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ZÁVĚREČNÝ ÚČET 2025/9-Příprava do ZK/3MAT do ZK-odevzdaný1/"/>
    </mc:Choice>
  </mc:AlternateContent>
  <xr:revisionPtr revIDLastSave="8305" documentId="13_ncr:1_{71553196-8092-4173-8C1A-9D12DC5E805A}" xr6:coauthVersionLast="47" xr6:coauthVersionMax="47" xr10:uidLastSave="{6427E903-A4F3-4C73-A177-5C9ED012FBCE}"/>
  <bookViews>
    <workbookView xWindow="-120" yWindow="-120" windowWidth="29040" windowHeight="15720" tabRatio="915" activeTab="1" xr2:uid="{00000000-000D-0000-FFFF-FFFF00000000}"/>
  </bookViews>
  <sheets>
    <sheet name="Titul-grafy" sheetId="166" r:id="rId1"/>
    <sheet name="graf 1" sheetId="1" r:id="rId2"/>
    <sheet name="graf 2" sheetId="2" r:id="rId3"/>
    <sheet name="graf 3" sheetId="3" r:id="rId4"/>
    <sheet name="graf 4" sheetId="4" r:id="rId5"/>
    <sheet name="graf 5" sheetId="5" r:id="rId6"/>
    <sheet name="Data-grafy" sheetId="6" state="hidden" r:id="rId7"/>
    <sheet name="Titul-tabulky" sheetId="7" r:id="rId8"/>
    <sheet name="tab 1" sheetId="298" r:id="rId9"/>
    <sheet name="tab 2" sheetId="299" r:id="rId10"/>
    <sheet name="tab 3" sheetId="300" r:id="rId11"/>
    <sheet name="tab 4" sheetId="302" r:id="rId12"/>
    <sheet name="tab 5" sheetId="304" r:id="rId13"/>
    <sheet name="tab 6" sheetId="305" r:id="rId14"/>
    <sheet name="tab 7" sheetId="301" r:id="rId15"/>
    <sheet name="tab 8" sheetId="303" r:id="rId16"/>
    <sheet name="tab 9" sheetId="306" r:id="rId17"/>
    <sheet name="tab 10" sheetId="307" r:id="rId18"/>
    <sheet name="tab 11" sheetId="308" r:id="rId19"/>
    <sheet name="tab 12" sheetId="338" r:id="rId20"/>
    <sheet name="tab 13" sheetId="339" r:id="rId21"/>
    <sheet name="tab 14" sheetId="340" r:id="rId22"/>
    <sheet name="tab 15" sheetId="341" r:id="rId23"/>
    <sheet name="tab 16" sheetId="342" r:id="rId24"/>
    <sheet name="tab 17" sheetId="343" r:id="rId25"/>
    <sheet name="tab 18" sheetId="344" r:id="rId26"/>
    <sheet name="tab 19" sheetId="345" r:id="rId27"/>
    <sheet name="tab 20" sheetId="346" r:id="rId28"/>
    <sheet name="tab 21" sheetId="347" r:id="rId29"/>
    <sheet name="tab 22" sheetId="348" r:id="rId30"/>
    <sheet name="tab 23" sheetId="349" r:id="rId31"/>
    <sheet name="tab 24" sheetId="350" r:id="rId32"/>
    <sheet name="tab 25" sheetId="351" r:id="rId33"/>
    <sheet name="tab 26" sheetId="309" r:id="rId34"/>
    <sheet name="tab 27" sheetId="311" r:id="rId35"/>
    <sheet name="tab 28" sheetId="312" r:id="rId36"/>
    <sheet name="tab 29" sheetId="313" r:id="rId37"/>
    <sheet name="tab 30" sheetId="314" r:id="rId38"/>
    <sheet name="tab 31" sheetId="315" r:id="rId39"/>
    <sheet name="tab 32" sheetId="310" r:id="rId40"/>
    <sheet name="tab 33" sheetId="334" r:id="rId41"/>
    <sheet name="tab 34" sheetId="335" r:id="rId42"/>
    <sheet name="tab 35" sheetId="336" r:id="rId43"/>
    <sheet name="tab 36" sheetId="337" r:id="rId44"/>
    <sheet name="tab 37" sheetId="316" r:id="rId45"/>
    <sheet name="tab 38" sheetId="317" r:id="rId46"/>
    <sheet name="tab 39" sheetId="318" r:id="rId47"/>
    <sheet name="tab 40" sheetId="319" r:id="rId48"/>
    <sheet name="tab 41" sheetId="320" r:id="rId49"/>
    <sheet name="tab 42" sheetId="321" r:id="rId50"/>
    <sheet name="tab 43" sheetId="323" r:id="rId51"/>
    <sheet name="tab 44" sheetId="325" r:id="rId52"/>
    <sheet name="tab 45" sheetId="326" r:id="rId53"/>
    <sheet name="tab 46" sheetId="327" r:id="rId54"/>
    <sheet name="tab 47" sheetId="328" r:id="rId55"/>
    <sheet name="tab 48" sheetId="329" r:id="rId56"/>
    <sheet name="tab 49" sheetId="330" r:id="rId57"/>
    <sheet name="tab 50" sheetId="331" r:id="rId58"/>
    <sheet name="tab 51" sheetId="332" r:id="rId59"/>
    <sheet name="tab 52" sheetId="333" r:id="rId60"/>
    <sheet name="tab 53" sheetId="322" r:id="rId61"/>
    <sheet name="tab 54" sheetId="324" r:id="rId62"/>
  </sheets>
  <externalReferences>
    <externalReference r:id="rId63"/>
    <externalReference r:id="rId64"/>
    <externalReference r:id="rId65"/>
    <externalReference r:id="rId66"/>
    <externalReference r:id="rId67"/>
  </externalReferences>
  <definedNames>
    <definedName name="_xlnm._FilterDatabase" localSheetId="8" hidden="1">'tab 1'!$A$7:$G$409</definedName>
    <definedName name="_xlnm._FilterDatabase" localSheetId="19" hidden="1">'tab 12'!$A$13:$I$91</definedName>
    <definedName name="_xlnm._FilterDatabase" localSheetId="20" hidden="1">'tab 13'!$A$13:$H$40</definedName>
    <definedName name="_xlnm._FilterDatabase" localSheetId="21" hidden="1">'tab 14'!$A$13:$H$48</definedName>
    <definedName name="_xlnm._FilterDatabase" localSheetId="22" hidden="1">'tab 15'!$A$13:$I$91</definedName>
    <definedName name="_xlnm._FilterDatabase" localSheetId="23" hidden="1">'tab 16'!$A$10:$H$20</definedName>
    <definedName name="_xlnm._FilterDatabase" localSheetId="24" hidden="1">'tab 17'!$A$11:$I$43</definedName>
    <definedName name="_xlnm._FilterDatabase" localSheetId="25" hidden="1">'tab 18'!$A$13:$I$44</definedName>
    <definedName name="_xlnm._FilterDatabase" localSheetId="26" hidden="1">'tab 19'!$A$14:$H$111</definedName>
    <definedName name="_xlnm._FilterDatabase" localSheetId="9" hidden="1">'tab 2'!$A$8:$G$1657</definedName>
    <definedName name="_xlnm._FilterDatabase" localSheetId="27" hidden="1">'tab 20'!$A$14:$H$14</definedName>
    <definedName name="_xlnm._FilterDatabase" localSheetId="28" hidden="1">'tab 21'!$A$11:$I$21</definedName>
    <definedName name="_xlnm._FilterDatabase" localSheetId="29" hidden="1">'tab 22'!$A$14:$K$120</definedName>
    <definedName name="_xlnm._FilterDatabase" localSheetId="30" hidden="1">'tab 23'!$A$14:$H$97</definedName>
    <definedName name="_xlnm._FilterDatabase" localSheetId="31" hidden="1">'tab 24'!$A$11:$H$36</definedName>
    <definedName name="_xlnm._FilterDatabase" localSheetId="32" hidden="1">'tab 25'!$A$11:$H$23</definedName>
    <definedName name="_xlnm._FilterDatabase" localSheetId="36" hidden="1">'tab 29'!$A$3:$E$26</definedName>
    <definedName name="_xlnm._FilterDatabase" localSheetId="10" hidden="1">'tab 3'!$A$22:$F$48</definedName>
    <definedName name="_xlnm._FilterDatabase" localSheetId="37" hidden="1">'tab 30'!$A$3:$E$181</definedName>
    <definedName name="_xlnm._FilterDatabase" localSheetId="43" hidden="1">'tab 36'!$A$1:$G$610</definedName>
    <definedName name="_xlnm._FilterDatabase" localSheetId="44" hidden="1">'tab 37'!$A$4:$G$101</definedName>
    <definedName name="_xlnm._FilterDatabase" localSheetId="11" hidden="1">'tab 4'!$A$6:$Q$265</definedName>
    <definedName name="_xlnm._FilterDatabase" localSheetId="47" hidden="1">'tab 40'!$A$4:$G$83</definedName>
    <definedName name="_xlnm._FilterDatabase" localSheetId="48" hidden="1">'tab 41'!$A$4:$G$85</definedName>
    <definedName name="_xlnm._FilterDatabase" localSheetId="49" hidden="1">'tab 42'!$A$4:$G$83</definedName>
    <definedName name="_xlnm._FilterDatabase" localSheetId="50" hidden="1">'tab 43'!$A$4:$G$85</definedName>
    <definedName name="_xlnm._FilterDatabase" localSheetId="51" hidden="1">'tab 44'!$A$4:$G$83</definedName>
    <definedName name="_xlnm._FilterDatabase" localSheetId="52" hidden="1">'tab 45'!$A$4:$G$85</definedName>
    <definedName name="_xlnm._FilterDatabase" localSheetId="53" hidden="1">'tab 46'!$A$4:$G$83</definedName>
    <definedName name="_xlnm._FilterDatabase" localSheetId="54" hidden="1">'tab 47'!$A$4:$G$85</definedName>
    <definedName name="_xlnm._FilterDatabase" localSheetId="55" hidden="1">'tab 48'!$A$4:$G$83</definedName>
    <definedName name="_xlnm._FilterDatabase" localSheetId="56" hidden="1">'tab 49'!$A$4:$G$85</definedName>
    <definedName name="_xlnm._FilterDatabase" localSheetId="57" hidden="1">'tab 50'!$A$4:$G$83</definedName>
    <definedName name="_xlnm._FilterDatabase" localSheetId="58" hidden="1">'tab 51'!$A$4:$G$85</definedName>
    <definedName name="_xlnm._FilterDatabase" localSheetId="59" hidden="1">'tab 52'!$A$4:$G$83</definedName>
    <definedName name="_xlnm._FilterDatabase" localSheetId="60" hidden="1">'tab 53'!$A$4:$G$85</definedName>
    <definedName name="_xlnm._FilterDatabase" localSheetId="61" hidden="1">'tab 54'!$A$4:$G$83</definedName>
    <definedName name="_xlnm._FilterDatabase" localSheetId="14" hidden="1">'tab 7'!$A$7:$E$439</definedName>
    <definedName name="_xlnm._FilterDatabase" localSheetId="15" hidden="1">'tab 8'!$A$4:$O$167</definedName>
    <definedName name="_xlnm._FilterDatabase" localSheetId="16" hidden="1">'tab 9'!$A$3:$J$3</definedName>
    <definedName name="DF_GRID_1" localSheetId="19">#REF!</definedName>
    <definedName name="DF_GRID_1" localSheetId="20">#REF!</definedName>
    <definedName name="DF_GRID_1" localSheetId="21">#REF!</definedName>
    <definedName name="DF_GRID_1" localSheetId="22">#REF!</definedName>
    <definedName name="DF_GRID_1" localSheetId="23">#REF!</definedName>
    <definedName name="DF_GRID_1" localSheetId="24">#REF!</definedName>
    <definedName name="DF_GRID_1" localSheetId="25">#REF!</definedName>
    <definedName name="DF_GRID_1" localSheetId="26">#REF!</definedName>
    <definedName name="DF_GRID_1" localSheetId="27">#REF!</definedName>
    <definedName name="DF_GRID_1" localSheetId="28">#REF!</definedName>
    <definedName name="DF_GRID_1" localSheetId="29">#REF!</definedName>
    <definedName name="DF_GRID_1" localSheetId="30">#REF!</definedName>
    <definedName name="DF_GRID_1" localSheetId="31">#REF!</definedName>
    <definedName name="DF_GRID_1" localSheetId="32">#REF!</definedName>
    <definedName name="DF_GRID_1" localSheetId="10">#REF!</definedName>
    <definedName name="DF_GRID_1" localSheetId="11">#REF!</definedName>
    <definedName name="DF_GRID_1" localSheetId="15">#REF!</definedName>
    <definedName name="DF_GRID_1">#REF!</definedName>
    <definedName name="DF_GRID_2" localSheetId="10">#REF!</definedName>
    <definedName name="DF_GRID_2" localSheetId="11">#REF!</definedName>
    <definedName name="DF_GRID_2" localSheetId="15">#REF!</definedName>
    <definedName name="DF_GRID_2">#REF!</definedName>
    <definedName name="DF_GRID_3" localSheetId="10">#REF!</definedName>
    <definedName name="DF_GRID_3" localSheetId="11">#REF!</definedName>
    <definedName name="DF_GRID_3" localSheetId="15">#REF!</definedName>
    <definedName name="DF_GRID_3">#REF!</definedName>
    <definedName name="j" localSheetId="15">#REF!</definedName>
    <definedName name="j">#REF!</definedName>
    <definedName name="kurz" localSheetId="10">[1]rozhodnutí!$N$31</definedName>
    <definedName name="kurz" localSheetId="11">[1]rozhodnutí!$N$31</definedName>
    <definedName name="kurz" localSheetId="15">[2]rozhodnutí!$N$34</definedName>
    <definedName name="kurz">[3]rozhodnutí!$L$26</definedName>
    <definedName name="kurz2" localSheetId="15">#REF!</definedName>
    <definedName name="kurz2">#REF!</definedName>
    <definedName name="_xlnm.Print_Titles" localSheetId="8">'tab 1'!$7:$8</definedName>
    <definedName name="_xlnm.Print_Titles" localSheetId="17">'tab 10'!$2:$3</definedName>
    <definedName name="_xlnm.Print_Titles" localSheetId="18">'tab 11'!$2:$3</definedName>
    <definedName name="_xlnm.Print_Titles" localSheetId="19">'tab 12'!$12:$13</definedName>
    <definedName name="_xlnm.Print_Titles" localSheetId="20">'tab 13'!$12:$13</definedName>
    <definedName name="_xlnm.Print_Titles" localSheetId="21">'tab 14'!$12:$13</definedName>
    <definedName name="_xlnm.Print_Titles" localSheetId="22">'tab 15'!$12:$13</definedName>
    <definedName name="_xlnm.Print_Titles" localSheetId="23">'tab 16'!$9:$10</definedName>
    <definedName name="_xlnm.Print_Titles" localSheetId="24">'tab 17'!$10:$11</definedName>
    <definedName name="_xlnm.Print_Titles" localSheetId="25">'tab 18'!$12:$13</definedName>
    <definedName name="_xlnm.Print_Titles" localSheetId="26">'tab 19'!$13:$14</definedName>
    <definedName name="_xlnm.Print_Titles" localSheetId="9">'tab 2'!$7:$8</definedName>
    <definedName name="_xlnm.Print_Titles" localSheetId="27">'tab 20'!$13:$14</definedName>
    <definedName name="_xlnm.Print_Titles" localSheetId="28">'tab 21'!$10:$11</definedName>
    <definedName name="_xlnm.Print_Titles" localSheetId="29">'tab 22'!$13:$14</definedName>
    <definedName name="_xlnm.Print_Titles" localSheetId="30">'tab 23'!$13:$14</definedName>
    <definedName name="_xlnm.Print_Titles" localSheetId="31">'tab 24'!$10:$11</definedName>
    <definedName name="_xlnm.Print_Titles" localSheetId="32">'tab 25'!$10:$11</definedName>
    <definedName name="_xlnm.Print_Titles" localSheetId="10">'tab 3'!$5:$6</definedName>
    <definedName name="_xlnm.Print_Titles" localSheetId="37">'tab 30'!$2:$3</definedName>
    <definedName name="_xlnm.Print_Titles" localSheetId="40">'tab 33'!$2:$3</definedName>
    <definedName name="_xlnm.Print_Titles" localSheetId="41">'tab 34'!$2:$3</definedName>
    <definedName name="_xlnm.Print_Titles" localSheetId="42">'tab 35'!$2:$3</definedName>
    <definedName name="_xlnm.Print_Titles" localSheetId="43">'tab 36'!$2:$4</definedName>
    <definedName name="_xlnm.Print_Titles" localSheetId="44">'tab 37'!$4:$7</definedName>
    <definedName name="_xlnm.Print_Titles" localSheetId="45">'tab 38'!$4:$7</definedName>
    <definedName name="_xlnm.Print_Titles" localSheetId="46">'tab 39'!$4:$7</definedName>
    <definedName name="_xlnm.Print_Titles" localSheetId="11">'tab 4'!$3:$6</definedName>
    <definedName name="_xlnm.Print_Titles" localSheetId="48">'tab 41'!$4:$7</definedName>
    <definedName name="_xlnm.Print_Titles" localSheetId="50">'tab 43'!$4:$7</definedName>
    <definedName name="_xlnm.Print_Titles" localSheetId="52">'tab 45'!$4:$7</definedName>
    <definedName name="_xlnm.Print_Titles" localSheetId="54">'tab 47'!$4:$7</definedName>
    <definedName name="_xlnm.Print_Titles" localSheetId="56">'tab 49'!$4:$7</definedName>
    <definedName name="_xlnm.Print_Titles" localSheetId="12">'tab 5'!$3:$5</definedName>
    <definedName name="_xlnm.Print_Titles" localSheetId="58">'tab 51'!$4:$7</definedName>
    <definedName name="_xlnm.Print_Titles" localSheetId="60">'tab 53'!$4:$7</definedName>
    <definedName name="_xlnm.Print_Titles" localSheetId="13">'tab 6'!$3:$6</definedName>
    <definedName name="_xlnm.Print_Titles" localSheetId="14">'tab 7'!$6:$7</definedName>
    <definedName name="_xlnm.Print_Titles" localSheetId="15">'tab 8'!$2:$4</definedName>
    <definedName name="_xlnm.Print_Titles" localSheetId="16">'tab 9'!$2:$3</definedName>
    <definedName name="_xlnm.Print_Area" localSheetId="3">'graf 3'!$A$1:$N$36</definedName>
    <definedName name="_xlnm.Print_Area" localSheetId="4">'graf 4'!$A$1:$L$20</definedName>
    <definedName name="_xlnm.Print_Area" localSheetId="5">'graf 5'!$A$1:$J$27</definedName>
    <definedName name="_xlnm.Print_Area" localSheetId="17">'tab 10'!$A$1:$D$23</definedName>
    <definedName name="_xlnm.Print_Area" localSheetId="19">'tab 12'!$A$1:$H$91</definedName>
    <definedName name="_xlnm.Print_Area" localSheetId="20">'tab 13'!$A$1:$H$40</definedName>
    <definedName name="_xlnm.Print_Area" localSheetId="21">'tab 14'!$A$1:$H$48</definedName>
    <definedName name="_xlnm.Print_Area" localSheetId="22">'tab 15'!$A$1:$H$91</definedName>
    <definedName name="_xlnm.Print_Area" localSheetId="23">'tab 16'!$A$1:$H$20</definedName>
    <definedName name="_xlnm.Print_Area" localSheetId="24">'tab 17'!$A$1:$H$43</definedName>
    <definedName name="_xlnm.Print_Area" localSheetId="25">'tab 18'!$A$1:$H$44</definedName>
    <definedName name="_xlnm.Print_Area" localSheetId="26">'tab 19'!$A$1:$H$111</definedName>
    <definedName name="_xlnm.Print_Area" localSheetId="9">'tab 2'!$A$1:$G$1667</definedName>
    <definedName name="_xlnm.Print_Area" localSheetId="27">'tab 20'!$A$1:$H$280</definedName>
    <definedName name="_xlnm.Print_Area" localSheetId="28">'tab 21'!$A$1:$H$21</definedName>
    <definedName name="_xlnm.Print_Area" localSheetId="29">'tab 22'!$A$1:$H$120</definedName>
    <definedName name="_xlnm.Print_Area" localSheetId="30">'tab 23'!$A$1:$H$97</definedName>
    <definedName name="_xlnm.Print_Area" localSheetId="31">'tab 24'!$A$1:$H$36</definedName>
    <definedName name="_xlnm.Print_Area" localSheetId="32">'tab 25'!$A$1:$H$23</definedName>
    <definedName name="_xlnm.Print_Area" localSheetId="33">'tab 26'!$A$1:$D$5</definedName>
    <definedName name="_xlnm.Print_Area" localSheetId="34">'tab 27'!$A$1:$D$5</definedName>
    <definedName name="_xlnm.Print_Area" localSheetId="35">'tab 28'!$A$1:$D$12</definedName>
    <definedName name="_xlnm.Print_Area" localSheetId="36">'tab 29'!$A$1:$D$26</definedName>
    <definedName name="_xlnm.Print_Area" localSheetId="10">'tab 3'!$A$1:$F$228</definedName>
    <definedName name="_xlnm.Print_Area" localSheetId="37">'tab 30'!$A$1:$D$181</definedName>
    <definedName name="_xlnm.Print_Area" localSheetId="38">'tab 31'!$A$1:$D$12</definedName>
    <definedName name="_xlnm.Print_Area" localSheetId="39">'tab 32'!$A$1:$D$5</definedName>
    <definedName name="_xlnm.Print_Area" localSheetId="44">'tab 37'!$A$1:$G$170</definedName>
    <definedName name="_xlnm.Print_Area" localSheetId="45">'tab 38'!$A$1:$G$164</definedName>
    <definedName name="_xlnm.Print_Area" localSheetId="46">'tab 39'!$A$1:$G$140</definedName>
    <definedName name="_xlnm.Print_Area" localSheetId="11">'tab 4'!$A$1:$Q$267</definedName>
    <definedName name="_xlnm.Print_Area" localSheetId="47">'tab 40'!$A$1:$G$83</definedName>
    <definedName name="_xlnm.Print_Area" localSheetId="48">'tab 41'!$A$1:$G$140</definedName>
    <definedName name="_xlnm.Print_Area" localSheetId="49">'tab 42'!$A$1:$G$83</definedName>
    <definedName name="_xlnm.Print_Area" localSheetId="50">'tab 43'!$A$1:$G$140</definedName>
    <definedName name="_xlnm.Print_Area" localSheetId="51">'tab 44'!$A$1:$G$83</definedName>
    <definedName name="_xlnm.Print_Area" localSheetId="52">'tab 45'!$A$1:$G$140</definedName>
    <definedName name="_xlnm.Print_Area" localSheetId="53">'tab 46'!$A$1:$G$83</definedName>
    <definedName name="_xlnm.Print_Area" localSheetId="54">'tab 47'!$A$1:$G$140</definedName>
    <definedName name="_xlnm.Print_Area" localSheetId="55">'tab 48'!$A$1:$G$83</definedName>
    <definedName name="_xlnm.Print_Area" localSheetId="56">'tab 49'!$A$1:$G$140</definedName>
    <definedName name="_xlnm.Print_Area" localSheetId="57">'tab 50'!$A$1:$G$83</definedName>
    <definedName name="_xlnm.Print_Area" localSheetId="58">'tab 51'!$A$1:$G$140</definedName>
    <definedName name="_xlnm.Print_Area" localSheetId="59">'tab 52'!$A$1:$G$83</definedName>
    <definedName name="_xlnm.Print_Area" localSheetId="60">'tab 53'!$A$1:$G$140</definedName>
    <definedName name="_xlnm.Print_Area" localSheetId="61">'tab 54'!$A$1:$G$83</definedName>
    <definedName name="_xlnm.Print_Area" localSheetId="13">'tab 6'!$A$1:$G$46</definedName>
    <definedName name="_xlnm.Print_Area" localSheetId="0">'Titul-grafy'!$A$1:$N$31</definedName>
    <definedName name="_xlnm.Print_Area" localSheetId="7">'Titul-tabulky'!$A$1:$N$29</definedName>
    <definedName name="R_2025" localSheetId="15">#REF!</definedName>
    <definedName name="R_2025">#REF!</definedName>
    <definedName name="SAPBEXhrIndnt" hidden="1">"Wide"</definedName>
    <definedName name="SAPsysID" hidden="1">"708C5W7SBKP804JT78WJ0JNKI"</definedName>
    <definedName name="SAPwbID" hidden="1">"ARS"</definedName>
    <definedName name="vš">[3]rozhodnutí!$L$26</definedName>
    <definedName name="výhl" localSheetId="11">#REF!</definedName>
    <definedName name="výhl" localSheetId="15">#REF!</definedName>
    <definedName name="výhl">#REF!</definedName>
    <definedName name="výhled" localSheetId="10">#REF!</definedName>
    <definedName name="výhled" localSheetId="11">#REF!</definedName>
    <definedName name="výhled" localSheetId="15">#REF!</definedName>
    <definedName name="výhled">#REF!</definedName>
    <definedName name="xx" localSheetId="10">#REF!</definedName>
    <definedName name="xx" localSheetId="11">#REF!</definedName>
    <definedName name="xx" localSheetId="15">#REF!</definedName>
    <definedName name="xx">#REF!</definedName>
    <definedName name="xxxx" localSheetId="10">#REF!</definedName>
    <definedName name="xxxx" localSheetId="11">#REF!</definedName>
    <definedName name="xxxx" localSheetId="15">#REF!</definedName>
    <definedName name="xxxx">#REF!</definedName>
    <definedName name="Z_038CF6B2_7B3F_4A01_A462_2733E395149B_.wvu.Cols" localSheetId="11" hidden="1">'tab 4'!#REF!</definedName>
    <definedName name="Z_038CF6B2_7B3F_4A01_A462_2733E395149B_.wvu.PrintArea" localSheetId="11" hidden="1">'tab 4'!$A$2:$Q$268</definedName>
    <definedName name="Z_038CF6B2_7B3F_4A01_A462_2733E395149B_.wvu.PrintTitles" localSheetId="11" hidden="1">'tab 4'!$3:$5</definedName>
    <definedName name="Z_040A417A_1A2A_4546_91E5_4FDAF814DD6C_.wvu.Cols" localSheetId="2" hidden="1">'graf 2'!$A:$A</definedName>
    <definedName name="Z_040A417A_1A2A_4546_91E5_4FDAF814DD6C_.wvu.PrintArea" localSheetId="3" hidden="1">'graf 3'!$A$1:$N$36</definedName>
    <definedName name="Z_040A417A_1A2A_4546_91E5_4FDAF814DD6C_.wvu.PrintArea" localSheetId="4" hidden="1">'graf 4'!$A$1:$L$20</definedName>
    <definedName name="Z_040A417A_1A2A_4546_91E5_4FDAF814DD6C_.wvu.PrintArea" localSheetId="5" hidden="1">'graf 5'!$A$1:$J$27</definedName>
    <definedName name="Z_040A417A_1A2A_4546_91E5_4FDAF814DD6C_.wvu.PrintArea" localSheetId="0" hidden="1">'Titul-grafy'!$A$2:$N$31</definedName>
    <definedName name="Z_040A417A_1A2A_4546_91E5_4FDAF814DD6C_.wvu.PrintArea" localSheetId="7" hidden="1">'Titul-tabulky'!$A$1:$N$29</definedName>
    <definedName name="Z_06955F1B_5DDC_4ACB_AC47_06215168C130_.wvu.Cols" localSheetId="11" hidden="1">'tab 4'!#REF!</definedName>
    <definedName name="Z_06955F1B_5DDC_4ACB_AC47_06215168C130_.wvu.PrintArea" localSheetId="11" hidden="1">'tab 4'!$A$2:$Q$268</definedName>
    <definedName name="Z_06955F1B_5DDC_4ACB_AC47_06215168C130_.wvu.PrintTitles" localSheetId="11" hidden="1">'tab 4'!$3:$5</definedName>
    <definedName name="Z_53E72506_0B1D_4F4A_A157_6DE69D2E678D_.wvu.Cols" localSheetId="2" hidden="1">'graf 2'!$A:$A</definedName>
    <definedName name="Z_53E72506_0B1D_4F4A_A157_6DE69D2E678D_.wvu.FilterData" localSheetId="19" hidden="1">'tab 12'!$A$13:$H$91</definedName>
    <definedName name="Z_53E72506_0B1D_4F4A_A157_6DE69D2E678D_.wvu.FilterData" localSheetId="20" hidden="1">'tab 13'!$A$13:$H$40</definedName>
    <definedName name="Z_53E72506_0B1D_4F4A_A157_6DE69D2E678D_.wvu.FilterData" localSheetId="21" hidden="1">'tab 14'!$A$13:$H$48</definedName>
    <definedName name="Z_53E72506_0B1D_4F4A_A157_6DE69D2E678D_.wvu.FilterData" localSheetId="22" hidden="1">'tab 15'!$A$13:$H$91</definedName>
    <definedName name="Z_53E72506_0B1D_4F4A_A157_6DE69D2E678D_.wvu.FilterData" localSheetId="23" hidden="1">'tab 16'!$A$10:$H$20</definedName>
    <definedName name="Z_53E72506_0B1D_4F4A_A157_6DE69D2E678D_.wvu.FilterData" localSheetId="24" hidden="1">'tab 17'!$A$11:$H$43</definedName>
    <definedName name="Z_53E72506_0B1D_4F4A_A157_6DE69D2E678D_.wvu.FilterData" localSheetId="25" hidden="1">'tab 18'!$A$13:$H$44</definedName>
    <definedName name="Z_53E72506_0B1D_4F4A_A157_6DE69D2E678D_.wvu.FilterData" localSheetId="26" hidden="1">'tab 19'!$A$14:$H$111</definedName>
    <definedName name="Z_53E72506_0B1D_4F4A_A157_6DE69D2E678D_.wvu.FilterData" localSheetId="27" hidden="1">'tab 20'!$A$14:$H$280</definedName>
    <definedName name="Z_53E72506_0B1D_4F4A_A157_6DE69D2E678D_.wvu.FilterData" localSheetId="28" hidden="1">'tab 21'!$A$11:$H$21</definedName>
    <definedName name="Z_53E72506_0B1D_4F4A_A157_6DE69D2E678D_.wvu.FilterData" localSheetId="29" hidden="1">'tab 22'!$A$14:$H$120</definedName>
    <definedName name="Z_53E72506_0B1D_4F4A_A157_6DE69D2E678D_.wvu.FilterData" localSheetId="30" hidden="1">'tab 23'!$A$14:$H$97</definedName>
    <definedName name="Z_53E72506_0B1D_4F4A_A157_6DE69D2E678D_.wvu.FilterData" localSheetId="31" hidden="1">'tab 24'!$A$11:$H$36</definedName>
    <definedName name="Z_53E72506_0B1D_4F4A_A157_6DE69D2E678D_.wvu.FilterData" localSheetId="32" hidden="1">'tab 25'!$A$11:$H$23</definedName>
    <definedName name="Z_53E72506_0B1D_4F4A_A157_6DE69D2E678D_.wvu.PrintArea" localSheetId="3" hidden="1">'graf 3'!$A$1:$N$36</definedName>
    <definedName name="Z_53E72506_0B1D_4F4A_A157_6DE69D2E678D_.wvu.PrintArea" localSheetId="4" hidden="1">'graf 4'!$A$1:$L$20</definedName>
    <definedName name="Z_53E72506_0B1D_4F4A_A157_6DE69D2E678D_.wvu.PrintArea" localSheetId="5" hidden="1">'graf 5'!$A$1:$J$27</definedName>
    <definedName name="Z_53E72506_0B1D_4F4A_A157_6DE69D2E678D_.wvu.PrintArea" localSheetId="19" hidden="1">'tab 12'!$A$1:$H$91</definedName>
    <definedName name="Z_53E72506_0B1D_4F4A_A157_6DE69D2E678D_.wvu.PrintArea" localSheetId="20" hidden="1">'tab 13'!$A$1:$H$40</definedName>
    <definedName name="Z_53E72506_0B1D_4F4A_A157_6DE69D2E678D_.wvu.PrintArea" localSheetId="21" hidden="1">'tab 14'!$A$1:$H$48</definedName>
    <definedName name="Z_53E72506_0B1D_4F4A_A157_6DE69D2E678D_.wvu.PrintArea" localSheetId="22" hidden="1">'tab 15'!$A$1:$H$91</definedName>
    <definedName name="Z_53E72506_0B1D_4F4A_A157_6DE69D2E678D_.wvu.PrintArea" localSheetId="23" hidden="1">'tab 16'!$A$1:$H$20</definedName>
    <definedName name="Z_53E72506_0B1D_4F4A_A157_6DE69D2E678D_.wvu.PrintArea" localSheetId="24" hidden="1">'tab 17'!$A$1:$H$43</definedName>
    <definedName name="Z_53E72506_0B1D_4F4A_A157_6DE69D2E678D_.wvu.PrintArea" localSheetId="25" hidden="1">'tab 18'!$A$1:$H$44</definedName>
    <definedName name="Z_53E72506_0B1D_4F4A_A157_6DE69D2E678D_.wvu.PrintArea" localSheetId="26" hidden="1">'tab 19'!$A$1:$H$111</definedName>
    <definedName name="Z_53E72506_0B1D_4F4A_A157_6DE69D2E678D_.wvu.PrintArea" localSheetId="27" hidden="1">'tab 20'!$A$1:$H$280</definedName>
    <definedName name="Z_53E72506_0B1D_4F4A_A157_6DE69D2E678D_.wvu.PrintArea" localSheetId="28" hidden="1">'tab 21'!$A$1:$H$21</definedName>
    <definedName name="Z_53E72506_0B1D_4F4A_A157_6DE69D2E678D_.wvu.PrintArea" localSheetId="29" hidden="1">'tab 22'!$A$1:$H$120</definedName>
    <definedName name="Z_53E72506_0B1D_4F4A_A157_6DE69D2E678D_.wvu.PrintArea" localSheetId="30" hidden="1">'tab 23'!$A$1:$H$97</definedName>
    <definedName name="Z_53E72506_0B1D_4F4A_A157_6DE69D2E678D_.wvu.PrintArea" localSheetId="31" hidden="1">'tab 24'!$A$1:$H$36</definedName>
    <definedName name="Z_53E72506_0B1D_4F4A_A157_6DE69D2E678D_.wvu.PrintArea" localSheetId="32" hidden="1">'tab 25'!$A$1:$H$23</definedName>
    <definedName name="Z_53E72506_0B1D_4F4A_A157_6DE69D2E678D_.wvu.PrintArea" localSheetId="0" hidden="1">'Titul-grafy'!$A$2:$N$31</definedName>
    <definedName name="Z_53E72506_0B1D_4F4A_A157_6DE69D2E678D_.wvu.PrintArea" localSheetId="7" hidden="1">'Titul-tabulky'!$A$1:$N$29</definedName>
    <definedName name="Z_53E72506_0B1D_4F4A_A157_6DE69D2E678D_.wvu.PrintTitles" localSheetId="19" hidden="1">'tab 12'!$12:$13</definedName>
    <definedName name="Z_53E72506_0B1D_4F4A_A157_6DE69D2E678D_.wvu.PrintTitles" localSheetId="20" hidden="1">'tab 13'!$12:$13</definedName>
    <definedName name="Z_53E72506_0B1D_4F4A_A157_6DE69D2E678D_.wvu.PrintTitles" localSheetId="21" hidden="1">'tab 14'!$12:$13</definedName>
    <definedName name="Z_53E72506_0B1D_4F4A_A157_6DE69D2E678D_.wvu.PrintTitles" localSheetId="22" hidden="1">'tab 15'!$12:$13</definedName>
    <definedName name="Z_53E72506_0B1D_4F4A_A157_6DE69D2E678D_.wvu.PrintTitles" localSheetId="23" hidden="1">'tab 16'!$9:$10</definedName>
    <definedName name="Z_53E72506_0B1D_4F4A_A157_6DE69D2E678D_.wvu.PrintTitles" localSheetId="24" hidden="1">'tab 17'!$10:$11</definedName>
    <definedName name="Z_53E72506_0B1D_4F4A_A157_6DE69D2E678D_.wvu.PrintTitles" localSheetId="25" hidden="1">'tab 18'!$12:$13</definedName>
    <definedName name="Z_53E72506_0B1D_4F4A_A157_6DE69D2E678D_.wvu.PrintTitles" localSheetId="26" hidden="1">'tab 19'!$13:$14</definedName>
    <definedName name="Z_53E72506_0B1D_4F4A_A157_6DE69D2E678D_.wvu.PrintTitles" localSheetId="27" hidden="1">'tab 20'!$13:$14</definedName>
    <definedName name="Z_53E72506_0B1D_4F4A_A157_6DE69D2E678D_.wvu.PrintTitles" localSheetId="28" hidden="1">'tab 21'!$10:$11</definedName>
    <definedName name="Z_53E72506_0B1D_4F4A_A157_6DE69D2E678D_.wvu.PrintTitles" localSheetId="29" hidden="1">'tab 22'!$13:$14</definedName>
    <definedName name="Z_53E72506_0B1D_4F4A_A157_6DE69D2E678D_.wvu.PrintTitles" localSheetId="30" hidden="1">'tab 23'!$13:$14</definedName>
    <definedName name="Z_53E72506_0B1D_4F4A_A157_6DE69D2E678D_.wvu.PrintTitles" localSheetId="31" hidden="1">'tab 24'!$10:$11</definedName>
    <definedName name="Z_53E72506_0B1D_4F4A_A157_6DE69D2E678D_.wvu.PrintTitles" localSheetId="32" hidden="1">'tab 25'!$10:$11</definedName>
    <definedName name="Z_61B615FA_A35B_4CBE_9433_E2564F62A4F7_.wvu.Cols" localSheetId="11" hidden="1">'tab 4'!#REF!</definedName>
    <definedName name="Z_61B615FA_A35B_4CBE_9433_E2564F62A4F7_.wvu.PrintArea" localSheetId="11" hidden="1">'tab 4'!$A$2:$Q$268</definedName>
    <definedName name="Z_61B615FA_A35B_4CBE_9433_E2564F62A4F7_.wvu.PrintTitles" localSheetId="11" hidden="1">'tab 4'!$3:$5</definedName>
    <definedName name="Z_7BA3C5DE_8A6A_449C_A7D7_FD0BB6C73A08_.wvu.FilterData" localSheetId="37" hidden="1">'tab 30'!$A$3:$C$181</definedName>
    <definedName name="Z_7BA3C5DE_8A6A_449C_A7D7_FD0BB6C73A08_.wvu.PrintArea" localSheetId="3" hidden="1">'graf 3'!$A$1:$N$36</definedName>
    <definedName name="Z_7BA3C5DE_8A6A_449C_A7D7_FD0BB6C73A08_.wvu.PrintArea" localSheetId="4" hidden="1">'graf 4'!$A$1:$L$20</definedName>
    <definedName name="Z_7BA3C5DE_8A6A_449C_A7D7_FD0BB6C73A08_.wvu.PrintArea" localSheetId="5" hidden="1">'graf 5'!$A$1:$J$27</definedName>
    <definedName name="Z_7BA3C5DE_8A6A_449C_A7D7_FD0BB6C73A08_.wvu.PrintArea" localSheetId="19" hidden="1">'tab 12'!$A$1:$H$91</definedName>
    <definedName name="Z_7BA3C5DE_8A6A_449C_A7D7_FD0BB6C73A08_.wvu.PrintArea" localSheetId="20" hidden="1">'tab 13'!$A$1:$H$40</definedName>
    <definedName name="Z_7BA3C5DE_8A6A_449C_A7D7_FD0BB6C73A08_.wvu.PrintArea" localSheetId="21" hidden="1">'tab 14'!$A$1:$H$48</definedName>
    <definedName name="Z_7BA3C5DE_8A6A_449C_A7D7_FD0BB6C73A08_.wvu.PrintArea" localSheetId="22" hidden="1">'tab 15'!$A$1:$H$91</definedName>
    <definedName name="Z_7BA3C5DE_8A6A_449C_A7D7_FD0BB6C73A08_.wvu.PrintArea" localSheetId="23" hidden="1">'tab 16'!$A$1:$H$20</definedName>
    <definedName name="Z_7BA3C5DE_8A6A_449C_A7D7_FD0BB6C73A08_.wvu.PrintArea" localSheetId="24" hidden="1">'tab 17'!$A$1:$H$43</definedName>
    <definedName name="Z_7BA3C5DE_8A6A_449C_A7D7_FD0BB6C73A08_.wvu.PrintArea" localSheetId="25" hidden="1">'tab 18'!$A$1:$H$44</definedName>
    <definedName name="Z_7BA3C5DE_8A6A_449C_A7D7_FD0BB6C73A08_.wvu.PrintArea" localSheetId="26" hidden="1">'tab 19'!$A$1:$H$111</definedName>
    <definedName name="Z_7BA3C5DE_8A6A_449C_A7D7_FD0BB6C73A08_.wvu.PrintArea" localSheetId="27" hidden="1">'tab 20'!$A$1:$H$280</definedName>
    <definedName name="Z_7BA3C5DE_8A6A_449C_A7D7_FD0BB6C73A08_.wvu.PrintArea" localSheetId="28" hidden="1">'tab 21'!$A$1:$H$21</definedName>
    <definedName name="Z_7BA3C5DE_8A6A_449C_A7D7_FD0BB6C73A08_.wvu.PrintArea" localSheetId="29" hidden="1">'tab 22'!$A$1:$H$120</definedName>
    <definedName name="Z_7BA3C5DE_8A6A_449C_A7D7_FD0BB6C73A08_.wvu.PrintArea" localSheetId="30" hidden="1">'tab 23'!$A$1:$H$97</definedName>
    <definedName name="Z_7BA3C5DE_8A6A_449C_A7D7_FD0BB6C73A08_.wvu.PrintArea" localSheetId="31" hidden="1">'tab 24'!$A$1:$H$36</definedName>
    <definedName name="Z_7BA3C5DE_8A6A_449C_A7D7_FD0BB6C73A08_.wvu.PrintArea" localSheetId="32" hidden="1">'tab 25'!$A$1:$H$23</definedName>
    <definedName name="Z_7BA3C5DE_8A6A_449C_A7D7_FD0BB6C73A08_.wvu.PrintArea" localSheetId="33" hidden="1">'tab 26'!$A$1:$C$5</definedName>
    <definedName name="Z_7BA3C5DE_8A6A_449C_A7D7_FD0BB6C73A08_.wvu.PrintArea" localSheetId="34" hidden="1">'tab 27'!$A$1:$C$5</definedName>
    <definedName name="Z_7BA3C5DE_8A6A_449C_A7D7_FD0BB6C73A08_.wvu.PrintArea" localSheetId="35" hidden="1">'tab 28'!$A$1:$C$12</definedName>
    <definedName name="Z_7BA3C5DE_8A6A_449C_A7D7_FD0BB6C73A08_.wvu.PrintArea" localSheetId="36" hidden="1">'tab 29'!$A$1:$C$27</definedName>
    <definedName name="Z_7BA3C5DE_8A6A_449C_A7D7_FD0BB6C73A08_.wvu.PrintArea" localSheetId="37" hidden="1">'tab 30'!$A$1:$C$181</definedName>
    <definedName name="Z_7BA3C5DE_8A6A_449C_A7D7_FD0BB6C73A08_.wvu.PrintArea" localSheetId="38" hidden="1">'tab 31'!$A$1:$C$12</definedName>
    <definedName name="Z_7BA3C5DE_8A6A_449C_A7D7_FD0BB6C73A08_.wvu.PrintArea" localSheetId="39" hidden="1">'tab 32'!$A$1:$C$5</definedName>
    <definedName name="Z_7BA3C5DE_8A6A_449C_A7D7_FD0BB6C73A08_.wvu.PrintArea" localSheetId="44" hidden="1">'tab 37'!$A$1:$F$166</definedName>
    <definedName name="Z_7BA3C5DE_8A6A_449C_A7D7_FD0BB6C73A08_.wvu.PrintArea" localSheetId="45" hidden="1">'tab 38'!$A$1:$G$164</definedName>
    <definedName name="Z_7BA3C5DE_8A6A_449C_A7D7_FD0BB6C73A08_.wvu.PrintArea" localSheetId="46" hidden="1">'tab 39'!$A$1:$G$141</definedName>
    <definedName name="Z_7BA3C5DE_8A6A_449C_A7D7_FD0BB6C73A08_.wvu.PrintArea" localSheetId="48" hidden="1">'tab 41'!$A$1:$G$123</definedName>
    <definedName name="Z_7BA3C5DE_8A6A_449C_A7D7_FD0BB6C73A08_.wvu.PrintArea" localSheetId="50" hidden="1">'tab 43'!$A$1:$G$123</definedName>
    <definedName name="Z_7BA3C5DE_8A6A_449C_A7D7_FD0BB6C73A08_.wvu.PrintArea" localSheetId="52" hidden="1">'tab 45'!$A$1:$G$146</definedName>
    <definedName name="Z_7BA3C5DE_8A6A_449C_A7D7_FD0BB6C73A08_.wvu.PrintArea" localSheetId="54" hidden="1">'tab 47'!$A$1:$G$135</definedName>
    <definedName name="Z_7BA3C5DE_8A6A_449C_A7D7_FD0BB6C73A08_.wvu.PrintArea" localSheetId="56" hidden="1">'tab 49'!$A$1:$G$146</definedName>
    <definedName name="Z_7BA3C5DE_8A6A_449C_A7D7_FD0BB6C73A08_.wvu.PrintArea" localSheetId="58" hidden="1">'tab 51'!$A$1:$G$146</definedName>
    <definedName name="Z_7BA3C5DE_8A6A_449C_A7D7_FD0BB6C73A08_.wvu.PrintArea" localSheetId="60" hidden="1">'tab 53'!$A$1:$G$123</definedName>
    <definedName name="Z_7BA3C5DE_8A6A_449C_A7D7_FD0BB6C73A08_.wvu.PrintArea" localSheetId="0" hidden="1">'Titul-grafy'!$A$2:$N$31</definedName>
    <definedName name="Z_7BA3C5DE_8A6A_449C_A7D7_FD0BB6C73A08_.wvu.PrintArea" localSheetId="7" hidden="1">'Titul-tabulky'!$A$1:$N$29</definedName>
    <definedName name="Z_7BA3C5DE_8A6A_449C_A7D7_FD0BB6C73A08_.wvu.PrintTitles" localSheetId="19" hidden="1">'tab 12'!$12:$13</definedName>
    <definedName name="Z_7BA3C5DE_8A6A_449C_A7D7_FD0BB6C73A08_.wvu.PrintTitles" localSheetId="20" hidden="1">'tab 13'!$12:$13</definedName>
    <definedName name="Z_7BA3C5DE_8A6A_449C_A7D7_FD0BB6C73A08_.wvu.PrintTitles" localSheetId="21" hidden="1">'tab 14'!$12:$13</definedName>
    <definedName name="Z_7BA3C5DE_8A6A_449C_A7D7_FD0BB6C73A08_.wvu.PrintTitles" localSheetId="22" hidden="1">'tab 15'!$12:$13</definedName>
    <definedName name="Z_7BA3C5DE_8A6A_449C_A7D7_FD0BB6C73A08_.wvu.PrintTitles" localSheetId="23" hidden="1">'tab 16'!$9:$10</definedName>
    <definedName name="Z_7BA3C5DE_8A6A_449C_A7D7_FD0BB6C73A08_.wvu.PrintTitles" localSheetId="24" hidden="1">'tab 17'!$10:$11</definedName>
    <definedName name="Z_7BA3C5DE_8A6A_449C_A7D7_FD0BB6C73A08_.wvu.PrintTitles" localSheetId="25" hidden="1">'tab 18'!$12:$13</definedName>
    <definedName name="Z_7BA3C5DE_8A6A_449C_A7D7_FD0BB6C73A08_.wvu.PrintTitles" localSheetId="26" hidden="1">'tab 19'!$13:$14</definedName>
    <definedName name="Z_7BA3C5DE_8A6A_449C_A7D7_FD0BB6C73A08_.wvu.PrintTitles" localSheetId="27" hidden="1">'tab 20'!$13:$14</definedName>
    <definedName name="Z_7BA3C5DE_8A6A_449C_A7D7_FD0BB6C73A08_.wvu.PrintTitles" localSheetId="28" hidden="1">'tab 21'!$10:$11</definedName>
    <definedName name="Z_7BA3C5DE_8A6A_449C_A7D7_FD0BB6C73A08_.wvu.PrintTitles" localSheetId="29" hidden="1">'tab 22'!$13:$14</definedName>
    <definedName name="Z_7BA3C5DE_8A6A_449C_A7D7_FD0BB6C73A08_.wvu.PrintTitles" localSheetId="30" hidden="1">'tab 23'!$13:$14</definedName>
    <definedName name="Z_7BA3C5DE_8A6A_449C_A7D7_FD0BB6C73A08_.wvu.PrintTitles" localSheetId="31" hidden="1">'tab 24'!$10:$11</definedName>
    <definedName name="Z_7BA3C5DE_8A6A_449C_A7D7_FD0BB6C73A08_.wvu.PrintTitles" localSheetId="32" hidden="1">'tab 25'!$10:$11</definedName>
    <definedName name="Z_7BA3C5DE_8A6A_449C_A7D7_FD0BB6C73A08_.wvu.PrintTitles" localSheetId="37" hidden="1">'tab 30'!$2:$3</definedName>
    <definedName name="Z_7BA3C5DE_8A6A_449C_A7D7_FD0BB6C73A08_.wvu.PrintTitles" localSheetId="44" hidden="1">'tab 37'!$4:$7</definedName>
    <definedName name="Z_7BA3C5DE_8A6A_449C_A7D7_FD0BB6C73A08_.wvu.PrintTitles" localSheetId="45" hidden="1">'tab 38'!$4:$7</definedName>
    <definedName name="Z_7BA3C5DE_8A6A_449C_A7D7_FD0BB6C73A08_.wvu.PrintTitles" localSheetId="46" hidden="1">'tab 39'!$4:$7</definedName>
    <definedName name="Z_7BA3C5DE_8A6A_449C_A7D7_FD0BB6C73A08_.wvu.PrintTitles" localSheetId="48" hidden="1">'tab 41'!$4:$7</definedName>
    <definedName name="Z_7BA3C5DE_8A6A_449C_A7D7_FD0BB6C73A08_.wvu.PrintTitles" localSheetId="50" hidden="1">'tab 43'!$4:$7</definedName>
    <definedName name="Z_7BA3C5DE_8A6A_449C_A7D7_FD0BB6C73A08_.wvu.PrintTitles" localSheetId="52" hidden="1">'tab 45'!$4:$7</definedName>
    <definedName name="Z_7BA3C5DE_8A6A_449C_A7D7_FD0BB6C73A08_.wvu.PrintTitles" localSheetId="54" hidden="1">'tab 47'!$4:$7</definedName>
    <definedName name="Z_7BA3C5DE_8A6A_449C_A7D7_FD0BB6C73A08_.wvu.PrintTitles" localSheetId="56" hidden="1">'tab 49'!$4:$7</definedName>
    <definedName name="Z_7BA3C5DE_8A6A_449C_A7D7_FD0BB6C73A08_.wvu.PrintTitles" localSheetId="58" hidden="1">'tab 51'!$4:$7</definedName>
    <definedName name="Z_7BA3C5DE_8A6A_449C_A7D7_FD0BB6C73A08_.wvu.PrintTitles" localSheetId="60" hidden="1">'tab 53'!$4:$7</definedName>
    <definedName name="Z_8135008D_FA09_47D0_A3D6_431443FF0074_.wvu.Cols" localSheetId="11" hidden="1">'tab 4'!#REF!</definedName>
    <definedName name="Z_8135008D_FA09_47D0_A3D6_431443FF0074_.wvu.PrintArea" localSheetId="11" hidden="1">'tab 4'!$A$2:$Q$268</definedName>
    <definedName name="Z_8135008D_FA09_47D0_A3D6_431443FF0074_.wvu.PrintTitles" localSheetId="11" hidden="1">'tab 4'!$3:$5</definedName>
    <definedName name="Z_816DCA7E_FC41_44AE_85AF_FE12F0BC4BE0_.wvu.Cols" localSheetId="11" hidden="1">'tab 4'!#REF!,'tab 4'!#REF!</definedName>
    <definedName name="Z_816DCA7E_FC41_44AE_85AF_FE12F0BC4BE0_.wvu.PrintArea" localSheetId="11" hidden="1">'tab 4'!$A$2:$Q$268</definedName>
    <definedName name="Z_816DCA7E_FC41_44AE_85AF_FE12F0BC4BE0_.wvu.PrintTitles" localSheetId="11" hidden="1">'tab 4'!$3:$5</definedName>
    <definedName name="Z_93F2F524_822E_4393_B685_8677486B23E3_.wvu.Cols" localSheetId="2" hidden="1">'graf 2'!$A:$A</definedName>
    <definedName name="Z_93F2F524_822E_4393_B685_8677486B23E3_.wvu.PrintArea" localSheetId="3" hidden="1">'graf 3'!$A$1:$N$36</definedName>
    <definedName name="Z_93F2F524_822E_4393_B685_8677486B23E3_.wvu.PrintArea" localSheetId="4" hidden="1">'graf 4'!$A$1:$L$20</definedName>
    <definedName name="Z_93F2F524_822E_4393_B685_8677486B23E3_.wvu.PrintArea" localSheetId="5" hidden="1">'graf 5'!$A$1:$J$27</definedName>
    <definedName name="Z_93F2F524_822E_4393_B685_8677486B23E3_.wvu.PrintArea" localSheetId="19" hidden="1">'tab 12'!$A$1:$H$91</definedName>
    <definedName name="Z_93F2F524_822E_4393_B685_8677486B23E3_.wvu.PrintArea" localSheetId="20" hidden="1">'tab 13'!$A$1:$H$40</definedName>
    <definedName name="Z_93F2F524_822E_4393_B685_8677486B23E3_.wvu.PrintArea" localSheetId="21" hidden="1">'tab 14'!$A$1:$H$48</definedName>
    <definedName name="Z_93F2F524_822E_4393_B685_8677486B23E3_.wvu.PrintArea" localSheetId="22" hidden="1">'tab 15'!$A$1:$H$91</definedName>
    <definedName name="Z_93F2F524_822E_4393_B685_8677486B23E3_.wvu.PrintArea" localSheetId="23" hidden="1">'tab 16'!$A$1:$H$20</definedName>
    <definedName name="Z_93F2F524_822E_4393_B685_8677486B23E3_.wvu.PrintArea" localSheetId="24" hidden="1">'tab 17'!$A$1:$H$43</definedName>
    <definedName name="Z_93F2F524_822E_4393_B685_8677486B23E3_.wvu.PrintArea" localSheetId="25" hidden="1">'tab 18'!$A$1:$H$44</definedName>
    <definedName name="Z_93F2F524_822E_4393_B685_8677486B23E3_.wvu.PrintArea" localSheetId="26" hidden="1">'tab 19'!$A$1:$H$111</definedName>
    <definedName name="Z_93F2F524_822E_4393_B685_8677486B23E3_.wvu.PrintArea" localSheetId="27" hidden="1">'tab 20'!$A$1:$H$280</definedName>
    <definedName name="Z_93F2F524_822E_4393_B685_8677486B23E3_.wvu.PrintArea" localSheetId="28" hidden="1">'tab 21'!$A$1:$H$21</definedName>
    <definedName name="Z_93F2F524_822E_4393_B685_8677486B23E3_.wvu.PrintArea" localSheetId="29" hidden="1">'tab 22'!$A$1:$H$120</definedName>
    <definedName name="Z_93F2F524_822E_4393_B685_8677486B23E3_.wvu.PrintArea" localSheetId="30" hidden="1">'tab 23'!$A$1:$H$97</definedName>
    <definedName name="Z_93F2F524_822E_4393_B685_8677486B23E3_.wvu.PrintArea" localSheetId="31" hidden="1">'tab 24'!$A$1:$H$36</definedName>
    <definedName name="Z_93F2F524_822E_4393_B685_8677486B23E3_.wvu.PrintArea" localSheetId="32" hidden="1">'tab 25'!$A$1:$H$23</definedName>
    <definedName name="Z_93F2F524_822E_4393_B685_8677486B23E3_.wvu.PrintArea" localSheetId="0" hidden="1">'Titul-grafy'!$A$2:$N$31</definedName>
    <definedName name="Z_93F2F524_822E_4393_B685_8677486B23E3_.wvu.PrintArea" localSheetId="7" hidden="1">'Titul-tabulky'!$A$1:$N$29</definedName>
    <definedName name="Z_93F2F524_822E_4393_B685_8677486B23E3_.wvu.PrintTitles" localSheetId="19" hidden="1">'tab 12'!$12:$13</definedName>
    <definedName name="Z_93F2F524_822E_4393_B685_8677486B23E3_.wvu.PrintTitles" localSheetId="20" hidden="1">'tab 13'!$12:$13</definedName>
    <definedName name="Z_93F2F524_822E_4393_B685_8677486B23E3_.wvu.PrintTitles" localSheetId="21" hidden="1">'tab 14'!$12:$13</definedName>
    <definedName name="Z_93F2F524_822E_4393_B685_8677486B23E3_.wvu.PrintTitles" localSheetId="22" hidden="1">'tab 15'!$12:$13</definedName>
    <definedName name="Z_93F2F524_822E_4393_B685_8677486B23E3_.wvu.PrintTitles" localSheetId="23" hidden="1">'tab 16'!$9:$10</definedName>
    <definedName name="Z_93F2F524_822E_4393_B685_8677486B23E3_.wvu.PrintTitles" localSheetId="24" hidden="1">'tab 17'!$10:$11</definedName>
    <definedName name="Z_93F2F524_822E_4393_B685_8677486B23E3_.wvu.PrintTitles" localSheetId="25" hidden="1">'tab 18'!$12:$13</definedName>
    <definedName name="Z_93F2F524_822E_4393_B685_8677486B23E3_.wvu.PrintTitles" localSheetId="26" hidden="1">'tab 19'!$13:$14</definedName>
    <definedName name="Z_93F2F524_822E_4393_B685_8677486B23E3_.wvu.PrintTitles" localSheetId="27" hidden="1">'tab 20'!$13:$14</definedName>
    <definedName name="Z_93F2F524_822E_4393_B685_8677486B23E3_.wvu.PrintTitles" localSheetId="28" hidden="1">'tab 21'!$10:$11</definedName>
    <definedName name="Z_93F2F524_822E_4393_B685_8677486B23E3_.wvu.PrintTitles" localSheetId="29" hidden="1">'tab 22'!$13:$14</definedName>
    <definedName name="Z_93F2F524_822E_4393_B685_8677486B23E3_.wvu.PrintTitles" localSheetId="30" hidden="1">'tab 23'!$13:$14</definedName>
    <definedName name="Z_93F2F524_822E_4393_B685_8677486B23E3_.wvu.PrintTitles" localSheetId="31" hidden="1">'tab 24'!$10:$11</definedName>
    <definedName name="Z_93F2F524_822E_4393_B685_8677486B23E3_.wvu.PrintTitles" localSheetId="32" hidden="1">'tab 25'!$10:$11</definedName>
    <definedName name="Z_A45EA3DE_5B96_4607_A0C5_478ED8E5C5A2_.wvu.Cols" localSheetId="11" hidden="1">'tab 4'!#REF!,'tab 4'!#REF!</definedName>
    <definedName name="Z_A45EA3DE_5B96_4607_A0C5_478ED8E5C5A2_.wvu.PrintArea" localSheetId="11" hidden="1">'tab 4'!$A$2:$Q$268</definedName>
    <definedName name="Z_A45EA3DE_5B96_4607_A0C5_478ED8E5C5A2_.wvu.PrintTitles" localSheetId="11" hidden="1">'tab 4'!$3:$5</definedName>
    <definedName name="Z_A75D8D73_D84E_45ED_81CC_3AB447ABD77C_.wvu.Cols" localSheetId="11" hidden="1">'tab 4'!#REF!</definedName>
    <definedName name="Z_A75D8D73_D84E_45ED_81CC_3AB447ABD77C_.wvu.PrintArea" localSheetId="11" hidden="1">'tab 4'!$A$2:$Q$268</definedName>
    <definedName name="Z_A75D8D73_D84E_45ED_81CC_3AB447ABD77C_.wvu.PrintTitles" localSheetId="11" hidden="1">'tab 4'!$3:$5</definedName>
    <definedName name="Z_ACBE103E_D216_4C19_86CA_1FEE6266433A_.wvu.Cols" localSheetId="37" hidden="1">'tab 30'!#REF!,'tab 30'!#REF!</definedName>
    <definedName name="Z_ACBE103E_D216_4C19_86CA_1FEE6266433A_.wvu.FilterData" localSheetId="37" hidden="1">'tab 30'!$A$3:$C$181</definedName>
    <definedName name="Z_ACBE103E_D216_4C19_86CA_1FEE6266433A_.wvu.PrintArea" localSheetId="3" hidden="1">'graf 3'!$A$1:$N$36</definedName>
    <definedName name="Z_ACBE103E_D216_4C19_86CA_1FEE6266433A_.wvu.PrintArea" localSheetId="4" hidden="1">'graf 4'!$A$1:$J$23</definedName>
    <definedName name="Z_ACBE103E_D216_4C19_86CA_1FEE6266433A_.wvu.PrintArea" localSheetId="5" hidden="1">'graf 5'!$A$1:$I$29</definedName>
    <definedName name="Z_ACBE103E_D216_4C19_86CA_1FEE6266433A_.wvu.PrintArea" localSheetId="36" hidden="1">'tab 29'!$A$1:$C$27</definedName>
    <definedName name="Z_ACBE103E_D216_4C19_86CA_1FEE6266433A_.wvu.PrintArea" localSheetId="37" hidden="1">'tab 30'!$A$1:$C$181</definedName>
    <definedName name="Z_ACBE103E_D216_4C19_86CA_1FEE6266433A_.wvu.PrintTitles" localSheetId="37" hidden="1">'tab 30'!$2:$3</definedName>
    <definedName name="Z_AF65B0D2_A89B_4D75_B4AE_5BFEE1615BA9_.wvu.Cols" localSheetId="11" hidden="1">'tab 4'!#REF!</definedName>
    <definedName name="Z_AF65B0D2_A89B_4D75_B4AE_5BFEE1615BA9_.wvu.PrintArea" localSheetId="11" hidden="1">'tab 4'!$A$2:$Q$268</definedName>
    <definedName name="Z_AF65B0D2_A89B_4D75_B4AE_5BFEE1615BA9_.wvu.PrintTitles" localSheetId="11" hidden="1">'tab 4'!$3:$5</definedName>
    <definedName name="Z_B44BB22B_FBD0_4AC6_A8B4_CC1EB720AEFD_.wvu.Cols" localSheetId="2" hidden="1">'graf 2'!$A:$A</definedName>
    <definedName name="Z_B44BB22B_FBD0_4AC6_A8B4_CC1EB720AEFD_.wvu.FilterData" localSheetId="37" hidden="1">'tab 30'!$A$1:$C$181</definedName>
    <definedName name="Z_B44BB22B_FBD0_4AC6_A8B4_CC1EB720AEFD_.wvu.PrintArea" localSheetId="3" hidden="1">'graf 3'!$A$1:$N$36</definedName>
    <definedName name="Z_B44BB22B_FBD0_4AC6_A8B4_CC1EB720AEFD_.wvu.PrintArea" localSheetId="4" hidden="1">'graf 4'!$A$1:$L$20</definedName>
    <definedName name="Z_B44BB22B_FBD0_4AC6_A8B4_CC1EB720AEFD_.wvu.PrintArea" localSheetId="5" hidden="1">'graf 5'!$A$1:$J$27</definedName>
    <definedName name="Z_B44BB22B_FBD0_4AC6_A8B4_CC1EB720AEFD_.wvu.PrintArea" localSheetId="33" hidden="1">'tab 26'!$A$1:$C$5</definedName>
    <definedName name="Z_B44BB22B_FBD0_4AC6_A8B4_CC1EB720AEFD_.wvu.PrintArea" localSheetId="34" hidden="1">'tab 27'!$A$1:$C$5</definedName>
    <definedName name="Z_B44BB22B_FBD0_4AC6_A8B4_CC1EB720AEFD_.wvu.PrintArea" localSheetId="35" hidden="1">'tab 28'!$A$1:$C$12</definedName>
    <definedName name="Z_B44BB22B_FBD0_4AC6_A8B4_CC1EB720AEFD_.wvu.PrintArea" localSheetId="36" hidden="1">'tab 29'!$A$1:$C$27</definedName>
    <definedName name="Z_B44BB22B_FBD0_4AC6_A8B4_CC1EB720AEFD_.wvu.PrintArea" localSheetId="37" hidden="1">'tab 30'!$A$1:$C$181</definedName>
    <definedName name="Z_B44BB22B_FBD0_4AC6_A8B4_CC1EB720AEFD_.wvu.PrintArea" localSheetId="38" hidden="1">'tab 31'!$A$1:$C$12</definedName>
    <definedName name="Z_B44BB22B_FBD0_4AC6_A8B4_CC1EB720AEFD_.wvu.PrintArea" localSheetId="39" hidden="1">'tab 32'!$A$1:$C$5</definedName>
    <definedName name="Z_B44BB22B_FBD0_4AC6_A8B4_CC1EB720AEFD_.wvu.PrintArea" localSheetId="44" hidden="1">'tab 37'!$A$1:$F$166</definedName>
    <definedName name="Z_B44BB22B_FBD0_4AC6_A8B4_CC1EB720AEFD_.wvu.PrintArea" localSheetId="45" hidden="1">'tab 38'!$A$1:$G$164</definedName>
    <definedName name="Z_B44BB22B_FBD0_4AC6_A8B4_CC1EB720AEFD_.wvu.PrintArea" localSheetId="46" hidden="1">'tab 39'!$A$1:$G$141</definedName>
    <definedName name="Z_B44BB22B_FBD0_4AC6_A8B4_CC1EB720AEFD_.wvu.PrintArea" localSheetId="48" hidden="1">'tab 41'!$A$1:$G$123</definedName>
    <definedName name="Z_B44BB22B_FBD0_4AC6_A8B4_CC1EB720AEFD_.wvu.PrintArea" localSheetId="50" hidden="1">'tab 43'!$A$1:$G$123</definedName>
    <definedName name="Z_B44BB22B_FBD0_4AC6_A8B4_CC1EB720AEFD_.wvu.PrintArea" localSheetId="52" hidden="1">'tab 45'!$A$1:$G$146</definedName>
    <definedName name="Z_B44BB22B_FBD0_4AC6_A8B4_CC1EB720AEFD_.wvu.PrintArea" localSheetId="54" hidden="1">'tab 47'!$A$1:$G$135</definedName>
    <definedName name="Z_B44BB22B_FBD0_4AC6_A8B4_CC1EB720AEFD_.wvu.PrintArea" localSheetId="56" hidden="1">'tab 49'!$A$1:$G$146</definedName>
    <definedName name="Z_B44BB22B_FBD0_4AC6_A8B4_CC1EB720AEFD_.wvu.PrintArea" localSheetId="58" hidden="1">'tab 51'!$A$1:$G$146</definedName>
    <definedName name="Z_B44BB22B_FBD0_4AC6_A8B4_CC1EB720AEFD_.wvu.PrintArea" localSheetId="59" hidden="1">'tab 52'!$A$1:$G$83</definedName>
    <definedName name="Z_B44BB22B_FBD0_4AC6_A8B4_CC1EB720AEFD_.wvu.PrintArea" localSheetId="60" hidden="1">'tab 53'!$A$1:$G$123</definedName>
    <definedName name="Z_B44BB22B_FBD0_4AC6_A8B4_CC1EB720AEFD_.wvu.PrintArea" localSheetId="0" hidden="1">'Titul-grafy'!$A$2:$N$31</definedName>
    <definedName name="Z_B44BB22B_FBD0_4AC6_A8B4_CC1EB720AEFD_.wvu.PrintArea" localSheetId="7" hidden="1">'Titul-tabulky'!$A$1:$N$29</definedName>
    <definedName name="Z_B44BB22B_FBD0_4AC6_A8B4_CC1EB720AEFD_.wvu.PrintTitles" localSheetId="37" hidden="1">'tab 30'!$2:$3</definedName>
    <definedName name="Z_B44BB22B_FBD0_4AC6_A8B4_CC1EB720AEFD_.wvu.PrintTitles" localSheetId="44" hidden="1">'tab 37'!$4:$7</definedName>
    <definedName name="Z_B44BB22B_FBD0_4AC6_A8B4_CC1EB720AEFD_.wvu.PrintTitles" localSheetId="45" hidden="1">'tab 38'!$4:$7</definedName>
    <definedName name="Z_B44BB22B_FBD0_4AC6_A8B4_CC1EB720AEFD_.wvu.PrintTitles" localSheetId="46" hidden="1">'tab 39'!$4:$7</definedName>
    <definedName name="Z_B44BB22B_FBD0_4AC6_A8B4_CC1EB720AEFD_.wvu.PrintTitles" localSheetId="48" hidden="1">'tab 41'!$4:$7</definedName>
    <definedName name="Z_B44BB22B_FBD0_4AC6_A8B4_CC1EB720AEFD_.wvu.PrintTitles" localSheetId="50" hidden="1">'tab 43'!$4:$7</definedName>
    <definedName name="Z_B44BB22B_FBD0_4AC6_A8B4_CC1EB720AEFD_.wvu.PrintTitles" localSheetId="52" hidden="1">'tab 45'!$4:$7</definedName>
    <definedName name="Z_B44BB22B_FBD0_4AC6_A8B4_CC1EB720AEFD_.wvu.PrintTitles" localSheetId="54" hidden="1">'tab 47'!$4:$7</definedName>
    <definedName name="Z_B44BB22B_FBD0_4AC6_A8B4_CC1EB720AEFD_.wvu.PrintTitles" localSheetId="56" hidden="1">'tab 49'!$4:$7</definedName>
    <definedName name="Z_B44BB22B_FBD0_4AC6_A8B4_CC1EB720AEFD_.wvu.PrintTitles" localSheetId="58" hidden="1">'tab 51'!$4:$7</definedName>
    <definedName name="Z_B44BB22B_FBD0_4AC6_A8B4_CC1EB720AEFD_.wvu.PrintTitles" localSheetId="60" hidden="1">'tab 53'!$4:$7</definedName>
    <definedName name="Z_B987D3EC_F819_4A27_976A_1583D9C2229A_.wvu.Cols" localSheetId="37" hidden="1">'tab 30'!#REF!,'tab 30'!#REF!</definedName>
    <definedName name="Z_B987D3EC_F819_4A27_976A_1583D9C2229A_.wvu.FilterData" localSheetId="37" hidden="1">'tab 30'!$A$3:$C$181</definedName>
    <definedName name="Z_B987D3EC_F819_4A27_976A_1583D9C2229A_.wvu.PrintArea" localSheetId="36" hidden="1">'tab 29'!$A$1:$C$27</definedName>
    <definedName name="Z_B987D3EC_F819_4A27_976A_1583D9C2229A_.wvu.PrintTitles" localSheetId="37" hidden="1">'tab 30'!$2:$3</definedName>
    <definedName name="Z_B987D3EC_F819_4A27_976A_1583D9C2229A_.wvu.Rows" localSheetId="36" hidden="1">'tab 29'!$32:$32</definedName>
    <definedName name="Z_B987D3EC_F819_4A27_976A_1583D9C2229A_.wvu.Rows" localSheetId="37" hidden="1">'tab 30'!#REF!</definedName>
    <definedName name="Z_B987D3EC_F819_4A27_976A_1583D9C2229A_.wvu.Rows" localSheetId="38" hidden="1">'tab 31'!$7:$8,'tab 31'!$12:$12</definedName>
    <definedName name="Z_C49FCFC9_CF51_484E_9F6E_E5FACC7A48A4_.wvu.Cols" localSheetId="11" hidden="1">'tab 4'!#REF!,'tab 4'!#REF!</definedName>
    <definedName name="Z_C49FCFC9_CF51_484E_9F6E_E5FACC7A48A4_.wvu.PrintArea" localSheetId="11" hidden="1">'tab 4'!$A$2:$Q$268</definedName>
    <definedName name="Z_C49FCFC9_CF51_484E_9F6E_E5FACC7A48A4_.wvu.PrintTitles" localSheetId="11" hidden="1">'tab 4'!$3:$5</definedName>
    <definedName name="Z_EBE613F2_32CB_4E3D_B0BB_2E9DFB67D43D_.wvu.Cols" localSheetId="11" hidden="1">'tab 4'!#REF!</definedName>
    <definedName name="Z_EBE613F2_32CB_4E3D_B0BB_2E9DFB67D43D_.wvu.PrintArea" localSheetId="11" hidden="1">'tab 4'!$A$2:$Q$267</definedName>
    <definedName name="Z_EBE613F2_32CB_4E3D_B0BB_2E9DFB67D43D_.wvu.PrintTitles" localSheetId="11" hidden="1">'tab 4'!$3:$5</definedName>
    <definedName name="Zálohovky" localSheetId="11">[4]rozhodnutí!$N$31</definedName>
    <definedName name="Zálohovky" localSheetId="15">[4]rozhodnutí!$N$31</definedName>
    <definedName name="Zálohovky">[5]rozhodnutí!$N$31</definedName>
    <definedName name="ZÚ" localSheetId="19">#REF!</definedName>
    <definedName name="ZÚ" localSheetId="20">#REF!</definedName>
    <definedName name="ZÚ" localSheetId="21">#REF!</definedName>
    <definedName name="ZÚ" localSheetId="22">#REF!</definedName>
    <definedName name="ZÚ" localSheetId="23">#REF!</definedName>
    <definedName name="ZÚ" localSheetId="24">#REF!</definedName>
    <definedName name="ZÚ" localSheetId="25">#REF!</definedName>
    <definedName name="ZÚ" localSheetId="26">#REF!</definedName>
    <definedName name="ZÚ" localSheetId="27">#REF!</definedName>
    <definedName name="ZÚ" localSheetId="28">#REF!</definedName>
    <definedName name="ZÚ" localSheetId="29">#REF!</definedName>
    <definedName name="ZÚ" localSheetId="30">#REF!</definedName>
    <definedName name="ZÚ" localSheetId="31">#REF!</definedName>
    <definedName name="ZÚ" localSheetId="32">#REF!</definedName>
    <definedName name="ZÚ" localSheetId="10">#REF!</definedName>
    <definedName name="ZÚ" localSheetId="11">#REF!</definedName>
    <definedName name="ZÚ" localSheetId="15">#REF!</definedName>
    <definedName name="ZÚ">#REF!</definedName>
    <definedName name="zzzz" localSheetId="15">#REF!</definedName>
    <definedName name="zzzz">#REF!</definedName>
  </definedNames>
  <calcPr calcId="191029"/>
  <customWorkbookViews>
    <customWorkbookView name="Metelka Tomáš – osobní zobrazení" guid="{53E72506-0B1D-4F4A-A157-6DE69D2E678D}" mergeInterval="0" personalView="1" maximized="1" windowWidth="1916" windowHeight="855" tabRatio="94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351" l="1"/>
  <c r="F23" i="351" s="1"/>
  <c r="D23" i="351"/>
  <c r="D6" i="351" s="1"/>
  <c r="C23" i="351"/>
  <c r="F22" i="351"/>
  <c r="F21" i="351"/>
  <c r="E19" i="351"/>
  <c r="E5" i="351" s="1"/>
  <c r="D19" i="351"/>
  <c r="D5" i="351" s="1"/>
  <c r="D7" i="351" s="1"/>
  <c r="C19" i="351"/>
  <c r="C5" i="351" s="1"/>
  <c r="C7" i="351" s="1"/>
  <c r="F18" i="351"/>
  <c r="F17" i="351"/>
  <c r="F16" i="351"/>
  <c r="F15" i="351"/>
  <c r="F14" i="351"/>
  <c r="A14" i="351"/>
  <c r="A15" i="351" s="1"/>
  <c r="A16" i="351" s="1"/>
  <c r="A17" i="351" s="1"/>
  <c r="A18" i="351" s="1"/>
  <c r="A21" i="351" s="1"/>
  <c r="A22" i="351" s="1"/>
  <c r="F13" i="351"/>
  <c r="C6" i="351"/>
  <c r="E36" i="350"/>
  <c r="F36" i="350" s="1"/>
  <c r="D36" i="350"/>
  <c r="C36" i="350"/>
  <c r="F35" i="350"/>
  <c r="F34" i="350"/>
  <c r="F33" i="350"/>
  <c r="E31" i="350"/>
  <c r="D31" i="350"/>
  <c r="C31" i="350"/>
  <c r="C5" i="350" s="1"/>
  <c r="C7" i="350" s="1"/>
  <c r="F30" i="350"/>
  <c r="F29" i="350"/>
  <c r="F28" i="350"/>
  <c r="F27" i="350"/>
  <c r="F26" i="350"/>
  <c r="F25" i="350"/>
  <c r="F24" i="350"/>
  <c r="F23" i="350"/>
  <c r="F22" i="350"/>
  <c r="F21" i="350"/>
  <c r="F20" i="350"/>
  <c r="F19" i="350"/>
  <c r="F18" i="350"/>
  <c r="F17" i="350"/>
  <c r="F16" i="350"/>
  <c r="F15" i="350"/>
  <c r="F14" i="350"/>
  <c r="A14" i="350"/>
  <c r="A15" i="350" s="1"/>
  <c r="A16" i="350" s="1"/>
  <c r="A17" i="350" s="1"/>
  <c r="A18" i="350" s="1"/>
  <c r="A19" i="350" s="1"/>
  <c r="A20" i="350" s="1"/>
  <c r="A21" i="350" s="1"/>
  <c r="A22" i="350" s="1"/>
  <c r="A23" i="350" s="1"/>
  <c r="A24" i="350" s="1"/>
  <c r="A25" i="350" s="1"/>
  <c r="A26" i="350" s="1"/>
  <c r="A27" i="350" s="1"/>
  <c r="A28" i="350" s="1"/>
  <c r="A29" i="350" s="1"/>
  <c r="A30" i="350" s="1"/>
  <c r="A33" i="350" s="1"/>
  <c r="A34" i="350" s="1"/>
  <c r="A35" i="350" s="1"/>
  <c r="F13" i="350"/>
  <c r="D7" i="350"/>
  <c r="D6" i="350"/>
  <c r="C6" i="350"/>
  <c r="D5" i="350"/>
  <c r="E97" i="349"/>
  <c r="D97" i="349"/>
  <c r="D9" i="349" s="1"/>
  <c r="C97" i="349"/>
  <c r="C9" i="349" s="1"/>
  <c r="F96" i="349"/>
  <c r="F95" i="349"/>
  <c r="F93" i="349"/>
  <c r="F91" i="349"/>
  <c r="F89" i="349"/>
  <c r="F86" i="349"/>
  <c r="F85" i="349"/>
  <c r="F84" i="349"/>
  <c r="F83" i="349"/>
  <c r="F77" i="349"/>
  <c r="F74" i="349"/>
  <c r="F73" i="349"/>
  <c r="F72" i="349"/>
  <c r="F70" i="349"/>
  <c r="F69" i="349"/>
  <c r="F68" i="349"/>
  <c r="E66" i="349"/>
  <c r="D66" i="349"/>
  <c r="D8" i="349" s="1"/>
  <c r="C66" i="349"/>
  <c r="F65" i="349"/>
  <c r="E62" i="349"/>
  <c r="D62" i="349"/>
  <c r="C62" i="349"/>
  <c r="C7" i="349" s="1"/>
  <c r="E59" i="349"/>
  <c r="D59" i="349"/>
  <c r="F59" i="349" s="1"/>
  <c r="C59" i="349"/>
  <c r="F58" i="349"/>
  <c r="F57" i="349"/>
  <c r="F56" i="349"/>
  <c r="F55" i="349"/>
  <c r="E53" i="349"/>
  <c r="E5" i="349" s="1"/>
  <c r="F5" i="349" s="1"/>
  <c r="D53" i="349"/>
  <c r="D5" i="349" s="1"/>
  <c r="C53" i="349"/>
  <c r="C5" i="349" s="1"/>
  <c r="F52" i="349"/>
  <c r="F51" i="349"/>
  <c r="F50" i="349"/>
  <c r="F48" i="349"/>
  <c r="F47" i="349"/>
  <c r="F45" i="349"/>
  <c r="F44" i="349"/>
  <c r="F43" i="349"/>
  <c r="F42" i="349"/>
  <c r="F41" i="349"/>
  <c r="F40" i="349"/>
  <c r="F39" i="349"/>
  <c r="F38" i="349"/>
  <c r="F37" i="349"/>
  <c r="F36" i="349"/>
  <c r="F35" i="349"/>
  <c r="F34" i="349"/>
  <c r="F33" i="349"/>
  <c r="F32" i="349"/>
  <c r="F30" i="349"/>
  <c r="F29" i="349"/>
  <c r="F28" i="349"/>
  <c r="F27" i="349"/>
  <c r="F26" i="349"/>
  <c r="F25" i="349"/>
  <c r="F24" i="349"/>
  <c r="F23" i="349"/>
  <c r="F22" i="349"/>
  <c r="F21" i="349"/>
  <c r="F20" i="349"/>
  <c r="F19" i="349"/>
  <c r="F18" i="349"/>
  <c r="F17" i="349"/>
  <c r="A17" i="349"/>
  <c r="A18" i="349" s="1"/>
  <c r="A19" i="349" s="1"/>
  <c r="A20" i="349" s="1"/>
  <c r="A21" i="349" s="1"/>
  <c r="A22" i="349" s="1"/>
  <c r="A23" i="349" s="1"/>
  <c r="A24" i="349" s="1"/>
  <c r="A25" i="349" s="1"/>
  <c r="A26" i="349" s="1"/>
  <c r="A27" i="349" s="1"/>
  <c r="A28" i="349" s="1"/>
  <c r="A29" i="349" s="1"/>
  <c r="A30" i="349" s="1"/>
  <c r="A31" i="349" s="1"/>
  <c r="A32" i="349" s="1"/>
  <c r="A33" i="349" s="1"/>
  <c r="A34" i="349" s="1"/>
  <c r="A35" i="349" s="1"/>
  <c r="A36" i="349" s="1"/>
  <c r="A37" i="349" s="1"/>
  <c r="A38" i="349" s="1"/>
  <c r="A39" i="349" s="1"/>
  <c r="A40" i="349" s="1"/>
  <c r="A41" i="349" s="1"/>
  <c r="A42" i="349" s="1"/>
  <c r="A43" i="349" s="1"/>
  <c r="A44" i="349" s="1"/>
  <c r="A45" i="349" s="1"/>
  <c r="A46" i="349" s="1"/>
  <c r="A47" i="349" s="1"/>
  <c r="A48" i="349" s="1"/>
  <c r="A49" i="349" s="1"/>
  <c r="A50" i="349" s="1"/>
  <c r="A51" i="349" s="1"/>
  <c r="A52" i="349" s="1"/>
  <c r="A55" i="349" s="1"/>
  <c r="A56" i="349" s="1"/>
  <c r="A57" i="349" s="1"/>
  <c r="A58" i="349" s="1"/>
  <c r="A61" i="349" s="1"/>
  <c r="A64" i="349" s="1"/>
  <c r="A65" i="349" s="1"/>
  <c r="A68" i="349" s="1"/>
  <c r="A69" i="349" s="1"/>
  <c r="A70" i="349" s="1"/>
  <c r="A71" i="349" s="1"/>
  <c r="A72" i="349" s="1"/>
  <c r="A73" i="349" s="1"/>
  <c r="A74" i="349" s="1"/>
  <c r="A75" i="349" s="1"/>
  <c r="A76" i="349" s="1"/>
  <c r="A77" i="349" s="1"/>
  <c r="A78" i="349" s="1"/>
  <c r="A79" i="349" s="1"/>
  <c r="A80" i="349" s="1"/>
  <c r="A81" i="349" s="1"/>
  <c r="A82" i="349" s="1"/>
  <c r="A83" i="349" s="1"/>
  <c r="A84" i="349" s="1"/>
  <c r="A85" i="349" s="1"/>
  <c r="A86" i="349" s="1"/>
  <c r="A87" i="349" s="1"/>
  <c r="A88" i="349" s="1"/>
  <c r="A89" i="349" s="1"/>
  <c r="A90" i="349" s="1"/>
  <c r="A91" i="349" s="1"/>
  <c r="A92" i="349" s="1"/>
  <c r="A93" i="349" s="1"/>
  <c r="A94" i="349" s="1"/>
  <c r="A95" i="349" s="1"/>
  <c r="A96" i="349" s="1"/>
  <c r="F16" i="349"/>
  <c r="E9" i="349"/>
  <c r="F9" i="349" s="1"/>
  <c r="C8" i="349"/>
  <c r="E7" i="349"/>
  <c r="D7" i="349"/>
  <c r="E6" i="349"/>
  <c r="C6" i="349"/>
  <c r="E120" i="348"/>
  <c r="D120" i="348"/>
  <c r="D9" i="348" s="1"/>
  <c r="C120" i="348"/>
  <c r="F119" i="348"/>
  <c r="F118" i="348"/>
  <c r="F117" i="348"/>
  <c r="F116" i="348"/>
  <c r="F115" i="348"/>
  <c r="F114" i="348"/>
  <c r="F113" i="348"/>
  <c r="F112" i="348"/>
  <c r="F111" i="348"/>
  <c r="F110" i="348"/>
  <c r="F109" i="348"/>
  <c r="E107" i="348"/>
  <c r="F107" i="348" s="1"/>
  <c r="D107" i="348"/>
  <c r="D8" i="348" s="1"/>
  <c r="C107" i="348"/>
  <c r="C8" i="348" s="1"/>
  <c r="F106" i="348"/>
  <c r="F105" i="348"/>
  <c r="F104" i="348"/>
  <c r="F103" i="348"/>
  <c r="F102" i="348"/>
  <c r="F101" i="348"/>
  <c r="F100" i="348"/>
  <c r="F99" i="348"/>
  <c r="F98" i="348"/>
  <c r="F97" i="348"/>
  <c r="F96" i="348"/>
  <c r="F95" i="348"/>
  <c r="F94" i="348"/>
  <c r="F93" i="348"/>
  <c r="F91" i="348"/>
  <c r="F90" i="348"/>
  <c r="F89" i="348"/>
  <c r="F88" i="348"/>
  <c r="F87" i="348"/>
  <c r="F86" i="348"/>
  <c r="F85" i="348"/>
  <c r="F84" i="348"/>
  <c r="F83" i="348"/>
  <c r="F82" i="348"/>
  <c r="F81" i="348"/>
  <c r="F80" i="348"/>
  <c r="F79" i="348"/>
  <c r="F78" i="348"/>
  <c r="F77" i="348"/>
  <c r="F76" i="348"/>
  <c r="F75" i="348"/>
  <c r="F74" i="348"/>
  <c r="F73" i="348"/>
  <c r="F72" i="348"/>
  <c r="F71" i="348"/>
  <c r="F70" i="348"/>
  <c r="F69" i="348"/>
  <c r="F68" i="348"/>
  <c r="F67" i="348"/>
  <c r="F66" i="348"/>
  <c r="F65" i="348"/>
  <c r="F64" i="348"/>
  <c r="F63" i="348"/>
  <c r="F62" i="348"/>
  <c r="F61" i="348"/>
  <c r="F60" i="348"/>
  <c r="E58" i="348"/>
  <c r="E7" i="348" s="1"/>
  <c r="D58" i="348"/>
  <c r="C58" i="348"/>
  <c r="F57" i="348"/>
  <c r="E55" i="348"/>
  <c r="D55" i="348"/>
  <c r="C55" i="348"/>
  <c r="F54" i="348"/>
  <c r="F53" i="348"/>
  <c r="F52" i="348"/>
  <c r="F51" i="348"/>
  <c r="F49" i="348"/>
  <c r="F48" i="348"/>
  <c r="F47" i="348"/>
  <c r="F46" i="348"/>
  <c r="F45" i="348"/>
  <c r="F44" i="348"/>
  <c r="F43" i="348"/>
  <c r="F42" i="348"/>
  <c r="F41" i="348"/>
  <c r="F40" i="348"/>
  <c r="F39" i="348"/>
  <c r="F38" i="348"/>
  <c r="F37" i="348"/>
  <c r="F36" i="348"/>
  <c r="F35" i="348"/>
  <c r="F34" i="348"/>
  <c r="E32" i="348"/>
  <c r="D32" i="348"/>
  <c r="F32" i="348" s="1"/>
  <c r="C32" i="348"/>
  <c r="C5" i="348" s="1"/>
  <c r="F31" i="348"/>
  <c r="F30" i="348"/>
  <c r="F29" i="348"/>
  <c r="F28" i="348"/>
  <c r="F27" i="348"/>
  <c r="F26" i="348"/>
  <c r="F25" i="348"/>
  <c r="F24" i="348"/>
  <c r="F23" i="348"/>
  <c r="F22" i="348"/>
  <c r="F21" i="348"/>
  <c r="F20" i="348"/>
  <c r="F19" i="348"/>
  <c r="F18" i="348"/>
  <c r="F17" i="348"/>
  <c r="A17" i="348"/>
  <c r="A18" i="348" s="1"/>
  <c r="A19" i="348" s="1"/>
  <c r="A20" i="348" s="1"/>
  <c r="A21" i="348" s="1"/>
  <c r="A22" i="348" s="1"/>
  <c r="A23" i="348" s="1"/>
  <c r="A24" i="348" s="1"/>
  <c r="A25" i="348" s="1"/>
  <c r="A26" i="348" s="1"/>
  <c r="A27" i="348" s="1"/>
  <c r="A28" i="348" s="1"/>
  <c r="A29" i="348" s="1"/>
  <c r="A30" i="348" s="1"/>
  <c r="A31" i="348" s="1"/>
  <c r="A34" i="348" s="1"/>
  <c r="A35" i="348" s="1"/>
  <c r="A36" i="348" s="1"/>
  <c r="A37" i="348" s="1"/>
  <c r="A38" i="348" s="1"/>
  <c r="A39" i="348" s="1"/>
  <c r="A40" i="348" s="1"/>
  <c r="A41" i="348" s="1"/>
  <c r="A42" i="348" s="1"/>
  <c r="A43" i="348" s="1"/>
  <c r="A44" i="348" s="1"/>
  <c r="A45" i="348" s="1"/>
  <c r="A46" i="348" s="1"/>
  <c r="A47" i="348" s="1"/>
  <c r="A48" i="348" s="1"/>
  <c r="A49" i="348" s="1"/>
  <c r="A50" i="348" s="1"/>
  <c r="A51" i="348" s="1"/>
  <c r="A52" i="348" s="1"/>
  <c r="A53" i="348" s="1"/>
  <c r="A54" i="348" s="1"/>
  <c r="A57" i="348" s="1"/>
  <c r="A60" i="348" s="1"/>
  <c r="A61" i="348" s="1"/>
  <c r="A62" i="348" s="1"/>
  <c r="A63" i="348" s="1"/>
  <c r="A64" i="348" s="1"/>
  <c r="A65" i="348" s="1"/>
  <c r="A66" i="348" s="1"/>
  <c r="A67" i="348" s="1"/>
  <c r="A68" i="348" s="1"/>
  <c r="A69" i="348" s="1"/>
  <c r="A70" i="348" s="1"/>
  <c r="A71" i="348" s="1"/>
  <c r="A72" i="348" s="1"/>
  <c r="A73" i="348" s="1"/>
  <c r="A74" i="348" s="1"/>
  <c r="A75" i="348" s="1"/>
  <c r="A76" i="348" s="1"/>
  <c r="A77" i="348" s="1"/>
  <c r="A78" i="348" s="1"/>
  <c r="A79" i="348" s="1"/>
  <c r="A80" i="348" s="1"/>
  <c r="A81" i="348" s="1"/>
  <c r="A82" i="348" s="1"/>
  <c r="A83" i="348" s="1"/>
  <c r="A84" i="348" s="1"/>
  <c r="A85" i="348" s="1"/>
  <c r="A86" i="348" s="1"/>
  <c r="A87" i="348" s="1"/>
  <c r="A88" i="348" s="1"/>
  <c r="A89" i="348" s="1"/>
  <c r="A90" i="348" s="1"/>
  <c r="A91" i="348" s="1"/>
  <c r="A92" i="348" s="1"/>
  <c r="A93" i="348" s="1"/>
  <c r="A94" i="348" s="1"/>
  <c r="A95" i="348" s="1"/>
  <c r="A96" i="348" s="1"/>
  <c r="A97" i="348" s="1"/>
  <c r="A98" i="348" s="1"/>
  <c r="A99" i="348" s="1"/>
  <c r="A100" i="348" s="1"/>
  <c r="A101" i="348" s="1"/>
  <c r="A102" i="348" s="1"/>
  <c r="A103" i="348" s="1"/>
  <c r="A104" i="348" s="1"/>
  <c r="A105" i="348" s="1"/>
  <c r="A106" i="348" s="1"/>
  <c r="A109" i="348" s="1"/>
  <c r="A110" i="348" s="1"/>
  <c r="A111" i="348" s="1"/>
  <c r="A112" i="348" s="1"/>
  <c r="A113" i="348" s="1"/>
  <c r="A114" i="348" s="1"/>
  <c r="A115" i="348" s="1"/>
  <c r="A116" i="348" s="1"/>
  <c r="A117" i="348" s="1"/>
  <c r="A118" i="348" s="1"/>
  <c r="A119" i="348" s="1"/>
  <c r="F16" i="348"/>
  <c r="C9" i="348"/>
  <c r="E8" i="348"/>
  <c r="C7" i="348"/>
  <c r="D6" i="348"/>
  <c r="C6" i="348"/>
  <c r="E5" i="348"/>
  <c r="F5" i="348" s="1"/>
  <c r="D5" i="348"/>
  <c r="E21" i="347"/>
  <c r="F21" i="347" s="1"/>
  <c r="D21" i="347"/>
  <c r="C21" i="347"/>
  <c r="F20" i="347"/>
  <c r="E18" i="347"/>
  <c r="E5" i="347" s="1"/>
  <c r="D18" i="347"/>
  <c r="C18" i="347"/>
  <c r="C5" i="347" s="1"/>
  <c r="C7" i="347" s="1"/>
  <c r="F17" i="347"/>
  <c r="F16" i="347"/>
  <c r="F15" i="347"/>
  <c r="F14" i="347"/>
  <c r="A14" i="347"/>
  <c r="A15" i="347" s="1"/>
  <c r="A16" i="347" s="1"/>
  <c r="A17" i="347" s="1"/>
  <c r="A20" i="347" s="1"/>
  <c r="F13" i="347"/>
  <c r="E6" i="347"/>
  <c r="D6" i="347"/>
  <c r="C6" i="347"/>
  <c r="E280" i="346"/>
  <c r="D280" i="346"/>
  <c r="D9" i="346" s="1"/>
  <c r="C280" i="346"/>
  <c r="F279" i="346"/>
  <c r="F278" i="346"/>
  <c r="F277" i="346"/>
  <c r="F276" i="346"/>
  <c r="F275" i="346"/>
  <c r="F274" i="346"/>
  <c r="F273" i="346"/>
  <c r="F272" i="346"/>
  <c r="F271" i="346"/>
  <c r="F270" i="346"/>
  <c r="F269" i="346"/>
  <c r="F268" i="346"/>
  <c r="F267" i="346"/>
  <c r="F266" i="346"/>
  <c r="F265" i="346"/>
  <c r="F264" i="346"/>
  <c r="F263" i="346"/>
  <c r="F262" i="346"/>
  <c r="F261" i="346"/>
  <c r="F258" i="346"/>
  <c r="F257" i="346"/>
  <c r="F256" i="346"/>
  <c r="F255" i="346"/>
  <c r="F254" i="346"/>
  <c r="F253" i="346"/>
  <c r="F252" i="346"/>
  <c r="F251" i="346"/>
  <c r="F250" i="346"/>
  <c r="F249" i="346"/>
  <c r="F248" i="346"/>
  <c r="F247" i="346"/>
  <c r="F246" i="346"/>
  <c r="F245" i="346"/>
  <c r="F244" i="346"/>
  <c r="F243" i="346"/>
  <c r="F242" i="346"/>
  <c r="F241" i="346"/>
  <c r="F239" i="346"/>
  <c r="F237" i="346"/>
  <c r="F236" i="346"/>
  <c r="F235" i="346"/>
  <c r="F234" i="346"/>
  <c r="F233" i="346"/>
  <c r="F232" i="346"/>
  <c r="F231" i="346"/>
  <c r="F230" i="346"/>
  <c r="E228" i="346"/>
  <c r="D228" i="346"/>
  <c r="C228" i="346"/>
  <c r="C8" i="346" s="1"/>
  <c r="F227" i="346"/>
  <c r="F226" i="346"/>
  <c r="F225" i="346"/>
  <c r="F224" i="346"/>
  <c r="F223" i="346"/>
  <c r="F222" i="346"/>
  <c r="F221" i="346"/>
  <c r="F220" i="346"/>
  <c r="F219" i="346"/>
  <c r="F218" i="346"/>
  <c r="F217" i="346"/>
  <c r="F216" i="346"/>
  <c r="F215" i="346"/>
  <c r="F214" i="346"/>
  <c r="F213" i="346"/>
  <c r="F212" i="346"/>
  <c r="F211" i="346"/>
  <c r="F210" i="346"/>
  <c r="F209" i="346"/>
  <c r="F208" i="346"/>
  <c r="F207" i="346"/>
  <c r="F206" i="346"/>
  <c r="F205" i="346"/>
  <c r="F204" i="346"/>
  <c r="F203" i="346"/>
  <c r="F202" i="346"/>
  <c r="F201" i="346"/>
  <c r="F200" i="346"/>
  <c r="F199" i="346"/>
  <c r="F198" i="346"/>
  <c r="F197" i="346"/>
  <c r="F196" i="346"/>
  <c r="F195" i="346"/>
  <c r="F194" i="346"/>
  <c r="F193" i="346"/>
  <c r="F192" i="346"/>
  <c r="F191" i="346"/>
  <c r="F190" i="346"/>
  <c r="F189" i="346"/>
  <c r="F188" i="346"/>
  <c r="F187" i="346"/>
  <c r="F186" i="346"/>
  <c r="F185" i="346"/>
  <c r="F184" i="346"/>
  <c r="F183" i="346"/>
  <c r="F182" i="346"/>
  <c r="F181" i="346"/>
  <c r="F180" i="346"/>
  <c r="F179" i="346"/>
  <c r="F178" i="346"/>
  <c r="F177" i="346"/>
  <c r="F176" i="346"/>
  <c r="F175" i="346"/>
  <c r="F174" i="346"/>
  <c r="F173" i="346"/>
  <c r="F172" i="346"/>
  <c r="F171" i="346"/>
  <c r="F170" i="346"/>
  <c r="F169" i="346"/>
  <c r="F168" i="346"/>
  <c r="F167" i="346"/>
  <c r="F166" i="346"/>
  <c r="F165" i="346"/>
  <c r="F164" i="346"/>
  <c r="F163" i="346"/>
  <c r="F162" i="346"/>
  <c r="F161" i="346"/>
  <c r="F160" i="346"/>
  <c r="F159" i="346"/>
  <c r="F158" i="346"/>
  <c r="F157" i="346"/>
  <c r="F156" i="346"/>
  <c r="F155" i="346"/>
  <c r="F154" i="346"/>
  <c r="F153" i="346"/>
  <c r="F151" i="346"/>
  <c r="F150" i="346"/>
  <c r="F149" i="346"/>
  <c r="F148" i="346"/>
  <c r="F147" i="346"/>
  <c r="F146" i="346"/>
  <c r="F145" i="346"/>
  <c r="F144" i="346"/>
  <c r="F143" i="346"/>
  <c r="F142" i="346"/>
  <c r="F141" i="346"/>
  <c r="F140" i="346"/>
  <c r="F139" i="346"/>
  <c r="F138" i="346"/>
  <c r="F137" i="346"/>
  <c r="F136" i="346"/>
  <c r="F135" i="346"/>
  <c r="F133" i="346"/>
  <c r="F132" i="346"/>
  <c r="F131" i="346"/>
  <c r="F130" i="346"/>
  <c r="F129" i="346"/>
  <c r="F128" i="346"/>
  <c r="F127" i="346"/>
  <c r="F125" i="346"/>
  <c r="F123" i="346"/>
  <c r="F122" i="346"/>
  <c r="F121" i="346"/>
  <c r="F120" i="346"/>
  <c r="F119" i="346"/>
  <c r="F118" i="346"/>
  <c r="F116" i="346"/>
  <c r="F115" i="346"/>
  <c r="F114" i="346"/>
  <c r="F113" i="346"/>
  <c r="F112" i="346"/>
  <c r="F111" i="346"/>
  <c r="F110" i="346"/>
  <c r="F109" i="346"/>
  <c r="F108" i="346"/>
  <c r="F106" i="346"/>
  <c r="F105" i="346"/>
  <c r="F104" i="346"/>
  <c r="F103" i="346"/>
  <c r="F102" i="346"/>
  <c r="F101" i="346"/>
  <c r="F100" i="346"/>
  <c r="F99" i="346"/>
  <c r="F98" i="346"/>
  <c r="F97" i="346"/>
  <c r="F96" i="346"/>
  <c r="F95" i="346"/>
  <c r="F94" i="346"/>
  <c r="F93" i="346"/>
  <c r="F92" i="346"/>
  <c r="F91" i="346"/>
  <c r="F90" i="346"/>
  <c r="F89" i="346"/>
  <c r="F88" i="346"/>
  <c r="F87" i="346"/>
  <c r="F86" i="346"/>
  <c r="F85" i="346"/>
  <c r="F84" i="346"/>
  <c r="F83" i="346"/>
  <c r="F82" i="346"/>
  <c r="F81" i="346"/>
  <c r="F80" i="346"/>
  <c r="F79" i="346"/>
  <c r="F77" i="346"/>
  <c r="F76" i="346"/>
  <c r="F75" i="346"/>
  <c r="E73" i="346"/>
  <c r="D73" i="346"/>
  <c r="D7" i="346" s="1"/>
  <c r="C73" i="346"/>
  <c r="F72" i="346"/>
  <c r="F71" i="346"/>
  <c r="F70" i="346"/>
  <c r="E68" i="346"/>
  <c r="D68" i="346"/>
  <c r="D6" i="346" s="1"/>
  <c r="C68" i="346"/>
  <c r="F67" i="346"/>
  <c r="F66" i="346"/>
  <c r="F65" i="346"/>
  <c r="F64" i="346"/>
  <c r="F63" i="346"/>
  <c r="F62" i="346"/>
  <c r="F61" i="346"/>
  <c r="F60" i="346"/>
  <c r="F59" i="346"/>
  <c r="F58" i="346"/>
  <c r="F57" i="346"/>
  <c r="F56" i="346"/>
  <c r="F55" i="346"/>
  <c r="F54" i="346"/>
  <c r="F53" i="346"/>
  <c r="F52" i="346"/>
  <c r="F51" i="346"/>
  <c r="F50" i="346"/>
  <c r="F49" i="346"/>
  <c r="F48" i="346"/>
  <c r="E46" i="346"/>
  <c r="D46" i="346"/>
  <c r="D5" i="346" s="1"/>
  <c r="C46" i="346"/>
  <c r="F45" i="346"/>
  <c r="F44" i="346"/>
  <c r="F43" i="346"/>
  <c r="F42" i="346"/>
  <c r="F41" i="346"/>
  <c r="F40" i="346"/>
  <c r="F39" i="346"/>
  <c r="F38" i="346"/>
  <c r="F37" i="346"/>
  <c r="F36" i="346"/>
  <c r="F35" i="346"/>
  <c r="F34" i="346"/>
  <c r="F33" i="346"/>
  <c r="F32" i="346"/>
  <c r="F31" i="346"/>
  <c r="F30" i="346"/>
  <c r="F29" i="346"/>
  <c r="F28" i="346"/>
  <c r="F27" i="346"/>
  <c r="F25" i="346"/>
  <c r="F24" i="346"/>
  <c r="F23" i="346"/>
  <c r="F22" i="346"/>
  <c r="F21" i="346"/>
  <c r="F20" i="346"/>
  <c r="F19" i="346"/>
  <c r="F18" i="346"/>
  <c r="F17" i="346"/>
  <c r="A17" i="346"/>
  <c r="A18" i="346" s="1"/>
  <c r="A19" i="346" s="1"/>
  <c r="A20" i="346" s="1"/>
  <c r="A21" i="346" s="1"/>
  <c r="A22" i="346" s="1"/>
  <c r="A23" i="346" s="1"/>
  <c r="A24" i="346" s="1"/>
  <c r="A25" i="346" s="1"/>
  <c r="A26" i="346" s="1"/>
  <c r="A27" i="346" s="1"/>
  <c r="A28" i="346" s="1"/>
  <c r="A29" i="346" s="1"/>
  <c r="A30" i="346" s="1"/>
  <c r="A31" i="346" s="1"/>
  <c r="A32" i="346" s="1"/>
  <c r="A33" i="346" s="1"/>
  <c r="A34" i="346" s="1"/>
  <c r="A35" i="346" s="1"/>
  <c r="A36" i="346" s="1"/>
  <c r="A37" i="346" s="1"/>
  <c r="A38" i="346" s="1"/>
  <c r="A39" i="346" s="1"/>
  <c r="A40" i="346" s="1"/>
  <c r="A41" i="346" s="1"/>
  <c r="A42" i="346" s="1"/>
  <c r="A43" i="346" s="1"/>
  <c r="A44" i="346" s="1"/>
  <c r="A45" i="346" s="1"/>
  <c r="A48" i="346" s="1"/>
  <c r="A49" i="346" s="1"/>
  <c r="A50" i="346" s="1"/>
  <c r="A51" i="346" s="1"/>
  <c r="A52" i="346" s="1"/>
  <c r="A53" i="346" s="1"/>
  <c r="A54" i="346" s="1"/>
  <c r="A55" i="346" s="1"/>
  <c r="A56" i="346" s="1"/>
  <c r="A57" i="346" s="1"/>
  <c r="A58" i="346" s="1"/>
  <c r="A59" i="346" s="1"/>
  <c r="A60" i="346" s="1"/>
  <c r="A61" i="346" s="1"/>
  <c r="A62" i="346" s="1"/>
  <c r="A63" i="346" s="1"/>
  <c r="A64" i="346" s="1"/>
  <c r="A65" i="346" s="1"/>
  <c r="A66" i="346" s="1"/>
  <c r="A67" i="346" s="1"/>
  <c r="A70" i="346" s="1"/>
  <c r="A71" i="346" s="1"/>
  <c r="A72" i="346" s="1"/>
  <c r="A75" i="346" s="1"/>
  <c r="A76" i="346" s="1"/>
  <c r="A77" i="346" s="1"/>
  <c r="A78" i="346" s="1"/>
  <c r="A79" i="346" s="1"/>
  <c r="A80" i="346" s="1"/>
  <c r="A81" i="346" s="1"/>
  <c r="A82" i="346" s="1"/>
  <c r="A83" i="346" s="1"/>
  <c r="A84" i="346" s="1"/>
  <c r="A85" i="346" s="1"/>
  <c r="A86" i="346" s="1"/>
  <c r="A87" i="346" s="1"/>
  <c r="A88" i="346" s="1"/>
  <c r="A89" i="346" s="1"/>
  <c r="A90" i="346" s="1"/>
  <c r="A91" i="346" s="1"/>
  <c r="A92" i="346" s="1"/>
  <c r="A93" i="346" s="1"/>
  <c r="A94" i="346" s="1"/>
  <c r="A95" i="346" s="1"/>
  <c r="A96" i="346" s="1"/>
  <c r="A97" i="346" s="1"/>
  <c r="A98" i="346" s="1"/>
  <c r="A99" i="346" s="1"/>
  <c r="A100" i="346" s="1"/>
  <c r="A101" i="346" s="1"/>
  <c r="A102" i="346" s="1"/>
  <c r="A103" i="346" s="1"/>
  <c r="A104" i="346" s="1"/>
  <c r="A105" i="346" s="1"/>
  <c r="A106" i="346" s="1"/>
  <c r="A107" i="346" s="1"/>
  <c r="A108" i="346" s="1"/>
  <c r="A109" i="346" s="1"/>
  <c r="A110" i="346" s="1"/>
  <c r="A111" i="346" s="1"/>
  <c r="A112" i="346" s="1"/>
  <c r="A113" i="346" s="1"/>
  <c r="A114" i="346" s="1"/>
  <c r="A115" i="346" s="1"/>
  <c r="A116" i="346" s="1"/>
  <c r="A117" i="346" s="1"/>
  <c r="A118" i="346" s="1"/>
  <c r="A119" i="346" s="1"/>
  <c r="A120" i="346" s="1"/>
  <c r="A121" i="346" s="1"/>
  <c r="A122" i="346" s="1"/>
  <c r="A123" i="346" s="1"/>
  <c r="A124" i="346" s="1"/>
  <c r="A125" i="346" s="1"/>
  <c r="A126" i="346" s="1"/>
  <c r="A127" i="346" s="1"/>
  <c r="A128" i="346" s="1"/>
  <c r="A129" i="346" s="1"/>
  <c r="A130" i="346" s="1"/>
  <c r="A131" i="346" s="1"/>
  <c r="A132" i="346" s="1"/>
  <c r="A133" i="346" s="1"/>
  <c r="A134" i="346" s="1"/>
  <c r="A135" i="346" s="1"/>
  <c r="A136" i="346" s="1"/>
  <c r="A137" i="346" s="1"/>
  <c r="A138" i="346" s="1"/>
  <c r="A139" i="346" s="1"/>
  <c r="A140" i="346" s="1"/>
  <c r="A141" i="346" s="1"/>
  <c r="A142" i="346" s="1"/>
  <c r="A143" i="346" s="1"/>
  <c r="A144" i="346" s="1"/>
  <c r="A145" i="346" s="1"/>
  <c r="A146" i="346" s="1"/>
  <c r="A147" i="346" s="1"/>
  <c r="A148" i="346" s="1"/>
  <c r="A149" i="346" s="1"/>
  <c r="A150" i="346" s="1"/>
  <c r="A151" i="346" s="1"/>
  <c r="A152" i="346" s="1"/>
  <c r="A153" i="346" s="1"/>
  <c r="A154" i="346" s="1"/>
  <c r="A155" i="346" s="1"/>
  <c r="A156" i="346" s="1"/>
  <c r="A157" i="346" s="1"/>
  <c r="A158" i="346" s="1"/>
  <c r="A159" i="346" s="1"/>
  <c r="A160" i="346" s="1"/>
  <c r="A161" i="346" s="1"/>
  <c r="A162" i="346" s="1"/>
  <c r="A163" i="346" s="1"/>
  <c r="A164" i="346" s="1"/>
  <c r="A165" i="346" s="1"/>
  <c r="A166" i="346" s="1"/>
  <c r="A167" i="346" s="1"/>
  <c r="A168" i="346" s="1"/>
  <c r="A169" i="346" s="1"/>
  <c r="A170" i="346" s="1"/>
  <c r="A171" i="346" s="1"/>
  <c r="A172" i="346" s="1"/>
  <c r="A173" i="346" s="1"/>
  <c r="A174" i="346" s="1"/>
  <c r="A175" i="346" s="1"/>
  <c r="A176" i="346" s="1"/>
  <c r="A177" i="346" s="1"/>
  <c r="A178" i="346" s="1"/>
  <c r="A179" i="346" s="1"/>
  <c r="A180" i="346" s="1"/>
  <c r="A181" i="346" s="1"/>
  <c r="A182" i="346" s="1"/>
  <c r="A183" i="346" s="1"/>
  <c r="A184" i="346" s="1"/>
  <c r="A185" i="346" s="1"/>
  <c r="A186" i="346" s="1"/>
  <c r="A187" i="346" s="1"/>
  <c r="A188" i="346" s="1"/>
  <c r="A189" i="346" s="1"/>
  <c r="A190" i="346" s="1"/>
  <c r="A191" i="346" s="1"/>
  <c r="A192" i="346" s="1"/>
  <c r="A193" i="346" s="1"/>
  <c r="A194" i="346" s="1"/>
  <c r="A195" i="346" s="1"/>
  <c r="A196" i="346" s="1"/>
  <c r="A197" i="346" s="1"/>
  <c r="A198" i="346" s="1"/>
  <c r="A199" i="346" s="1"/>
  <c r="A200" i="346" s="1"/>
  <c r="A201" i="346" s="1"/>
  <c r="A202" i="346" s="1"/>
  <c r="A203" i="346" s="1"/>
  <c r="A204" i="346" s="1"/>
  <c r="A205" i="346" s="1"/>
  <c r="A206" i="346" s="1"/>
  <c r="A207" i="346" s="1"/>
  <c r="A208" i="346" s="1"/>
  <c r="A209" i="346" s="1"/>
  <c r="A210" i="346" s="1"/>
  <c r="A211" i="346" s="1"/>
  <c r="A212" i="346" s="1"/>
  <c r="A213" i="346" s="1"/>
  <c r="A214" i="346" s="1"/>
  <c r="A215" i="346" s="1"/>
  <c r="A216" i="346" s="1"/>
  <c r="A217" i="346" s="1"/>
  <c r="A218" i="346" s="1"/>
  <c r="A219" i="346" s="1"/>
  <c r="A220" i="346" s="1"/>
  <c r="A221" i="346" s="1"/>
  <c r="A222" i="346" s="1"/>
  <c r="A223" i="346" s="1"/>
  <c r="A224" i="346" s="1"/>
  <c r="A225" i="346" s="1"/>
  <c r="A226" i="346" s="1"/>
  <c r="A227" i="346" s="1"/>
  <c r="A230" i="346" s="1"/>
  <c r="A231" i="346" s="1"/>
  <c r="A232" i="346" s="1"/>
  <c r="A233" i="346" s="1"/>
  <c r="A234" i="346" s="1"/>
  <c r="A235" i="346" s="1"/>
  <c r="A236" i="346" s="1"/>
  <c r="A237" i="346" s="1"/>
  <c r="A238" i="346" s="1"/>
  <c r="A239" i="346" s="1"/>
  <c r="A240" i="346" s="1"/>
  <c r="A241" i="346" s="1"/>
  <c r="A242" i="346" s="1"/>
  <c r="A243" i="346" s="1"/>
  <c r="A244" i="346" s="1"/>
  <c r="A245" i="346" s="1"/>
  <c r="A246" i="346" s="1"/>
  <c r="A247" i="346" s="1"/>
  <c r="A248" i="346" s="1"/>
  <c r="A249" i="346" s="1"/>
  <c r="A250" i="346" s="1"/>
  <c r="A251" i="346" s="1"/>
  <c r="A252" i="346" s="1"/>
  <c r="A253" i="346" s="1"/>
  <c r="A254" i="346" s="1"/>
  <c r="A255" i="346" s="1"/>
  <c r="A256" i="346" s="1"/>
  <c r="A257" i="346" s="1"/>
  <c r="A258" i="346" s="1"/>
  <c r="A259" i="346" s="1"/>
  <c r="A260" i="346" s="1"/>
  <c r="A261" i="346" s="1"/>
  <c r="A262" i="346" s="1"/>
  <c r="A263" i="346" s="1"/>
  <c r="A264" i="346" s="1"/>
  <c r="A265" i="346" s="1"/>
  <c r="A266" i="346" s="1"/>
  <c r="A267" i="346" s="1"/>
  <c r="A268" i="346" s="1"/>
  <c r="A269" i="346" s="1"/>
  <c r="A270" i="346" s="1"/>
  <c r="A271" i="346" s="1"/>
  <c r="A272" i="346" s="1"/>
  <c r="A273" i="346" s="1"/>
  <c r="A274" i="346" s="1"/>
  <c r="A275" i="346" s="1"/>
  <c r="A276" i="346" s="1"/>
  <c r="A277" i="346" s="1"/>
  <c r="A278" i="346" s="1"/>
  <c r="A279" i="346" s="1"/>
  <c r="F16" i="346"/>
  <c r="C9" i="346"/>
  <c r="D8" i="346"/>
  <c r="E7" i="346"/>
  <c r="C7" i="346"/>
  <c r="C6" i="346"/>
  <c r="C5" i="346"/>
  <c r="C10" i="346" s="1"/>
  <c r="E111" i="345"/>
  <c r="E9" i="345" s="1"/>
  <c r="F9" i="345" s="1"/>
  <c r="D111" i="345"/>
  <c r="C111" i="345"/>
  <c r="C9" i="345" s="1"/>
  <c r="F110" i="345"/>
  <c r="F109" i="345"/>
  <c r="F108" i="345"/>
  <c r="F107" i="345"/>
  <c r="F106" i="345"/>
  <c r="F105" i="345"/>
  <c r="F104" i="345"/>
  <c r="F103" i="345"/>
  <c r="F102" i="345"/>
  <c r="F101" i="345"/>
  <c r="F100" i="345"/>
  <c r="F99" i="345"/>
  <c r="F98" i="345"/>
  <c r="F97" i="345"/>
  <c r="F96" i="345"/>
  <c r="F95" i="345"/>
  <c r="F94" i="345"/>
  <c r="F93" i="345"/>
  <c r="F92" i="345"/>
  <c r="F91" i="345"/>
  <c r="F90" i="345"/>
  <c r="F89" i="345"/>
  <c r="F88" i="345"/>
  <c r="F87" i="345"/>
  <c r="F86" i="345"/>
  <c r="F85" i="345"/>
  <c r="F84" i="345"/>
  <c r="F83" i="345"/>
  <c r="F82" i="345"/>
  <c r="E80" i="345"/>
  <c r="F80" i="345" s="1"/>
  <c r="D80" i="345"/>
  <c r="C80" i="345"/>
  <c r="C8" i="345" s="1"/>
  <c r="F79" i="345"/>
  <c r="F78" i="345"/>
  <c r="F77" i="345"/>
  <c r="F76" i="345"/>
  <c r="F75" i="345"/>
  <c r="F74" i="345"/>
  <c r="F73" i="345"/>
  <c r="F72" i="345"/>
  <c r="F71" i="345"/>
  <c r="F70" i="345"/>
  <c r="F69" i="345"/>
  <c r="F68" i="345"/>
  <c r="F67" i="345"/>
  <c r="F66" i="345"/>
  <c r="F64" i="345"/>
  <c r="F63" i="345"/>
  <c r="E61" i="345"/>
  <c r="D61" i="345"/>
  <c r="C61" i="345"/>
  <c r="F60" i="345"/>
  <c r="E58" i="345"/>
  <c r="E6" i="345" s="1"/>
  <c r="F6" i="345" s="1"/>
  <c r="D58" i="345"/>
  <c r="D6" i="345" s="1"/>
  <c r="C58" i="345"/>
  <c r="C6" i="345" s="1"/>
  <c r="F57" i="345"/>
  <c r="F56" i="345"/>
  <c r="F55" i="345"/>
  <c r="F54" i="345"/>
  <c r="F53" i="345"/>
  <c r="F52" i="345"/>
  <c r="F51" i="345"/>
  <c r="F50" i="345"/>
  <c r="E48" i="345"/>
  <c r="F48" i="345" s="1"/>
  <c r="D48" i="345"/>
  <c r="C48" i="345"/>
  <c r="F47" i="345"/>
  <c r="F45" i="345"/>
  <c r="F44" i="345"/>
  <c r="F43" i="345"/>
  <c r="F42" i="345"/>
  <c r="F41" i="345"/>
  <c r="F40" i="345"/>
  <c r="F39" i="345"/>
  <c r="F38" i="345"/>
  <c r="F37" i="345"/>
  <c r="F36" i="345"/>
  <c r="F35" i="345"/>
  <c r="F34" i="345"/>
  <c r="F33" i="345"/>
  <c r="F32" i="345"/>
  <c r="F31" i="345"/>
  <c r="F28" i="345"/>
  <c r="F27" i="345"/>
  <c r="F25" i="345"/>
  <c r="F24" i="345"/>
  <c r="F23" i="345"/>
  <c r="F22" i="345"/>
  <c r="F21" i="345"/>
  <c r="F20" i="345"/>
  <c r="F19" i="345"/>
  <c r="F18" i="345"/>
  <c r="F17" i="345"/>
  <c r="A17" i="345"/>
  <c r="A18" i="345" s="1"/>
  <c r="A19" i="345" s="1"/>
  <c r="A20" i="345" s="1"/>
  <c r="A21" i="345" s="1"/>
  <c r="A22" i="345" s="1"/>
  <c r="A23" i="345" s="1"/>
  <c r="A24" i="345" s="1"/>
  <c r="A25" i="345" s="1"/>
  <c r="A26" i="345" s="1"/>
  <c r="A27" i="345" s="1"/>
  <c r="A28" i="345" s="1"/>
  <c r="A29" i="345" s="1"/>
  <c r="A30" i="345" s="1"/>
  <c r="A31" i="345" s="1"/>
  <c r="A32" i="345" s="1"/>
  <c r="A33" i="345" s="1"/>
  <c r="A34" i="345" s="1"/>
  <c r="A35" i="345" s="1"/>
  <c r="A36" i="345" s="1"/>
  <c r="A37" i="345" s="1"/>
  <c r="A38" i="345" s="1"/>
  <c r="A39" i="345" s="1"/>
  <c r="A40" i="345" s="1"/>
  <c r="A41" i="345" s="1"/>
  <c r="A42" i="345" s="1"/>
  <c r="A43" i="345" s="1"/>
  <c r="A44" i="345" s="1"/>
  <c r="A45" i="345" s="1"/>
  <c r="A46" i="345" s="1"/>
  <c r="A47" i="345" s="1"/>
  <c r="A50" i="345" s="1"/>
  <c r="A51" i="345" s="1"/>
  <c r="A52" i="345" s="1"/>
  <c r="A53" i="345" s="1"/>
  <c r="A54" i="345" s="1"/>
  <c r="A55" i="345" s="1"/>
  <c r="A56" i="345" s="1"/>
  <c r="A57" i="345" s="1"/>
  <c r="A60" i="345" s="1"/>
  <c r="A63" i="345" s="1"/>
  <c r="A64" i="345" s="1"/>
  <c r="A65" i="345" s="1"/>
  <c r="A66" i="345" s="1"/>
  <c r="A67" i="345" s="1"/>
  <c r="A68" i="345" s="1"/>
  <c r="A69" i="345" s="1"/>
  <c r="A70" i="345" s="1"/>
  <c r="A71" i="345" s="1"/>
  <c r="A72" i="345" s="1"/>
  <c r="A73" i="345" s="1"/>
  <c r="A74" i="345" s="1"/>
  <c r="A75" i="345" s="1"/>
  <c r="A76" i="345" s="1"/>
  <c r="A77" i="345" s="1"/>
  <c r="A78" i="345" s="1"/>
  <c r="A79" i="345" s="1"/>
  <c r="A82" i="345" s="1"/>
  <c r="A83" i="345" s="1"/>
  <c r="A84" i="345" s="1"/>
  <c r="A85" i="345" s="1"/>
  <c r="A86" i="345" s="1"/>
  <c r="A87" i="345" s="1"/>
  <c r="A88" i="345" s="1"/>
  <c r="A89" i="345" s="1"/>
  <c r="A90" i="345" s="1"/>
  <c r="A91" i="345" s="1"/>
  <c r="A92" i="345" s="1"/>
  <c r="A93" i="345" s="1"/>
  <c r="A94" i="345" s="1"/>
  <c r="A95" i="345" s="1"/>
  <c r="A96" i="345" s="1"/>
  <c r="A97" i="345" s="1"/>
  <c r="A98" i="345" s="1"/>
  <c r="A99" i="345" s="1"/>
  <c r="A100" i="345" s="1"/>
  <c r="A101" i="345" s="1"/>
  <c r="A102" i="345" s="1"/>
  <c r="A103" i="345" s="1"/>
  <c r="A104" i="345" s="1"/>
  <c r="A105" i="345" s="1"/>
  <c r="A106" i="345" s="1"/>
  <c r="A107" i="345" s="1"/>
  <c r="A108" i="345" s="1"/>
  <c r="A109" i="345" s="1"/>
  <c r="A110" i="345" s="1"/>
  <c r="F16" i="345"/>
  <c r="D9" i="345"/>
  <c r="D8" i="345"/>
  <c r="E7" i="345"/>
  <c r="D7" i="345"/>
  <c r="C7" i="345"/>
  <c r="E5" i="345"/>
  <c r="D5" i="345"/>
  <c r="C5" i="345"/>
  <c r="E44" i="344"/>
  <c r="E8" i="344" s="1"/>
  <c r="D44" i="344"/>
  <c r="C44" i="344"/>
  <c r="C8" i="344" s="1"/>
  <c r="F43" i="344"/>
  <c r="E39" i="344"/>
  <c r="E7" i="344" s="1"/>
  <c r="D39" i="344"/>
  <c r="D7" i="344" s="1"/>
  <c r="C39" i="344"/>
  <c r="F38" i="344"/>
  <c r="F37" i="344"/>
  <c r="E35" i="344"/>
  <c r="E6" i="344" s="1"/>
  <c r="D35" i="344"/>
  <c r="C35" i="344"/>
  <c r="C6" i="344" s="1"/>
  <c r="F34" i="344"/>
  <c r="E32" i="344"/>
  <c r="E5" i="344" s="1"/>
  <c r="F31" i="344"/>
  <c r="F30" i="344"/>
  <c r="F29" i="344"/>
  <c r="F28" i="344"/>
  <c r="F27" i="344"/>
  <c r="F26" i="344"/>
  <c r="F25" i="344"/>
  <c r="F24" i="344"/>
  <c r="F23" i="344"/>
  <c r="F22" i="344"/>
  <c r="F21" i="344"/>
  <c r="F20" i="344"/>
  <c r="F19" i="344"/>
  <c r="F18" i="344"/>
  <c r="F17" i="344"/>
  <c r="F16" i="344"/>
  <c r="A16" i="344"/>
  <c r="A17" i="344" s="1"/>
  <c r="A18" i="344" s="1"/>
  <c r="A19" i="344" s="1"/>
  <c r="A20" i="344" s="1"/>
  <c r="A21" i="344" s="1"/>
  <c r="A22" i="344" s="1"/>
  <c r="A23" i="344" s="1"/>
  <c r="A24" i="344" s="1"/>
  <c r="A25" i="344" s="1"/>
  <c r="A26" i="344" s="1"/>
  <c r="A27" i="344" s="1"/>
  <c r="A28" i="344" s="1"/>
  <c r="A29" i="344" s="1"/>
  <c r="A30" i="344" s="1"/>
  <c r="A31" i="344" s="1"/>
  <c r="A34" i="344" s="1"/>
  <c r="A37" i="344" s="1"/>
  <c r="A38" i="344" s="1"/>
  <c r="A41" i="344" s="1"/>
  <c r="A42" i="344" s="1"/>
  <c r="A43" i="344" s="1"/>
  <c r="D15" i="344"/>
  <c r="F15" i="344" s="1"/>
  <c r="C15" i="344"/>
  <c r="C32" i="344" s="1"/>
  <c r="C5" i="344" s="1"/>
  <c r="D8" i="344"/>
  <c r="C7" i="344"/>
  <c r="D6" i="344"/>
  <c r="E43" i="343"/>
  <c r="F43" i="343" s="1"/>
  <c r="D43" i="343"/>
  <c r="C43" i="343"/>
  <c r="F42" i="343"/>
  <c r="F41" i="343"/>
  <c r="F40" i="343"/>
  <c r="F39" i="343"/>
  <c r="F38" i="343"/>
  <c r="F37" i="343"/>
  <c r="F36" i="343"/>
  <c r="E34" i="343"/>
  <c r="D34" i="343"/>
  <c r="D5" i="343" s="1"/>
  <c r="C34" i="343"/>
  <c r="C5" i="343" s="1"/>
  <c r="F33" i="343"/>
  <c r="F32" i="343"/>
  <c r="F31" i="343"/>
  <c r="F30" i="343"/>
  <c r="F29" i="343"/>
  <c r="F28" i="343"/>
  <c r="F27" i="343"/>
  <c r="F26" i="343"/>
  <c r="F25" i="343"/>
  <c r="F24" i="343"/>
  <c r="F23" i="343"/>
  <c r="F22" i="343"/>
  <c r="F21" i="343"/>
  <c r="F20" i="343"/>
  <c r="F19" i="343"/>
  <c r="F18" i="343"/>
  <c r="F17" i="343"/>
  <c r="F16" i="343"/>
  <c r="F15" i="343"/>
  <c r="F14" i="343"/>
  <c r="A14" i="343"/>
  <c r="A15" i="343" s="1"/>
  <c r="A16" i="343" s="1"/>
  <c r="A17" i="343" s="1"/>
  <c r="A18" i="343" s="1"/>
  <c r="A19" i="343" s="1"/>
  <c r="A20" i="343" s="1"/>
  <c r="A21" i="343" s="1"/>
  <c r="A22" i="343" s="1"/>
  <c r="A23" i="343" s="1"/>
  <c r="A24" i="343" s="1"/>
  <c r="A25" i="343" s="1"/>
  <c r="A26" i="343" s="1"/>
  <c r="A27" i="343" s="1"/>
  <c r="A28" i="343" s="1"/>
  <c r="A29" i="343" s="1"/>
  <c r="A30" i="343" s="1"/>
  <c r="A31" i="343" s="1"/>
  <c r="A32" i="343" s="1"/>
  <c r="A33" i="343" s="1"/>
  <c r="A36" i="343" s="1"/>
  <c r="A37" i="343" s="1"/>
  <c r="A38" i="343" s="1"/>
  <c r="A39" i="343" s="1"/>
  <c r="A40" i="343" s="1"/>
  <c r="A41" i="343" s="1"/>
  <c r="A42" i="343" s="1"/>
  <c r="F13" i="343"/>
  <c r="E6" i="343"/>
  <c r="D6" i="343"/>
  <c r="C6" i="343"/>
  <c r="E5" i="343"/>
  <c r="E20" i="342"/>
  <c r="D20" i="342"/>
  <c r="C20" i="342"/>
  <c r="C5" i="342" s="1"/>
  <c r="C6" i="342" s="1"/>
  <c r="F19" i="342"/>
  <c r="F18" i="342"/>
  <c r="F17" i="342"/>
  <c r="F16" i="342"/>
  <c r="F15" i="342"/>
  <c r="F14" i="342"/>
  <c r="F13" i="342"/>
  <c r="A13" i="342"/>
  <c r="A14" i="342" s="1"/>
  <c r="A15" i="342" s="1"/>
  <c r="A16" i="342" s="1"/>
  <c r="A17" i="342" s="1"/>
  <c r="A18" i="342" s="1"/>
  <c r="A19" i="342" s="1"/>
  <c r="F12" i="342"/>
  <c r="D5" i="342"/>
  <c r="D6" i="342" s="1"/>
  <c r="E91" i="341"/>
  <c r="D91" i="341"/>
  <c r="D8" i="341" s="1"/>
  <c r="C91" i="341"/>
  <c r="F90" i="341"/>
  <c r="F89" i="341"/>
  <c r="F88" i="341"/>
  <c r="F87" i="341"/>
  <c r="F86" i="341"/>
  <c r="F85" i="341"/>
  <c r="F84" i="341"/>
  <c r="F83" i="341"/>
  <c r="F82" i="341"/>
  <c r="F81" i="341"/>
  <c r="F80" i="341"/>
  <c r="F79" i="341"/>
  <c r="F78" i="341"/>
  <c r="F77" i="341"/>
  <c r="E75" i="341"/>
  <c r="D75" i="341"/>
  <c r="D7" i="341" s="1"/>
  <c r="C75" i="341"/>
  <c r="C7" i="341" s="1"/>
  <c r="C9" i="341" s="1"/>
  <c r="F74" i="341"/>
  <c r="F73" i="341"/>
  <c r="F72" i="341"/>
  <c r="F71" i="341"/>
  <c r="F70" i="341"/>
  <c r="F69" i="341"/>
  <c r="F68" i="341"/>
  <c r="F67" i="341"/>
  <c r="F66" i="341"/>
  <c r="F65" i="341"/>
  <c r="F64" i="341"/>
  <c r="F63" i="341"/>
  <c r="F62" i="341"/>
  <c r="F61" i="341"/>
  <c r="F60" i="341"/>
  <c r="F58" i="341"/>
  <c r="F56" i="341"/>
  <c r="F55" i="341"/>
  <c r="F53" i="341"/>
  <c r="F52" i="341"/>
  <c r="F51" i="341"/>
  <c r="F50" i="341"/>
  <c r="E48" i="341"/>
  <c r="E6" i="341" s="1"/>
  <c r="F6" i="341" s="1"/>
  <c r="D48" i="341"/>
  <c r="C48" i="341"/>
  <c r="C6" i="341" s="1"/>
  <c r="F47" i="341"/>
  <c r="F46" i="341"/>
  <c r="F45" i="341"/>
  <c r="F44" i="341"/>
  <c r="F43" i="341"/>
  <c r="F42" i="341"/>
  <c r="F41" i="341"/>
  <c r="F40" i="341"/>
  <c r="F39" i="341"/>
  <c r="F38" i="341"/>
  <c r="E36" i="341"/>
  <c r="F36" i="341" s="1"/>
  <c r="D36" i="341"/>
  <c r="C36" i="341"/>
  <c r="C5" i="341" s="1"/>
  <c r="F35" i="341"/>
  <c r="F34" i="341"/>
  <c r="F33" i="341"/>
  <c r="F30" i="341"/>
  <c r="F29" i="341"/>
  <c r="F28" i="341"/>
  <c r="F27" i="341"/>
  <c r="F26" i="341"/>
  <c r="F25" i="341"/>
  <c r="F24" i="341"/>
  <c r="F23" i="341"/>
  <c r="F22" i="341"/>
  <c r="F21" i="341"/>
  <c r="F20" i="341"/>
  <c r="F19" i="341"/>
  <c r="F18" i="341"/>
  <c r="F17" i="341"/>
  <c r="F16" i="341"/>
  <c r="A16" i="341"/>
  <c r="A17" i="341" s="1"/>
  <c r="A18" i="341" s="1"/>
  <c r="A19" i="341" s="1"/>
  <c r="A20" i="341" s="1"/>
  <c r="A21" i="341" s="1"/>
  <c r="A22" i="341" s="1"/>
  <c r="A23" i="341" s="1"/>
  <c r="A24" i="341" s="1"/>
  <c r="A25" i="341" s="1"/>
  <c r="A26" i="341" s="1"/>
  <c r="A27" i="341" s="1"/>
  <c r="A28" i="341" s="1"/>
  <c r="A29" i="341" s="1"/>
  <c r="A30" i="341" s="1"/>
  <c r="A31" i="341" s="1"/>
  <c r="A32" i="341" s="1"/>
  <c r="A33" i="341" s="1"/>
  <c r="A34" i="341" s="1"/>
  <c r="A35" i="341" s="1"/>
  <c r="A38" i="341" s="1"/>
  <c r="A39" i="341" s="1"/>
  <c r="A40" i="341" s="1"/>
  <c r="A41" i="341" s="1"/>
  <c r="A42" i="341" s="1"/>
  <c r="A43" i="341" s="1"/>
  <c r="A44" i="341" s="1"/>
  <c r="A45" i="341" s="1"/>
  <c r="A46" i="341" s="1"/>
  <c r="A47" i="341" s="1"/>
  <c r="A50" i="341" s="1"/>
  <c r="A51" i="341" s="1"/>
  <c r="A52" i="341" s="1"/>
  <c r="A53" i="341" s="1"/>
  <c r="A54" i="341" s="1"/>
  <c r="A55" i="341" s="1"/>
  <c r="A56" i="341" s="1"/>
  <c r="A57" i="341" s="1"/>
  <c r="A58" i="341" s="1"/>
  <c r="A59" i="341" s="1"/>
  <c r="A60" i="341" s="1"/>
  <c r="A61" i="341" s="1"/>
  <c r="A62" i="341" s="1"/>
  <c r="A63" i="341" s="1"/>
  <c r="A64" i="341" s="1"/>
  <c r="A65" i="341" s="1"/>
  <c r="A66" i="341" s="1"/>
  <c r="A67" i="341" s="1"/>
  <c r="A68" i="341" s="1"/>
  <c r="A69" i="341" s="1"/>
  <c r="A70" i="341" s="1"/>
  <c r="A71" i="341" s="1"/>
  <c r="A72" i="341" s="1"/>
  <c r="A73" i="341" s="1"/>
  <c r="A74" i="341" s="1"/>
  <c r="A77" i="341" s="1"/>
  <c r="A78" i="341" s="1"/>
  <c r="A79" i="341" s="1"/>
  <c r="A80" i="341" s="1"/>
  <c r="A81" i="341" s="1"/>
  <c r="A82" i="341" s="1"/>
  <c r="A83" i="341" s="1"/>
  <c r="A84" i="341" s="1"/>
  <c r="A85" i="341" s="1"/>
  <c r="A86" i="341" s="1"/>
  <c r="A87" i="341" s="1"/>
  <c r="A88" i="341" s="1"/>
  <c r="A89" i="341" s="1"/>
  <c r="A90" i="341" s="1"/>
  <c r="F15" i="341"/>
  <c r="C8" i="341"/>
  <c r="E7" i="341"/>
  <c r="F7" i="341" s="1"/>
  <c r="D6" i="341"/>
  <c r="E5" i="341"/>
  <c r="D5" i="341"/>
  <c r="E48" i="340"/>
  <c r="F48" i="340" s="1"/>
  <c r="D48" i="340"/>
  <c r="C48" i="340"/>
  <c r="F47" i="340"/>
  <c r="E45" i="340"/>
  <c r="F45" i="340" s="1"/>
  <c r="D45" i="340"/>
  <c r="D7" i="340" s="1"/>
  <c r="C45" i="340"/>
  <c r="C7" i="340" s="1"/>
  <c r="F44" i="340"/>
  <c r="F43" i="340"/>
  <c r="F42" i="340"/>
  <c r="E40" i="340"/>
  <c r="D40" i="340"/>
  <c r="F40" i="340" s="1"/>
  <c r="C40" i="340"/>
  <c r="F39" i="340"/>
  <c r="F38" i="340"/>
  <c r="E36" i="340"/>
  <c r="D36" i="340"/>
  <c r="F36" i="340" s="1"/>
  <c r="C36" i="340"/>
  <c r="F34" i="340"/>
  <c r="F33" i="340"/>
  <c r="F32" i="340"/>
  <c r="F31" i="340"/>
  <c r="F30" i="340"/>
  <c r="F29" i="340"/>
  <c r="F28" i="340"/>
  <c r="F27" i="340"/>
  <c r="F26" i="340"/>
  <c r="F25" i="340"/>
  <c r="F24" i="340"/>
  <c r="F23" i="340"/>
  <c r="F22" i="340"/>
  <c r="F21" i="340"/>
  <c r="F20" i="340"/>
  <c r="F19" i="340"/>
  <c r="F18" i="340"/>
  <c r="F17" i="340"/>
  <c r="F16" i="340"/>
  <c r="A16" i="340"/>
  <c r="A17" i="340" s="1"/>
  <c r="A18" i="340" s="1"/>
  <c r="A19" i="340" s="1"/>
  <c r="A20" i="340" s="1"/>
  <c r="A21" i="340" s="1"/>
  <c r="A22" i="340" s="1"/>
  <c r="A23" i="340" s="1"/>
  <c r="A24" i="340" s="1"/>
  <c r="A25" i="340" s="1"/>
  <c r="A26" i="340" s="1"/>
  <c r="A27" i="340" s="1"/>
  <c r="A28" i="340" s="1"/>
  <c r="A29" i="340" s="1"/>
  <c r="A30" i="340" s="1"/>
  <c r="A31" i="340" s="1"/>
  <c r="A32" i="340" s="1"/>
  <c r="A33" i="340" s="1"/>
  <c r="A34" i="340" s="1"/>
  <c r="A35" i="340" s="1"/>
  <c r="A38" i="340" s="1"/>
  <c r="A39" i="340" s="1"/>
  <c r="A42" i="340" s="1"/>
  <c r="A43" i="340" s="1"/>
  <c r="A44" i="340" s="1"/>
  <c r="A47" i="340" s="1"/>
  <c r="F15" i="340"/>
  <c r="E8" i="340"/>
  <c r="D8" i="340"/>
  <c r="F8" i="340" s="1"/>
  <c r="C8" i="340"/>
  <c r="E7" i="340"/>
  <c r="F7" i="340" s="1"/>
  <c r="E6" i="340"/>
  <c r="F6" i="340" s="1"/>
  <c r="D6" i="340"/>
  <c r="C6" i="340"/>
  <c r="E5" i="340"/>
  <c r="F5" i="340" s="1"/>
  <c r="D5" i="340"/>
  <c r="C5" i="340"/>
  <c r="F40" i="339"/>
  <c r="E40" i="339"/>
  <c r="D40" i="339"/>
  <c r="C40" i="339"/>
  <c r="F39" i="339"/>
  <c r="F38" i="339"/>
  <c r="F37" i="339"/>
  <c r="E35" i="339"/>
  <c r="D35" i="339"/>
  <c r="C35" i="339"/>
  <c r="F34" i="339"/>
  <c r="F33" i="339"/>
  <c r="F32" i="339"/>
  <c r="F31" i="339"/>
  <c r="F30" i="339"/>
  <c r="F29" i="339"/>
  <c r="F28" i="339"/>
  <c r="F27" i="339"/>
  <c r="F26" i="339"/>
  <c r="E24" i="339"/>
  <c r="F24" i="339" s="1"/>
  <c r="D24" i="339"/>
  <c r="D6" i="339" s="1"/>
  <c r="F6" i="339" s="1"/>
  <c r="C24" i="339"/>
  <c r="F23" i="339"/>
  <c r="F22" i="339"/>
  <c r="F21" i="339"/>
  <c r="E19" i="339"/>
  <c r="D19" i="339"/>
  <c r="C19" i="339"/>
  <c r="F18" i="339"/>
  <c r="F17" i="339"/>
  <c r="F16" i="339"/>
  <c r="A16" i="339"/>
  <c r="A17" i="339" s="1"/>
  <c r="A18" i="339" s="1"/>
  <c r="A21" i="339" s="1"/>
  <c r="A22" i="339" s="1"/>
  <c r="A23" i="339" s="1"/>
  <c r="A26" i="339" s="1"/>
  <c r="A27" i="339" s="1"/>
  <c r="A28" i="339" s="1"/>
  <c r="A29" i="339" s="1"/>
  <c r="A30" i="339" s="1"/>
  <c r="A31" i="339" s="1"/>
  <c r="A32" i="339" s="1"/>
  <c r="A33" i="339" s="1"/>
  <c r="A34" i="339" s="1"/>
  <c r="A37" i="339" s="1"/>
  <c r="A38" i="339" s="1"/>
  <c r="A39" i="339" s="1"/>
  <c r="F15" i="339"/>
  <c r="C9" i="339"/>
  <c r="F8" i="339"/>
  <c r="E8" i="339"/>
  <c r="D8" i="339"/>
  <c r="C8" i="339"/>
  <c r="E7" i="339"/>
  <c r="D7" i="339"/>
  <c r="F7" i="339" s="1"/>
  <c r="C7" i="339"/>
  <c r="E6" i="339"/>
  <c r="C6" i="339"/>
  <c r="E5" i="339"/>
  <c r="D5" i="339"/>
  <c r="F5" i="339" s="1"/>
  <c r="C5" i="339"/>
  <c r="E91" i="338"/>
  <c r="D91" i="338"/>
  <c r="D8" i="338" s="1"/>
  <c r="C91" i="338"/>
  <c r="F90" i="338"/>
  <c r="F89" i="338"/>
  <c r="F88" i="338"/>
  <c r="F87" i="338"/>
  <c r="F86" i="338"/>
  <c r="F85" i="338"/>
  <c r="F84" i="338"/>
  <c r="F83" i="338"/>
  <c r="F82" i="338"/>
  <c r="F81" i="338"/>
  <c r="F80" i="338"/>
  <c r="F79" i="338"/>
  <c r="F78" i="338"/>
  <c r="F77" i="338"/>
  <c r="F76" i="338"/>
  <c r="F75" i="338"/>
  <c r="F74" i="338"/>
  <c r="F73" i="338"/>
  <c r="F72" i="338"/>
  <c r="E70" i="338"/>
  <c r="D70" i="338"/>
  <c r="D7" i="338" s="1"/>
  <c r="C70" i="338"/>
  <c r="F69" i="338"/>
  <c r="F68" i="338"/>
  <c r="F67" i="338"/>
  <c r="F66" i="338"/>
  <c r="F65" i="338"/>
  <c r="F64" i="338"/>
  <c r="F63" i="338"/>
  <c r="F62" i="338"/>
  <c r="F61" i="338"/>
  <c r="F60" i="338"/>
  <c r="F59" i="338"/>
  <c r="F58" i="338"/>
  <c r="F57" i="338"/>
  <c r="F56" i="338"/>
  <c r="F55" i="338"/>
  <c r="F54" i="338"/>
  <c r="F53" i="338"/>
  <c r="F52" i="338"/>
  <c r="F51" i="338"/>
  <c r="F50" i="338"/>
  <c r="F49" i="338"/>
  <c r="F48" i="338"/>
  <c r="F47" i="338"/>
  <c r="F46" i="338"/>
  <c r="F45" i="338"/>
  <c r="F44" i="338"/>
  <c r="F43" i="338"/>
  <c r="F42" i="338"/>
  <c r="F41" i="338"/>
  <c r="F40" i="338"/>
  <c r="F39" i="338"/>
  <c r="F38" i="338"/>
  <c r="F37" i="338"/>
  <c r="F36" i="338"/>
  <c r="E34" i="338"/>
  <c r="F34" i="338" s="1"/>
  <c r="D34" i="338"/>
  <c r="C34" i="338"/>
  <c r="F33" i="338"/>
  <c r="F32" i="338"/>
  <c r="F30" i="338"/>
  <c r="E30" i="338"/>
  <c r="D30" i="338"/>
  <c r="D5" i="338" s="1"/>
  <c r="C30" i="338"/>
  <c r="F29" i="338"/>
  <c r="F28" i="338"/>
  <c r="F27" i="338"/>
  <c r="F26" i="338"/>
  <c r="F25" i="338"/>
  <c r="F24" i="338"/>
  <c r="F23" i="338"/>
  <c r="F22" i="338"/>
  <c r="F21" i="338"/>
  <c r="F20" i="338"/>
  <c r="F19" i="338"/>
  <c r="F18" i="338"/>
  <c r="F17" i="338"/>
  <c r="F16" i="338"/>
  <c r="A16" i="338"/>
  <c r="A17" i="338" s="1"/>
  <c r="A18" i="338" s="1"/>
  <c r="A19" i="338" s="1"/>
  <c r="A20" i="338" s="1"/>
  <c r="A21" i="338" s="1"/>
  <c r="A22" i="338" s="1"/>
  <c r="A23" i="338" s="1"/>
  <c r="A24" i="338" s="1"/>
  <c r="A25" i="338" s="1"/>
  <c r="A26" i="338" s="1"/>
  <c r="A27" i="338" s="1"/>
  <c r="A28" i="338" s="1"/>
  <c r="A29" i="338" s="1"/>
  <c r="A32" i="338" s="1"/>
  <c r="A33" i="338" s="1"/>
  <c r="A36" i="338" s="1"/>
  <c r="A37" i="338" s="1"/>
  <c r="A38" i="338" s="1"/>
  <c r="A39" i="338" s="1"/>
  <c r="A40" i="338" s="1"/>
  <c r="A41" i="338" s="1"/>
  <c r="A42" i="338" s="1"/>
  <c r="A43" i="338" s="1"/>
  <c r="A44" i="338" s="1"/>
  <c r="A45" i="338" s="1"/>
  <c r="A46" i="338" s="1"/>
  <c r="A47" i="338" s="1"/>
  <c r="A48" i="338" s="1"/>
  <c r="A49" i="338" s="1"/>
  <c r="A50" i="338" s="1"/>
  <c r="A51" i="338" s="1"/>
  <c r="A52" i="338" s="1"/>
  <c r="A53" i="338" s="1"/>
  <c r="A54" i="338" s="1"/>
  <c r="A55" i="338" s="1"/>
  <c r="A56" i="338" s="1"/>
  <c r="A57" i="338" s="1"/>
  <c r="A58" i="338" s="1"/>
  <c r="A59" i="338" s="1"/>
  <c r="A60" i="338" s="1"/>
  <c r="A61" i="338" s="1"/>
  <c r="A62" i="338" s="1"/>
  <c r="A63" i="338" s="1"/>
  <c r="A64" i="338" s="1"/>
  <c r="A65" i="338" s="1"/>
  <c r="A66" i="338" s="1"/>
  <c r="A67" i="338" s="1"/>
  <c r="A68" i="338" s="1"/>
  <c r="A69" i="338" s="1"/>
  <c r="A72" i="338" s="1"/>
  <c r="A73" i="338" s="1"/>
  <c r="A74" i="338" s="1"/>
  <c r="A75" i="338" s="1"/>
  <c r="A76" i="338" s="1"/>
  <c r="A77" i="338" s="1"/>
  <c r="A78" i="338" s="1"/>
  <c r="A79" i="338" s="1"/>
  <c r="A80" i="338" s="1"/>
  <c r="A81" i="338" s="1"/>
  <c r="A82" i="338" s="1"/>
  <c r="A83" i="338" s="1"/>
  <c r="A84" i="338" s="1"/>
  <c r="A85" i="338" s="1"/>
  <c r="A86" i="338" s="1"/>
  <c r="A87" i="338" s="1"/>
  <c r="A88" i="338" s="1"/>
  <c r="A89" i="338" s="1"/>
  <c r="A90" i="338" s="1"/>
  <c r="F15" i="338"/>
  <c r="E8" i="338"/>
  <c r="C8" i="338"/>
  <c r="E7" i="338"/>
  <c r="F7" i="338" s="1"/>
  <c r="C7" i="338"/>
  <c r="E6" i="338"/>
  <c r="D6" i="338"/>
  <c r="C6" i="338"/>
  <c r="E5" i="338"/>
  <c r="C5" i="338"/>
  <c r="C602" i="337"/>
  <c r="D602" i="337"/>
  <c r="E602" i="337"/>
  <c r="B602" i="337"/>
  <c r="C1074" i="335"/>
  <c r="B1074" i="335"/>
  <c r="C2032" i="334"/>
  <c r="B2032" i="334"/>
  <c r="F68" i="346" l="1"/>
  <c r="E6" i="346"/>
  <c r="F6" i="346" s="1"/>
  <c r="F7" i="344"/>
  <c r="F8" i="344"/>
  <c r="C7" i="343"/>
  <c r="C9" i="344"/>
  <c r="F91" i="338"/>
  <c r="D9" i="339"/>
  <c r="F5" i="341"/>
  <c r="F48" i="341"/>
  <c r="F34" i="343"/>
  <c r="C10" i="345"/>
  <c r="F58" i="345"/>
  <c r="F111" i="345"/>
  <c r="D32" i="344"/>
  <c r="D5" i="344" s="1"/>
  <c r="D9" i="344" s="1"/>
  <c r="E8" i="345"/>
  <c r="F8" i="345" s="1"/>
  <c r="E9" i="340"/>
  <c r="F9" i="340" s="1"/>
  <c r="E7" i="343"/>
  <c r="C10" i="348"/>
  <c r="D6" i="349"/>
  <c r="F6" i="349" s="1"/>
  <c r="E9" i="339"/>
  <c r="F9" i="339" s="1"/>
  <c r="F39" i="344"/>
  <c r="F8" i="348"/>
  <c r="E6" i="350"/>
  <c r="F6" i="350" s="1"/>
  <c r="D9" i="338"/>
  <c r="C9" i="340"/>
  <c r="D9" i="340"/>
  <c r="F6" i="344"/>
  <c r="F6" i="347"/>
  <c r="F7" i="345"/>
  <c r="F7" i="346"/>
  <c r="D10" i="346"/>
  <c r="F5" i="343"/>
  <c r="C9" i="338"/>
  <c r="E9" i="344"/>
  <c r="F8" i="338"/>
  <c r="F6" i="338"/>
  <c r="F5" i="338"/>
  <c r="F44" i="344"/>
  <c r="E5" i="346"/>
  <c r="F46" i="346"/>
  <c r="F280" i="346"/>
  <c r="E9" i="346"/>
  <c r="F9" i="346" s="1"/>
  <c r="F35" i="344"/>
  <c r="D10" i="345"/>
  <c r="F75" i="341"/>
  <c r="E8" i="341"/>
  <c r="F91" i="341"/>
  <c r="F6" i="343"/>
  <c r="F5" i="345"/>
  <c r="F61" i="345"/>
  <c r="F55" i="348"/>
  <c r="E6" i="348"/>
  <c r="F66" i="349"/>
  <c r="E8" i="349"/>
  <c r="F8" i="349" s="1"/>
  <c r="F19" i="339"/>
  <c r="D9" i="341"/>
  <c r="F73" i="346"/>
  <c r="E9" i="338"/>
  <c r="F70" i="338"/>
  <c r="F35" i="339"/>
  <c r="F20" i="342"/>
  <c r="E5" i="342"/>
  <c r="D7" i="343"/>
  <c r="F7" i="343" s="1"/>
  <c r="E10" i="345"/>
  <c r="F10" i="345" s="1"/>
  <c r="E7" i="347"/>
  <c r="F18" i="347"/>
  <c r="D5" i="347"/>
  <c r="D7" i="347" s="1"/>
  <c r="D7" i="348"/>
  <c r="F7" i="348" s="1"/>
  <c r="F58" i="348"/>
  <c r="E8" i="346"/>
  <c r="F8" i="346" s="1"/>
  <c r="F228" i="346"/>
  <c r="F31" i="350"/>
  <c r="E5" i="350"/>
  <c r="F19" i="351"/>
  <c r="C10" i="349"/>
  <c r="D10" i="349"/>
  <c r="F120" i="348"/>
  <c r="E9" i="348"/>
  <c r="F9" i="348" s="1"/>
  <c r="F53" i="349"/>
  <c r="F97" i="349"/>
  <c r="F5" i="351"/>
  <c r="E6" i="351"/>
  <c r="F6" i="351" s="1"/>
  <c r="G601" i="337"/>
  <c r="F601" i="337"/>
  <c r="G600" i="337"/>
  <c r="F600" i="337"/>
  <c r="G599" i="337"/>
  <c r="F599" i="337"/>
  <c r="G598" i="337"/>
  <c r="F598" i="337"/>
  <c r="G597" i="337"/>
  <c r="F597" i="337"/>
  <c r="G596" i="337"/>
  <c r="F596" i="337"/>
  <c r="G595" i="337"/>
  <c r="F595" i="337"/>
  <c r="G594" i="337"/>
  <c r="F594" i="337"/>
  <c r="G593" i="337"/>
  <c r="F593" i="337"/>
  <c r="G592" i="337"/>
  <c r="F592" i="337"/>
  <c r="G591" i="337"/>
  <c r="F591" i="337"/>
  <c r="G590" i="337"/>
  <c r="F590" i="337"/>
  <c r="G589" i="337"/>
  <c r="F589" i="337"/>
  <c r="G588" i="337"/>
  <c r="F588" i="337"/>
  <c r="G587" i="337"/>
  <c r="F587" i="337"/>
  <c r="G586" i="337"/>
  <c r="F586" i="337"/>
  <c r="G585" i="337"/>
  <c r="F585" i="337"/>
  <c r="G584" i="337"/>
  <c r="F584" i="337"/>
  <c r="G583" i="337"/>
  <c r="F583" i="337"/>
  <c r="G582" i="337"/>
  <c r="F582" i="337"/>
  <c r="G581" i="337"/>
  <c r="F581" i="337"/>
  <c r="G580" i="337"/>
  <c r="F580" i="337"/>
  <c r="G579" i="337"/>
  <c r="F579" i="337"/>
  <c r="G578" i="337"/>
  <c r="F578" i="337"/>
  <c r="G577" i="337"/>
  <c r="F577" i="337"/>
  <c r="G576" i="337"/>
  <c r="F576" i="337"/>
  <c r="G575" i="337"/>
  <c r="F575" i="337"/>
  <c r="G574" i="337"/>
  <c r="F574" i="337"/>
  <c r="G573" i="337"/>
  <c r="F573" i="337"/>
  <c r="G572" i="337"/>
  <c r="F572" i="337"/>
  <c r="G571" i="337"/>
  <c r="F571" i="337"/>
  <c r="G570" i="337"/>
  <c r="F570" i="337"/>
  <c r="G569" i="337"/>
  <c r="F569" i="337"/>
  <c r="G568" i="337"/>
  <c r="F568" i="337"/>
  <c r="G567" i="337"/>
  <c r="F567" i="337"/>
  <c r="G566" i="337"/>
  <c r="F566" i="337"/>
  <c r="G565" i="337"/>
  <c r="F565" i="337"/>
  <c r="G564" i="337"/>
  <c r="F564" i="337"/>
  <c r="G563" i="337"/>
  <c r="F563" i="337"/>
  <c r="G562" i="337"/>
  <c r="F562" i="337"/>
  <c r="G561" i="337"/>
  <c r="F561" i="337"/>
  <c r="G560" i="337"/>
  <c r="F560" i="337"/>
  <c r="G559" i="337"/>
  <c r="F559" i="337"/>
  <c r="G558" i="337"/>
  <c r="F558" i="337"/>
  <c r="G557" i="337"/>
  <c r="F557" i="337"/>
  <c r="G556" i="337"/>
  <c r="F556" i="337"/>
  <c r="G555" i="337"/>
  <c r="F555" i="337"/>
  <c r="G554" i="337"/>
  <c r="F554" i="337"/>
  <c r="G553" i="337"/>
  <c r="F553" i="337"/>
  <c r="G552" i="337"/>
  <c r="F552" i="337"/>
  <c r="G551" i="337"/>
  <c r="F551" i="337"/>
  <c r="G550" i="337"/>
  <c r="F550" i="337"/>
  <c r="G549" i="337"/>
  <c r="F549" i="337"/>
  <c r="G548" i="337"/>
  <c r="F548" i="337"/>
  <c r="G547" i="337"/>
  <c r="F547" i="337"/>
  <c r="G546" i="337"/>
  <c r="F546" i="337"/>
  <c r="G545" i="337"/>
  <c r="F545" i="337"/>
  <c r="G544" i="337"/>
  <c r="F544" i="337"/>
  <c r="G543" i="337"/>
  <c r="F543" i="337"/>
  <c r="G542" i="337"/>
  <c r="F542" i="337"/>
  <c r="G541" i="337"/>
  <c r="F541" i="337"/>
  <c r="G540" i="337"/>
  <c r="F540" i="337"/>
  <c r="G539" i="337"/>
  <c r="F539" i="337"/>
  <c r="G538" i="337"/>
  <c r="F538" i="337"/>
  <c r="G537" i="337"/>
  <c r="F537" i="337"/>
  <c r="G536" i="337"/>
  <c r="F536" i="337"/>
  <c r="G535" i="337"/>
  <c r="F535" i="337"/>
  <c r="G534" i="337"/>
  <c r="F534" i="337"/>
  <c r="G533" i="337"/>
  <c r="F533" i="337"/>
  <c r="G532" i="337"/>
  <c r="F532" i="337"/>
  <c r="G531" i="337"/>
  <c r="F531" i="337"/>
  <c r="G530" i="337"/>
  <c r="F530" i="337"/>
  <c r="G529" i="337"/>
  <c r="F529" i="337"/>
  <c r="G528" i="337"/>
  <c r="F528" i="337"/>
  <c r="G527" i="337"/>
  <c r="F527" i="337"/>
  <c r="G526" i="337"/>
  <c r="F526" i="337"/>
  <c r="G525" i="337"/>
  <c r="F525" i="337"/>
  <c r="G524" i="337"/>
  <c r="F524" i="337"/>
  <c r="G523" i="337"/>
  <c r="F523" i="337"/>
  <c r="G522" i="337"/>
  <c r="F522" i="337"/>
  <c r="G521" i="337"/>
  <c r="F521" i="337"/>
  <c r="G520" i="337"/>
  <c r="F520" i="337"/>
  <c r="G519" i="337"/>
  <c r="F519" i="337"/>
  <c r="G518" i="337"/>
  <c r="F518" i="337"/>
  <c r="G517" i="337"/>
  <c r="F517" i="337"/>
  <c r="G516" i="337"/>
  <c r="F516" i="337"/>
  <c r="G515" i="337"/>
  <c r="F515" i="337"/>
  <c r="G514" i="337"/>
  <c r="F514" i="337"/>
  <c r="G513" i="337"/>
  <c r="F513" i="337"/>
  <c r="G512" i="337"/>
  <c r="F512" i="337"/>
  <c r="G511" i="337"/>
  <c r="F511" i="337"/>
  <c r="G510" i="337"/>
  <c r="F510" i="337"/>
  <c r="G509" i="337"/>
  <c r="F509" i="337"/>
  <c r="G508" i="337"/>
  <c r="F508" i="337"/>
  <c r="G507" i="337"/>
  <c r="F507" i="337"/>
  <c r="G506" i="337"/>
  <c r="F506" i="337"/>
  <c r="G505" i="337"/>
  <c r="F505" i="337"/>
  <c r="G504" i="337"/>
  <c r="F504" i="337"/>
  <c r="G503" i="337"/>
  <c r="F503" i="337"/>
  <c r="G502" i="337"/>
  <c r="F502" i="337"/>
  <c r="G501" i="337"/>
  <c r="F501" i="337"/>
  <c r="G500" i="337"/>
  <c r="F500" i="337"/>
  <c r="G499" i="337"/>
  <c r="F499" i="337"/>
  <c r="G498" i="337"/>
  <c r="F498" i="337"/>
  <c r="G497" i="337"/>
  <c r="F497" i="337"/>
  <c r="G496" i="337"/>
  <c r="F496" i="337"/>
  <c r="G495" i="337"/>
  <c r="F495" i="337"/>
  <c r="G494" i="337"/>
  <c r="F494" i="337"/>
  <c r="G493" i="337"/>
  <c r="F493" i="337"/>
  <c r="G492" i="337"/>
  <c r="F492" i="337"/>
  <c r="G491" i="337"/>
  <c r="F491" i="337"/>
  <c r="G490" i="337"/>
  <c r="F490" i="337"/>
  <c r="G489" i="337"/>
  <c r="F489" i="337"/>
  <c r="G488" i="337"/>
  <c r="F488" i="337"/>
  <c r="G487" i="337"/>
  <c r="F487" i="337"/>
  <c r="G486" i="337"/>
  <c r="F486" i="337"/>
  <c r="G485" i="337"/>
  <c r="F485" i="337"/>
  <c r="G484" i="337"/>
  <c r="F484" i="337"/>
  <c r="G483" i="337"/>
  <c r="F483" i="337"/>
  <c r="G482" i="337"/>
  <c r="F482" i="337"/>
  <c r="G481" i="337"/>
  <c r="F481" i="337"/>
  <c r="G480" i="337"/>
  <c r="F480" i="337"/>
  <c r="G479" i="337"/>
  <c r="F479" i="337"/>
  <c r="G478" i="337"/>
  <c r="F478" i="337"/>
  <c r="G477" i="337"/>
  <c r="F477" i="337"/>
  <c r="G476" i="337"/>
  <c r="F476" i="337"/>
  <c r="G475" i="337"/>
  <c r="F475" i="337"/>
  <c r="G474" i="337"/>
  <c r="F474" i="337"/>
  <c r="G473" i="337"/>
  <c r="F473" i="337"/>
  <c r="G472" i="337"/>
  <c r="F472" i="337"/>
  <c r="G471" i="337"/>
  <c r="F471" i="337"/>
  <c r="G470" i="337"/>
  <c r="F470" i="337"/>
  <c r="G469" i="337"/>
  <c r="F469" i="337"/>
  <c r="G468" i="337"/>
  <c r="F468" i="337"/>
  <c r="G467" i="337"/>
  <c r="F467" i="337"/>
  <c r="G466" i="337"/>
  <c r="F466" i="337"/>
  <c r="G465" i="337"/>
  <c r="F465" i="337"/>
  <c r="G464" i="337"/>
  <c r="F464" i="337"/>
  <c r="G463" i="337"/>
  <c r="F463" i="337"/>
  <c r="G462" i="337"/>
  <c r="F462" i="337"/>
  <c r="G461" i="337"/>
  <c r="F461" i="337"/>
  <c r="G460" i="337"/>
  <c r="F460" i="337"/>
  <c r="G459" i="337"/>
  <c r="F459" i="337"/>
  <c r="G458" i="337"/>
  <c r="F458" i="337"/>
  <c r="G457" i="337"/>
  <c r="F457" i="337"/>
  <c r="G456" i="337"/>
  <c r="F456" i="337"/>
  <c r="G455" i="337"/>
  <c r="F455" i="337"/>
  <c r="G454" i="337"/>
  <c r="F454" i="337"/>
  <c r="G453" i="337"/>
  <c r="F453" i="337"/>
  <c r="G452" i="337"/>
  <c r="F452" i="337"/>
  <c r="G451" i="337"/>
  <c r="F451" i="337"/>
  <c r="G450" i="337"/>
  <c r="F450" i="337"/>
  <c r="G449" i="337"/>
  <c r="F449" i="337"/>
  <c r="G448" i="337"/>
  <c r="F448" i="337"/>
  <c r="G447" i="337"/>
  <c r="F447" i="337"/>
  <c r="G446" i="337"/>
  <c r="F446" i="337"/>
  <c r="G445" i="337"/>
  <c r="F445" i="337"/>
  <c r="G444" i="337"/>
  <c r="F444" i="337"/>
  <c r="G443" i="337"/>
  <c r="F443" i="337"/>
  <c r="G442" i="337"/>
  <c r="F442" i="337"/>
  <c r="G441" i="337"/>
  <c r="F441" i="337"/>
  <c r="G440" i="337"/>
  <c r="F440" i="337"/>
  <c r="G439" i="337"/>
  <c r="F439" i="337"/>
  <c r="G438" i="337"/>
  <c r="F438" i="337"/>
  <c r="G437" i="337"/>
  <c r="F437" i="337"/>
  <c r="G436" i="337"/>
  <c r="F436" i="337"/>
  <c r="G435" i="337"/>
  <c r="F435" i="337"/>
  <c r="G434" i="337"/>
  <c r="F434" i="337"/>
  <c r="G433" i="337"/>
  <c r="F433" i="337"/>
  <c r="G432" i="337"/>
  <c r="F432" i="337"/>
  <c r="G431" i="337"/>
  <c r="F431" i="337"/>
  <c r="G430" i="337"/>
  <c r="F430" i="337"/>
  <c r="G429" i="337"/>
  <c r="F429" i="337"/>
  <c r="G428" i="337"/>
  <c r="F428" i="337"/>
  <c r="G427" i="337"/>
  <c r="F427" i="337"/>
  <c r="G426" i="337"/>
  <c r="F426" i="337"/>
  <c r="G425" i="337"/>
  <c r="F425" i="337"/>
  <c r="G424" i="337"/>
  <c r="F424" i="337"/>
  <c r="G423" i="337"/>
  <c r="F423" i="337"/>
  <c r="G422" i="337"/>
  <c r="F422" i="337"/>
  <c r="G421" i="337"/>
  <c r="F421" i="337"/>
  <c r="G420" i="337"/>
  <c r="F420" i="337"/>
  <c r="G419" i="337"/>
  <c r="F419" i="337"/>
  <c r="G418" i="337"/>
  <c r="F418" i="337"/>
  <c r="G417" i="337"/>
  <c r="F417" i="337"/>
  <c r="G416" i="337"/>
  <c r="F416" i="337"/>
  <c r="G415" i="337"/>
  <c r="F415" i="337"/>
  <c r="G414" i="337"/>
  <c r="F414" i="337"/>
  <c r="G413" i="337"/>
  <c r="F413" i="337"/>
  <c r="G412" i="337"/>
  <c r="F412" i="337"/>
  <c r="G411" i="337"/>
  <c r="F411" i="337"/>
  <c r="G410" i="337"/>
  <c r="F410" i="337"/>
  <c r="G409" i="337"/>
  <c r="F409" i="337"/>
  <c r="G408" i="337"/>
  <c r="F408" i="337"/>
  <c r="G407" i="337"/>
  <c r="F407" i="337"/>
  <c r="G406" i="337"/>
  <c r="F406" i="337"/>
  <c r="G405" i="337"/>
  <c r="F405" i="337"/>
  <c r="G404" i="337"/>
  <c r="F404" i="337"/>
  <c r="G403" i="337"/>
  <c r="F403" i="337"/>
  <c r="G402" i="337"/>
  <c r="F402" i="337"/>
  <c r="G401" i="337"/>
  <c r="F401" i="337"/>
  <c r="G400" i="337"/>
  <c r="F400" i="337"/>
  <c r="G399" i="337"/>
  <c r="F399" i="337"/>
  <c r="G398" i="337"/>
  <c r="F398" i="337"/>
  <c r="G397" i="337"/>
  <c r="F397" i="337"/>
  <c r="G396" i="337"/>
  <c r="F396" i="337"/>
  <c r="G395" i="337"/>
  <c r="F395" i="337"/>
  <c r="G394" i="337"/>
  <c r="F394" i="337"/>
  <c r="G393" i="337"/>
  <c r="F393" i="337"/>
  <c r="G392" i="337"/>
  <c r="F392" i="337"/>
  <c r="G391" i="337"/>
  <c r="F391" i="337"/>
  <c r="G390" i="337"/>
  <c r="F390" i="337"/>
  <c r="G389" i="337"/>
  <c r="F389" i="337"/>
  <c r="G388" i="337"/>
  <c r="F388" i="337"/>
  <c r="G387" i="337"/>
  <c r="F387" i="337"/>
  <c r="G386" i="337"/>
  <c r="F386" i="337"/>
  <c r="G385" i="337"/>
  <c r="F385" i="337"/>
  <c r="G384" i="337"/>
  <c r="F384" i="337"/>
  <c r="G383" i="337"/>
  <c r="F383" i="337"/>
  <c r="G382" i="337"/>
  <c r="F382" i="337"/>
  <c r="G381" i="337"/>
  <c r="F381" i="337"/>
  <c r="G380" i="337"/>
  <c r="F380" i="337"/>
  <c r="G379" i="337"/>
  <c r="F379" i="337"/>
  <c r="G378" i="337"/>
  <c r="F378" i="337"/>
  <c r="G377" i="337"/>
  <c r="F377" i="337"/>
  <c r="G376" i="337"/>
  <c r="F376" i="337"/>
  <c r="G375" i="337"/>
  <c r="F375" i="337"/>
  <c r="G374" i="337"/>
  <c r="F374" i="337"/>
  <c r="G373" i="337"/>
  <c r="F373" i="337"/>
  <c r="G372" i="337"/>
  <c r="F372" i="337"/>
  <c r="G371" i="337"/>
  <c r="F371" i="337"/>
  <c r="G370" i="337"/>
  <c r="F370" i="337"/>
  <c r="G369" i="337"/>
  <c r="F369" i="337"/>
  <c r="G368" i="337"/>
  <c r="F368" i="337"/>
  <c r="G367" i="337"/>
  <c r="F367" i="337"/>
  <c r="G366" i="337"/>
  <c r="F366" i="337"/>
  <c r="G365" i="337"/>
  <c r="F365" i="337"/>
  <c r="G364" i="337"/>
  <c r="F364" i="337"/>
  <c r="G363" i="337"/>
  <c r="F363" i="337"/>
  <c r="G362" i="337"/>
  <c r="F362" i="337"/>
  <c r="G361" i="337"/>
  <c r="F361" i="337"/>
  <c r="G360" i="337"/>
  <c r="F360" i="337"/>
  <c r="G359" i="337"/>
  <c r="F359" i="337"/>
  <c r="G358" i="337"/>
  <c r="F358" i="337"/>
  <c r="G357" i="337"/>
  <c r="F357" i="337"/>
  <c r="G356" i="337"/>
  <c r="F356" i="337"/>
  <c r="G355" i="337"/>
  <c r="F355" i="337"/>
  <c r="G354" i="337"/>
  <c r="F354" i="337"/>
  <c r="G353" i="337"/>
  <c r="F353" i="337"/>
  <c r="G352" i="337"/>
  <c r="F352" i="337"/>
  <c r="G351" i="337"/>
  <c r="F351" i="337"/>
  <c r="G350" i="337"/>
  <c r="F350" i="337"/>
  <c r="G349" i="337"/>
  <c r="F349" i="337"/>
  <c r="G348" i="337"/>
  <c r="F348" i="337"/>
  <c r="G347" i="337"/>
  <c r="F347" i="337"/>
  <c r="G346" i="337"/>
  <c r="F346" i="337"/>
  <c r="G345" i="337"/>
  <c r="F345" i="337"/>
  <c r="G344" i="337"/>
  <c r="F344" i="337"/>
  <c r="G343" i="337"/>
  <c r="F343" i="337"/>
  <c r="G342" i="337"/>
  <c r="F342" i="337"/>
  <c r="G341" i="337"/>
  <c r="F341" i="337"/>
  <c r="G340" i="337"/>
  <c r="F340" i="337"/>
  <c r="G339" i="337"/>
  <c r="F339" i="337"/>
  <c r="G338" i="337"/>
  <c r="F338" i="337"/>
  <c r="G337" i="337"/>
  <c r="F337" i="337"/>
  <c r="G336" i="337"/>
  <c r="F336" i="337"/>
  <c r="G335" i="337"/>
  <c r="F335" i="337"/>
  <c r="G334" i="337"/>
  <c r="F334" i="337"/>
  <c r="G333" i="337"/>
  <c r="F333" i="337"/>
  <c r="G332" i="337"/>
  <c r="F332" i="337"/>
  <c r="G331" i="337"/>
  <c r="F331" i="337"/>
  <c r="G330" i="337"/>
  <c r="F330" i="337"/>
  <c r="G329" i="337"/>
  <c r="F329" i="337"/>
  <c r="G328" i="337"/>
  <c r="F328" i="337"/>
  <c r="G327" i="337"/>
  <c r="F327" i="337"/>
  <c r="G326" i="337"/>
  <c r="F326" i="337"/>
  <c r="G325" i="337"/>
  <c r="F325" i="337"/>
  <c r="G324" i="337"/>
  <c r="F324" i="337"/>
  <c r="G323" i="337"/>
  <c r="F323" i="337"/>
  <c r="G322" i="337"/>
  <c r="F322" i="337"/>
  <c r="G321" i="337"/>
  <c r="F321" i="337"/>
  <c r="G320" i="337"/>
  <c r="F320" i="337"/>
  <c r="G319" i="337"/>
  <c r="F319" i="337"/>
  <c r="G318" i="337"/>
  <c r="F318" i="337"/>
  <c r="G317" i="337"/>
  <c r="F317" i="337"/>
  <c r="G316" i="337"/>
  <c r="F316" i="337"/>
  <c r="G315" i="337"/>
  <c r="F315" i="337"/>
  <c r="G314" i="337"/>
  <c r="F314" i="337"/>
  <c r="G313" i="337"/>
  <c r="F313" i="337"/>
  <c r="G312" i="337"/>
  <c r="F312" i="337"/>
  <c r="G311" i="337"/>
  <c r="F311" i="337"/>
  <c r="G310" i="337"/>
  <c r="F310" i="337"/>
  <c r="G309" i="337"/>
  <c r="F309" i="337"/>
  <c r="G308" i="337"/>
  <c r="F308" i="337"/>
  <c r="G307" i="337"/>
  <c r="F307" i="337"/>
  <c r="G306" i="337"/>
  <c r="F306" i="337"/>
  <c r="G305" i="337"/>
  <c r="F305" i="337"/>
  <c r="G304" i="337"/>
  <c r="F304" i="337"/>
  <c r="G303" i="337"/>
  <c r="F303" i="337"/>
  <c r="G302" i="337"/>
  <c r="F302" i="337"/>
  <c r="G301" i="337"/>
  <c r="F301" i="337"/>
  <c r="G300" i="337"/>
  <c r="F300" i="337"/>
  <c r="G299" i="337"/>
  <c r="F299" i="337"/>
  <c r="G298" i="337"/>
  <c r="F298" i="337"/>
  <c r="G297" i="337"/>
  <c r="F297" i="337"/>
  <c r="G296" i="337"/>
  <c r="F296" i="337"/>
  <c r="G295" i="337"/>
  <c r="F295" i="337"/>
  <c r="G294" i="337"/>
  <c r="F294" i="337"/>
  <c r="G293" i="337"/>
  <c r="F293" i="337"/>
  <c r="G292" i="337"/>
  <c r="F292" i="337"/>
  <c r="G291" i="337"/>
  <c r="F291" i="337"/>
  <c r="G290" i="337"/>
  <c r="F290" i="337"/>
  <c r="G289" i="337"/>
  <c r="F289" i="337"/>
  <c r="G288" i="337"/>
  <c r="F288" i="337"/>
  <c r="G287" i="337"/>
  <c r="F287" i="337"/>
  <c r="G286" i="337"/>
  <c r="F286" i="337"/>
  <c r="G285" i="337"/>
  <c r="F285" i="337"/>
  <c r="G284" i="337"/>
  <c r="F284" i="337"/>
  <c r="G283" i="337"/>
  <c r="F283" i="337"/>
  <c r="G282" i="337"/>
  <c r="F282" i="337"/>
  <c r="G281" i="337"/>
  <c r="F281" i="337"/>
  <c r="G280" i="337"/>
  <c r="F280" i="337"/>
  <c r="G279" i="337"/>
  <c r="F279" i="337"/>
  <c r="G278" i="337"/>
  <c r="F278" i="337"/>
  <c r="G277" i="337"/>
  <c r="F277" i="337"/>
  <c r="G276" i="337"/>
  <c r="F276" i="337"/>
  <c r="G275" i="337"/>
  <c r="F275" i="337"/>
  <c r="G274" i="337"/>
  <c r="F274" i="337"/>
  <c r="G273" i="337"/>
  <c r="F273" i="337"/>
  <c r="G272" i="337"/>
  <c r="F272" i="337"/>
  <c r="G271" i="337"/>
  <c r="F271" i="337"/>
  <c r="G270" i="337"/>
  <c r="F270" i="337"/>
  <c r="G269" i="337"/>
  <c r="F269" i="337"/>
  <c r="G268" i="337"/>
  <c r="F268" i="337"/>
  <c r="G267" i="337"/>
  <c r="F267" i="337"/>
  <c r="G266" i="337"/>
  <c r="F266" i="337"/>
  <c r="G265" i="337"/>
  <c r="F265" i="337"/>
  <c r="G264" i="337"/>
  <c r="F264" i="337"/>
  <c r="G263" i="337"/>
  <c r="F263" i="337"/>
  <c r="G262" i="337"/>
  <c r="F262" i="337"/>
  <c r="G261" i="337"/>
  <c r="F261" i="337"/>
  <c r="G260" i="337"/>
  <c r="F260" i="337"/>
  <c r="G259" i="337"/>
  <c r="F259" i="337"/>
  <c r="G258" i="337"/>
  <c r="F258" i="337"/>
  <c r="G257" i="337"/>
  <c r="F257" i="337"/>
  <c r="G256" i="337"/>
  <c r="F256" i="337"/>
  <c r="G255" i="337"/>
  <c r="F255" i="337"/>
  <c r="G254" i="337"/>
  <c r="F254" i="337"/>
  <c r="G253" i="337"/>
  <c r="F253" i="337"/>
  <c r="G252" i="337"/>
  <c r="F252" i="337"/>
  <c r="G251" i="337"/>
  <c r="F251" i="337"/>
  <c r="G250" i="337"/>
  <c r="F250" i="337"/>
  <c r="G249" i="337"/>
  <c r="F249" i="337"/>
  <c r="G248" i="337"/>
  <c r="F248" i="337"/>
  <c r="G247" i="337"/>
  <c r="F247" i="337"/>
  <c r="G246" i="337"/>
  <c r="F246" i="337"/>
  <c r="G245" i="337"/>
  <c r="F245" i="337"/>
  <c r="G244" i="337"/>
  <c r="F244" i="337"/>
  <c r="G243" i="337"/>
  <c r="F243" i="337"/>
  <c r="G242" i="337"/>
  <c r="F242" i="337"/>
  <c r="G241" i="337"/>
  <c r="F241" i="337"/>
  <c r="G240" i="337"/>
  <c r="F240" i="337"/>
  <c r="G239" i="337"/>
  <c r="F239" i="337"/>
  <c r="G238" i="337"/>
  <c r="F238" i="337"/>
  <c r="G237" i="337"/>
  <c r="F237" i="337"/>
  <c r="G236" i="337"/>
  <c r="F236" i="337"/>
  <c r="G235" i="337"/>
  <c r="F235" i="337"/>
  <c r="G234" i="337"/>
  <c r="F234" i="337"/>
  <c r="G233" i="337"/>
  <c r="F233" i="337"/>
  <c r="G232" i="337"/>
  <c r="F232" i="337"/>
  <c r="G231" i="337"/>
  <c r="F231" i="337"/>
  <c r="G230" i="337"/>
  <c r="F230" i="337"/>
  <c r="G229" i="337"/>
  <c r="F229" i="337"/>
  <c r="G228" i="337"/>
  <c r="F228" i="337"/>
  <c r="G227" i="337"/>
  <c r="F227" i="337"/>
  <c r="G226" i="337"/>
  <c r="F226" i="337"/>
  <c r="G225" i="337"/>
  <c r="F225" i="337"/>
  <c r="G224" i="337"/>
  <c r="F224" i="337"/>
  <c r="G223" i="337"/>
  <c r="F223" i="337"/>
  <c r="G222" i="337"/>
  <c r="F222" i="337"/>
  <c r="G221" i="337"/>
  <c r="F221" i="337"/>
  <c r="G220" i="337"/>
  <c r="F220" i="337"/>
  <c r="G219" i="337"/>
  <c r="F219" i="337"/>
  <c r="G218" i="337"/>
  <c r="F218" i="337"/>
  <c r="G217" i="337"/>
  <c r="F217" i="337"/>
  <c r="G216" i="337"/>
  <c r="F216" i="337"/>
  <c r="G215" i="337"/>
  <c r="F215" i="337"/>
  <c r="G214" i="337"/>
  <c r="F214" i="337"/>
  <c r="G213" i="337"/>
  <c r="F213" i="337"/>
  <c r="G212" i="337"/>
  <c r="F212" i="337"/>
  <c r="G211" i="337"/>
  <c r="F211" i="337"/>
  <c r="G210" i="337"/>
  <c r="F210" i="337"/>
  <c r="G209" i="337"/>
  <c r="F209" i="337"/>
  <c r="G208" i="337"/>
  <c r="F208" i="337"/>
  <c r="G207" i="337"/>
  <c r="F207" i="337"/>
  <c r="G206" i="337"/>
  <c r="F206" i="337"/>
  <c r="G205" i="337"/>
  <c r="F205" i="337"/>
  <c r="G204" i="337"/>
  <c r="F204" i="337"/>
  <c r="G203" i="337"/>
  <c r="F203" i="337"/>
  <c r="G202" i="337"/>
  <c r="F202" i="337"/>
  <c r="G201" i="337"/>
  <c r="F201" i="337"/>
  <c r="G200" i="337"/>
  <c r="F200" i="337"/>
  <c r="G199" i="337"/>
  <c r="F199" i="337"/>
  <c r="G198" i="337"/>
  <c r="F198" i="337"/>
  <c r="G197" i="337"/>
  <c r="F197" i="337"/>
  <c r="G196" i="337"/>
  <c r="F196" i="337"/>
  <c r="G195" i="337"/>
  <c r="F195" i="337"/>
  <c r="G194" i="337"/>
  <c r="F194" i="337"/>
  <c r="G193" i="337"/>
  <c r="F193" i="337"/>
  <c r="G192" i="337"/>
  <c r="F192" i="337"/>
  <c r="G191" i="337"/>
  <c r="F191" i="337"/>
  <c r="G190" i="337"/>
  <c r="F190" i="337"/>
  <c r="G189" i="337"/>
  <c r="F189" i="337"/>
  <c r="G188" i="337"/>
  <c r="F188" i="337"/>
  <c r="G187" i="337"/>
  <c r="F187" i="337"/>
  <c r="G186" i="337"/>
  <c r="F186" i="337"/>
  <c r="G185" i="337"/>
  <c r="F185" i="337"/>
  <c r="G184" i="337"/>
  <c r="F184" i="337"/>
  <c r="G183" i="337"/>
  <c r="F183" i="337"/>
  <c r="G182" i="337"/>
  <c r="F182" i="337"/>
  <c r="G181" i="337"/>
  <c r="F181" i="337"/>
  <c r="G180" i="337"/>
  <c r="F180" i="337"/>
  <c r="G179" i="337"/>
  <c r="F179" i="337"/>
  <c r="G178" i="337"/>
  <c r="F178" i="337"/>
  <c r="G177" i="337"/>
  <c r="F177" i="337"/>
  <c r="G176" i="337"/>
  <c r="F176" i="337"/>
  <c r="G175" i="337"/>
  <c r="F175" i="337"/>
  <c r="G174" i="337"/>
  <c r="F174" i="337"/>
  <c r="G173" i="337"/>
  <c r="F173" i="337"/>
  <c r="G172" i="337"/>
  <c r="F172" i="337"/>
  <c r="G171" i="337"/>
  <c r="F171" i="337"/>
  <c r="G170" i="337"/>
  <c r="F170" i="337"/>
  <c r="G169" i="337"/>
  <c r="F169" i="337"/>
  <c r="G168" i="337"/>
  <c r="F168" i="337"/>
  <c r="G167" i="337"/>
  <c r="F167" i="337"/>
  <c r="G166" i="337"/>
  <c r="F166" i="337"/>
  <c r="G165" i="337"/>
  <c r="F165" i="337"/>
  <c r="G164" i="337"/>
  <c r="F164" i="337"/>
  <c r="G163" i="337"/>
  <c r="F163" i="337"/>
  <c r="G162" i="337"/>
  <c r="F162" i="337"/>
  <c r="G161" i="337"/>
  <c r="F161" i="337"/>
  <c r="G160" i="337"/>
  <c r="F160" i="337"/>
  <c r="G159" i="337"/>
  <c r="F159" i="337"/>
  <c r="G158" i="337"/>
  <c r="F158" i="337"/>
  <c r="G157" i="337"/>
  <c r="F157" i="337"/>
  <c r="G156" i="337"/>
  <c r="F156" i="337"/>
  <c r="G155" i="337"/>
  <c r="F155" i="337"/>
  <c r="G154" i="337"/>
  <c r="F154" i="337"/>
  <c r="G153" i="337"/>
  <c r="F153" i="337"/>
  <c r="G152" i="337"/>
  <c r="F152" i="337"/>
  <c r="G151" i="337"/>
  <c r="F151" i="337"/>
  <c r="G150" i="337"/>
  <c r="F150" i="337"/>
  <c r="G149" i="337"/>
  <c r="F149" i="337"/>
  <c r="G148" i="337"/>
  <c r="F148" i="337"/>
  <c r="G147" i="337"/>
  <c r="F147" i="337"/>
  <c r="G146" i="337"/>
  <c r="F146" i="337"/>
  <c r="G145" i="337"/>
  <c r="F145" i="337"/>
  <c r="G144" i="337"/>
  <c r="F144" i="337"/>
  <c r="G143" i="337"/>
  <c r="F143" i="337"/>
  <c r="G142" i="337"/>
  <c r="F142" i="337"/>
  <c r="G141" i="337"/>
  <c r="F141" i="337"/>
  <c r="G140" i="337"/>
  <c r="F140" i="337"/>
  <c r="G139" i="337"/>
  <c r="F139" i="337"/>
  <c r="G138" i="337"/>
  <c r="F138" i="337"/>
  <c r="G137" i="337"/>
  <c r="F137" i="337"/>
  <c r="G136" i="337"/>
  <c r="F136" i="337"/>
  <c r="G135" i="337"/>
  <c r="F135" i="337"/>
  <c r="G134" i="337"/>
  <c r="F134" i="337"/>
  <c r="G133" i="337"/>
  <c r="F133" i="337"/>
  <c r="G132" i="337"/>
  <c r="F132" i="337"/>
  <c r="G131" i="337"/>
  <c r="F131" i="337"/>
  <c r="G130" i="337"/>
  <c r="F130" i="337"/>
  <c r="G129" i="337"/>
  <c r="F129" i="337"/>
  <c r="G128" i="337"/>
  <c r="F128" i="337"/>
  <c r="G127" i="337"/>
  <c r="F127" i="337"/>
  <c r="G126" i="337"/>
  <c r="F126" i="337"/>
  <c r="G125" i="337"/>
  <c r="F125" i="337"/>
  <c r="G124" i="337"/>
  <c r="F124" i="337"/>
  <c r="G123" i="337"/>
  <c r="F123" i="337"/>
  <c r="G122" i="337"/>
  <c r="F122" i="337"/>
  <c r="G121" i="337"/>
  <c r="F121" i="337"/>
  <c r="G120" i="337"/>
  <c r="F120" i="337"/>
  <c r="G119" i="337"/>
  <c r="F119" i="337"/>
  <c r="G118" i="337"/>
  <c r="F118" i="337"/>
  <c r="G117" i="337"/>
  <c r="F117" i="337"/>
  <c r="G116" i="337"/>
  <c r="F116" i="337"/>
  <c r="G115" i="337"/>
  <c r="F115" i="337"/>
  <c r="G114" i="337"/>
  <c r="F114" i="337"/>
  <c r="G113" i="337"/>
  <c r="F113" i="337"/>
  <c r="G112" i="337"/>
  <c r="F112" i="337"/>
  <c r="G111" i="337"/>
  <c r="F111" i="337"/>
  <c r="G110" i="337"/>
  <c r="F110" i="337"/>
  <c r="G109" i="337"/>
  <c r="F109" i="337"/>
  <c r="G108" i="337"/>
  <c r="F108" i="337"/>
  <c r="G107" i="337"/>
  <c r="F107" i="337"/>
  <c r="G106" i="337"/>
  <c r="F106" i="337"/>
  <c r="G105" i="337"/>
  <c r="F105" i="337"/>
  <c r="G104" i="337"/>
  <c r="F104" i="337"/>
  <c r="G103" i="337"/>
  <c r="F103" i="337"/>
  <c r="G102" i="337"/>
  <c r="F102" i="337"/>
  <c r="G101" i="337"/>
  <c r="F101" i="337"/>
  <c r="G100" i="337"/>
  <c r="F100" i="337"/>
  <c r="G99" i="337"/>
  <c r="F99" i="337"/>
  <c r="G98" i="337"/>
  <c r="F98" i="337"/>
  <c r="G97" i="337"/>
  <c r="F97" i="337"/>
  <c r="G96" i="337"/>
  <c r="F96" i="337"/>
  <c r="G95" i="337"/>
  <c r="F95" i="337"/>
  <c r="G94" i="337"/>
  <c r="F94" i="337"/>
  <c r="G93" i="337"/>
  <c r="F93" i="337"/>
  <c r="G92" i="337"/>
  <c r="F92" i="337"/>
  <c r="G91" i="337"/>
  <c r="F91" i="337"/>
  <c r="G90" i="337"/>
  <c r="F90" i="337"/>
  <c r="G89" i="337"/>
  <c r="F89" i="337"/>
  <c r="G88" i="337"/>
  <c r="F88" i="337"/>
  <c r="G87" i="337"/>
  <c r="F87" i="337"/>
  <c r="G86" i="337"/>
  <c r="F86" i="337"/>
  <c r="G85" i="337"/>
  <c r="F85" i="337"/>
  <c r="G84" i="337"/>
  <c r="F84" i="337"/>
  <c r="G83" i="337"/>
  <c r="F83" i="337"/>
  <c r="G82" i="337"/>
  <c r="F82" i="337"/>
  <c r="G81" i="337"/>
  <c r="F81" i="337"/>
  <c r="G80" i="337"/>
  <c r="F80" i="337"/>
  <c r="G79" i="337"/>
  <c r="F79" i="337"/>
  <c r="G78" i="337"/>
  <c r="F78" i="337"/>
  <c r="G77" i="337"/>
  <c r="F77" i="337"/>
  <c r="G76" i="337"/>
  <c r="F76" i="337"/>
  <c r="G75" i="337"/>
  <c r="F75" i="337"/>
  <c r="G74" i="337"/>
  <c r="F74" i="337"/>
  <c r="G73" i="337"/>
  <c r="F73" i="337"/>
  <c r="G72" i="337"/>
  <c r="F72" i="337"/>
  <c r="G71" i="337"/>
  <c r="F71" i="337"/>
  <c r="G70" i="337"/>
  <c r="F70" i="337"/>
  <c r="G69" i="337"/>
  <c r="F69" i="337"/>
  <c r="G68" i="337"/>
  <c r="F68" i="337"/>
  <c r="G67" i="337"/>
  <c r="F67" i="337"/>
  <c r="G66" i="337"/>
  <c r="F66" i="337"/>
  <c r="G65" i="337"/>
  <c r="F65" i="337"/>
  <c r="G64" i="337"/>
  <c r="F64" i="337"/>
  <c r="G63" i="337"/>
  <c r="F63" i="337"/>
  <c r="G62" i="337"/>
  <c r="F62" i="337"/>
  <c r="G61" i="337"/>
  <c r="F61" i="337"/>
  <c r="G60" i="337"/>
  <c r="F60" i="337"/>
  <c r="G59" i="337"/>
  <c r="F59" i="337"/>
  <c r="G58" i="337"/>
  <c r="F58" i="337"/>
  <c r="G57" i="337"/>
  <c r="F57" i="337"/>
  <c r="G56" i="337"/>
  <c r="F56" i="337"/>
  <c r="G55" i="337"/>
  <c r="F55" i="337"/>
  <c r="G54" i="337"/>
  <c r="F54" i="337"/>
  <c r="G53" i="337"/>
  <c r="F53" i="337"/>
  <c r="G52" i="337"/>
  <c r="F52" i="337"/>
  <c r="G51" i="337"/>
  <c r="F51" i="337"/>
  <c r="G50" i="337"/>
  <c r="F50" i="337"/>
  <c r="G49" i="337"/>
  <c r="F49" i="337"/>
  <c r="G48" i="337"/>
  <c r="F48" i="337"/>
  <c r="G47" i="337"/>
  <c r="F47" i="337"/>
  <c r="G46" i="337"/>
  <c r="F46" i="337"/>
  <c r="G45" i="337"/>
  <c r="F45" i="337"/>
  <c r="G44" i="337"/>
  <c r="F44" i="337"/>
  <c r="G43" i="337"/>
  <c r="F43" i="337"/>
  <c r="G42" i="337"/>
  <c r="F42" i="337"/>
  <c r="G41" i="337"/>
  <c r="F41" i="337"/>
  <c r="G40" i="337"/>
  <c r="F40" i="337"/>
  <c r="G39" i="337"/>
  <c r="F39" i="337"/>
  <c r="G38" i="337"/>
  <c r="F38" i="337"/>
  <c r="G37" i="337"/>
  <c r="F37" i="337"/>
  <c r="G36" i="337"/>
  <c r="F36" i="337"/>
  <c r="G35" i="337"/>
  <c r="F35" i="337"/>
  <c r="G34" i="337"/>
  <c r="F34" i="337"/>
  <c r="G33" i="337"/>
  <c r="F33" i="337"/>
  <c r="G32" i="337"/>
  <c r="F32" i="337"/>
  <c r="G31" i="337"/>
  <c r="F31" i="337"/>
  <c r="G30" i="337"/>
  <c r="F30" i="337"/>
  <c r="G29" i="337"/>
  <c r="F29" i="337"/>
  <c r="G28" i="337"/>
  <c r="F28" i="337"/>
  <c r="G27" i="337"/>
  <c r="F27" i="337"/>
  <c r="G26" i="337"/>
  <c r="F26" i="337"/>
  <c r="G25" i="337"/>
  <c r="F25" i="337"/>
  <c r="G24" i="337"/>
  <c r="F24" i="337"/>
  <c r="G23" i="337"/>
  <c r="F23" i="337"/>
  <c r="G22" i="337"/>
  <c r="F22" i="337"/>
  <c r="G21" i="337"/>
  <c r="F21" i="337"/>
  <c r="G20" i="337"/>
  <c r="F20" i="337"/>
  <c r="G19" i="337"/>
  <c r="F19" i="337"/>
  <c r="G18" i="337"/>
  <c r="F18" i="337"/>
  <c r="G17" i="337"/>
  <c r="F17" i="337"/>
  <c r="G16" i="337"/>
  <c r="F16" i="337"/>
  <c r="G15" i="337"/>
  <c r="F15" i="337"/>
  <c r="G14" i="337"/>
  <c r="F14" i="337"/>
  <c r="G13" i="337"/>
  <c r="F13" i="337"/>
  <c r="G12" i="337"/>
  <c r="F12" i="337"/>
  <c r="G11" i="337"/>
  <c r="F11" i="337"/>
  <c r="G10" i="337"/>
  <c r="F10" i="337"/>
  <c r="G9" i="337"/>
  <c r="F9" i="337"/>
  <c r="G8" i="337"/>
  <c r="F8" i="337"/>
  <c r="G7" i="337"/>
  <c r="F7" i="337"/>
  <c r="G6" i="337"/>
  <c r="F6" i="337"/>
  <c r="G5" i="337"/>
  <c r="G602" i="337" s="1"/>
  <c r="F5" i="337"/>
  <c r="F5" i="344" l="1"/>
  <c r="F32" i="344"/>
  <c r="F9" i="344"/>
  <c r="F9" i="338"/>
  <c r="F8" i="341"/>
  <c r="E9" i="341"/>
  <c r="F9" i="341" s="1"/>
  <c r="F5" i="350"/>
  <c r="E7" i="350"/>
  <c r="F7" i="350" s="1"/>
  <c r="F7" i="347"/>
  <c r="F5" i="347"/>
  <c r="E10" i="346"/>
  <c r="F10" i="346" s="1"/>
  <c r="F5" i="346"/>
  <c r="E10" i="348"/>
  <c r="F6" i="348"/>
  <c r="E10" i="349"/>
  <c r="F10" i="349" s="1"/>
  <c r="E7" i="351"/>
  <c r="F7" i="351" s="1"/>
  <c r="F5" i="342"/>
  <c r="E6" i="342"/>
  <c r="F6" i="342" s="1"/>
  <c r="D10" i="348"/>
  <c r="F602" i="337"/>
  <c r="F10" i="348" l="1"/>
  <c r="I27" i="1"/>
  <c r="P6" i="6" s="1"/>
  <c r="H27" i="1"/>
  <c r="G27" i="1"/>
  <c r="N7" i="6" s="1"/>
  <c r="F27" i="1"/>
  <c r="E27" i="1"/>
  <c r="D27" i="1"/>
  <c r="K7" i="6" s="1"/>
  <c r="L6" i="6"/>
  <c r="M6" i="6"/>
  <c r="N6" i="6"/>
  <c r="O6" i="6"/>
  <c r="L7" i="6"/>
  <c r="M7" i="6"/>
  <c r="O7" i="6"/>
  <c r="AF56" i="6"/>
  <c r="AG45" i="6" s="1"/>
  <c r="AG50" i="6" l="1"/>
  <c r="AG49" i="6"/>
  <c r="AG51" i="6"/>
  <c r="AG48" i="6"/>
  <c r="AG55" i="6"/>
  <c r="AG47" i="6"/>
  <c r="AG52" i="6"/>
  <c r="AG44" i="6"/>
  <c r="AG54" i="6"/>
  <c r="AG46" i="6"/>
  <c r="AG53" i="6"/>
  <c r="P7" i="6"/>
  <c r="K6" i="6"/>
  <c r="M125" i="303"/>
  <c r="G78" i="321"/>
  <c r="F78" i="321"/>
  <c r="E78" i="321"/>
  <c r="D78" i="321"/>
  <c r="G72" i="321"/>
  <c r="F72" i="321"/>
  <c r="E72" i="321"/>
  <c r="D72" i="321"/>
  <c r="G57" i="321"/>
  <c r="F57" i="321"/>
  <c r="E57" i="321"/>
  <c r="E56" i="321" s="1"/>
  <c r="D57" i="321"/>
  <c r="D56" i="321" s="1"/>
  <c r="D53" i="321"/>
  <c r="D7" i="321" s="1"/>
  <c r="D50" i="321"/>
  <c r="D44" i="321"/>
  <c r="G8" i="321"/>
  <c r="F8" i="321"/>
  <c r="E8" i="321"/>
  <c r="D8" i="321"/>
  <c r="G7" i="321"/>
  <c r="F7" i="321"/>
  <c r="E7" i="321"/>
  <c r="D119" i="320"/>
  <c r="D113" i="320"/>
  <c r="D111" i="320"/>
  <c r="E110" i="320"/>
  <c r="D110" i="320"/>
  <c r="E106" i="320"/>
  <c r="D106" i="320"/>
  <c r="E100" i="320"/>
  <c r="E92" i="320" s="1"/>
  <c r="E91" i="320" s="1"/>
  <c r="D100" i="320"/>
  <c r="D93" i="320"/>
  <c r="D92" i="320" s="1"/>
  <c r="D91" i="320" s="1"/>
  <c r="G75" i="320"/>
  <c r="F75" i="320"/>
  <c r="E75" i="320"/>
  <c r="D75" i="320"/>
  <c r="G55" i="320"/>
  <c r="F55" i="320"/>
  <c r="E55" i="320"/>
  <c r="D55" i="320"/>
  <c r="D43" i="320" s="1"/>
  <c r="G44" i="320"/>
  <c r="F44" i="320"/>
  <c r="F43" i="320" s="1"/>
  <c r="E44" i="320"/>
  <c r="D44" i="320"/>
  <c r="G43" i="320"/>
  <c r="E43" i="320"/>
  <c r="G37" i="320"/>
  <c r="F37" i="320"/>
  <c r="E37" i="320"/>
  <c r="D37" i="320"/>
  <c r="G31" i="320"/>
  <c r="F31" i="320"/>
  <c r="E31" i="320"/>
  <c r="D31" i="320"/>
  <c r="G20" i="320"/>
  <c r="F20" i="320"/>
  <c r="E20" i="320"/>
  <c r="D20" i="320"/>
  <c r="G10" i="320"/>
  <c r="G9" i="320" s="1"/>
  <c r="G8" i="320" s="1"/>
  <c r="F10" i="320"/>
  <c r="E10" i="320"/>
  <c r="E9" i="320" s="1"/>
  <c r="E8" i="320" s="1"/>
  <c r="D10" i="320"/>
  <c r="D9" i="320" s="1"/>
  <c r="F9" i="320"/>
  <c r="F8" i="320" s="1"/>
  <c r="G78" i="319"/>
  <c r="F78" i="319"/>
  <c r="E78" i="319"/>
  <c r="D78" i="319"/>
  <c r="G72" i="319"/>
  <c r="F72" i="319"/>
  <c r="E72" i="319"/>
  <c r="D72" i="319"/>
  <c r="D56" i="319" s="1"/>
  <c r="G57" i="319"/>
  <c r="F57" i="319"/>
  <c r="F56" i="319" s="1"/>
  <c r="E57" i="319"/>
  <c r="D57" i="319"/>
  <c r="G56" i="319"/>
  <c r="E56" i="319"/>
  <c r="G53" i="319"/>
  <c r="F53" i="319"/>
  <c r="E53" i="319"/>
  <c r="D53" i="319"/>
  <c r="G50" i="319"/>
  <c r="F50" i="319"/>
  <c r="E50" i="319"/>
  <c r="D50" i="319"/>
  <c r="G44" i="319"/>
  <c r="F44" i="319"/>
  <c r="E44" i="319"/>
  <c r="D44" i="319"/>
  <c r="G8" i="319"/>
  <c r="F8" i="319"/>
  <c r="E8" i="319"/>
  <c r="E7" i="319" s="1"/>
  <c r="D8" i="319"/>
  <c r="D7" i="319" s="1"/>
  <c r="G7" i="319"/>
  <c r="F7" i="319"/>
  <c r="C12" i="315"/>
  <c r="C181" i="314"/>
  <c r="C26" i="313"/>
  <c r="C12" i="312"/>
  <c r="C5" i="311"/>
  <c r="C5" i="310"/>
  <c r="C5" i="309"/>
  <c r="AG56" i="6" l="1"/>
  <c r="G56" i="321"/>
  <c r="F56" i="321"/>
  <c r="D8" i="320"/>
  <c r="E8" i="308" l="1"/>
  <c r="E7" i="308"/>
  <c r="D7" i="308"/>
  <c r="C7" i="308"/>
  <c r="E6" i="308"/>
  <c r="D6" i="308"/>
  <c r="D9" i="308" s="1"/>
  <c r="C6" i="308"/>
  <c r="C9" i="308" s="1"/>
  <c r="E5" i="308"/>
  <c r="E4" i="308"/>
  <c r="E9" i="308" s="1"/>
  <c r="D19" i="307"/>
  <c r="D17" i="307"/>
  <c r="D15" i="307"/>
  <c r="D20" i="307" s="1"/>
  <c r="D12" i="307"/>
  <c r="D8" i="307"/>
  <c r="D5" i="307"/>
  <c r="J45" i="306"/>
  <c r="I45" i="306"/>
  <c r="G45" i="306"/>
  <c r="E45" i="306"/>
  <c r="D45" i="306"/>
  <c r="F44" i="306"/>
  <c r="F45" i="306" s="1"/>
  <c r="J47" i="306"/>
  <c r="I47" i="306"/>
  <c r="G47" i="306"/>
  <c r="E47" i="306"/>
  <c r="D47" i="306"/>
  <c r="F46" i="306"/>
  <c r="F47" i="306" s="1"/>
  <c r="J43" i="306"/>
  <c r="I43" i="306"/>
  <c r="G43" i="306"/>
  <c r="E43" i="306"/>
  <c r="D43" i="306"/>
  <c r="F42" i="306"/>
  <c r="F43" i="306" s="1"/>
  <c r="J41" i="306"/>
  <c r="I41" i="306"/>
  <c r="G41" i="306"/>
  <c r="E41" i="306"/>
  <c r="D41" i="306"/>
  <c r="D48" i="306" s="1"/>
  <c r="F40" i="306"/>
  <c r="H40" i="306" s="1"/>
  <c r="F39" i="306"/>
  <c r="H39" i="306" s="1"/>
  <c r="F38" i="306"/>
  <c r="H38" i="306" s="1"/>
  <c r="F37" i="306"/>
  <c r="H37" i="306" s="1"/>
  <c r="F36" i="306"/>
  <c r="H36" i="306" s="1"/>
  <c r="F35" i="306"/>
  <c r="H35" i="306" s="1"/>
  <c r="J34" i="306"/>
  <c r="I34" i="306"/>
  <c r="G34" i="306"/>
  <c r="E34" i="306"/>
  <c r="D34" i="306"/>
  <c r="F33" i="306"/>
  <c r="H33" i="306" s="1"/>
  <c r="F32" i="306"/>
  <c r="H32" i="306" s="1"/>
  <c r="F31" i="306"/>
  <c r="H31" i="306" s="1"/>
  <c r="F30" i="306"/>
  <c r="H30" i="306" s="1"/>
  <c r="J29" i="306"/>
  <c r="I29" i="306"/>
  <c r="G29" i="306"/>
  <c r="E29" i="306"/>
  <c r="D29" i="306"/>
  <c r="F28" i="306"/>
  <c r="F29" i="306" s="1"/>
  <c r="J27" i="306"/>
  <c r="I27" i="306"/>
  <c r="G27" i="306"/>
  <c r="E27" i="306"/>
  <c r="D27" i="306"/>
  <c r="F26" i="306"/>
  <c r="H26" i="306" s="1"/>
  <c r="F25" i="306"/>
  <c r="F27" i="306" s="1"/>
  <c r="J24" i="306"/>
  <c r="I24" i="306"/>
  <c r="G24" i="306"/>
  <c r="E24" i="306"/>
  <c r="D24" i="306"/>
  <c r="F23" i="306"/>
  <c r="H23" i="306" s="1"/>
  <c r="F22" i="306"/>
  <c r="H22" i="306" s="1"/>
  <c r="F21" i="306"/>
  <c r="H21" i="306" s="1"/>
  <c r="F20" i="306"/>
  <c r="J19" i="306"/>
  <c r="I19" i="306"/>
  <c r="G19" i="306"/>
  <c r="E19" i="306"/>
  <c r="D19" i="306"/>
  <c r="F18" i="306"/>
  <c r="H18" i="306" s="1"/>
  <c r="H19" i="306" s="1"/>
  <c r="J17" i="306"/>
  <c r="I17" i="306"/>
  <c r="G17" i="306"/>
  <c r="D17" i="306"/>
  <c r="F16" i="306"/>
  <c r="E15" i="306"/>
  <c r="E17" i="306" s="1"/>
  <c r="F14" i="306"/>
  <c r="H14" i="306" s="1"/>
  <c r="F13" i="306"/>
  <c r="H13" i="306" s="1"/>
  <c r="F12" i="306"/>
  <c r="H12" i="306" s="1"/>
  <c r="F11" i="306"/>
  <c r="H11" i="306" s="1"/>
  <c r="F10" i="306"/>
  <c r="H10" i="306" s="1"/>
  <c r="F9" i="306"/>
  <c r="H9" i="306" s="1"/>
  <c r="F8" i="306"/>
  <c r="H8" i="306" s="1"/>
  <c r="F7" i="306"/>
  <c r="H7" i="306" s="1"/>
  <c r="F6" i="306"/>
  <c r="H6" i="306" s="1"/>
  <c r="H5" i="306"/>
  <c r="F5" i="306"/>
  <c r="F4" i="306"/>
  <c r="F41" i="306" l="1"/>
  <c r="F19" i="306"/>
  <c r="H25" i="306"/>
  <c r="H27" i="306" s="1"/>
  <c r="H34" i="306"/>
  <c r="H44" i="306"/>
  <c r="H28" i="306"/>
  <c r="H29" i="306" s="1"/>
  <c r="I48" i="306"/>
  <c r="F24" i="306"/>
  <c r="G48" i="306"/>
  <c r="J48" i="306"/>
  <c r="H41" i="306"/>
  <c r="E48" i="306"/>
  <c r="F15" i="306"/>
  <c r="F17" i="306" s="1"/>
  <c r="F34" i="306"/>
  <c r="H4" i="306"/>
  <c r="H42" i="306"/>
  <c r="H43" i="306" s="1"/>
  <c r="H16" i="306"/>
  <c r="H46" i="306"/>
  <c r="H47" i="306" s="1"/>
  <c r="H20" i="306"/>
  <c r="H24" i="306" s="1"/>
  <c r="F48" i="306" l="1"/>
  <c r="H45" i="306"/>
  <c r="H15" i="306"/>
  <c r="H17" i="306"/>
  <c r="H48" i="306" s="1"/>
  <c r="E46" i="305" l="1"/>
  <c r="F46" i="305" s="1"/>
  <c r="C46" i="305"/>
  <c r="F45" i="305"/>
  <c r="G44" i="305"/>
  <c r="E44" i="305"/>
  <c r="F44" i="305" s="1"/>
  <c r="C44" i="305"/>
  <c r="F43" i="305"/>
  <c r="F41" i="305"/>
  <c r="G39" i="305"/>
  <c r="E39" i="305"/>
  <c r="F39" i="305" s="1"/>
  <c r="F37" i="305"/>
  <c r="E37" i="305"/>
  <c r="E36" i="305"/>
  <c r="F36" i="305" s="1"/>
  <c r="G35" i="305"/>
  <c r="E35" i="305"/>
  <c r="F35" i="305" s="1"/>
  <c r="C35" i="305"/>
  <c r="G34" i="305"/>
  <c r="E34" i="305"/>
  <c r="F34" i="305" s="1"/>
  <c r="F33" i="305"/>
  <c r="E33" i="305"/>
  <c r="E32" i="305"/>
  <c r="F32" i="305" s="1"/>
  <c r="F31" i="305"/>
  <c r="E31" i="305"/>
  <c r="E30" i="305"/>
  <c r="F30" i="305" s="1"/>
  <c r="F29" i="305"/>
  <c r="E29" i="305"/>
  <c r="E28" i="305"/>
  <c r="F28" i="305" s="1"/>
  <c r="G27" i="305"/>
  <c r="F27" i="305" s="1"/>
  <c r="E27" i="305"/>
  <c r="E25" i="305"/>
  <c r="F25" i="305" s="1"/>
  <c r="E24" i="305"/>
  <c r="F24" i="305" s="1"/>
  <c r="E23" i="305"/>
  <c r="F23" i="305" s="1"/>
  <c r="F22" i="305"/>
  <c r="E21" i="305"/>
  <c r="F21" i="305" s="1"/>
  <c r="E20" i="305"/>
  <c r="F20" i="305" s="1"/>
  <c r="E19" i="305"/>
  <c r="F19" i="305" s="1"/>
  <c r="D19" i="305"/>
  <c r="F18" i="305"/>
  <c r="E18" i="305"/>
  <c r="F17" i="305"/>
  <c r="E16" i="305"/>
  <c r="F16" i="305" s="1"/>
  <c r="E15" i="305"/>
  <c r="F15" i="305" s="1"/>
  <c r="F14" i="305"/>
  <c r="E14" i="305"/>
  <c r="G13" i="305"/>
  <c r="E13" i="305"/>
  <c r="F13" i="305" s="1"/>
  <c r="G12" i="305"/>
  <c r="E12" i="305"/>
  <c r="F12" i="305" s="1"/>
  <c r="F10" i="305"/>
  <c r="E10" i="305"/>
  <c r="C10" i="305"/>
  <c r="E9" i="305"/>
  <c r="F9" i="305" s="1"/>
  <c r="F8" i="305"/>
  <c r="E8" i="305"/>
  <c r="C8" i="305"/>
  <c r="F164" i="304"/>
  <c r="F161" i="304" s="1"/>
  <c r="F163" i="304"/>
  <c r="F162" i="304"/>
  <c r="G161" i="304"/>
  <c r="E161" i="304"/>
  <c r="D161" i="304"/>
  <c r="E160" i="304"/>
  <c r="F160" i="304" s="1"/>
  <c r="F159" i="304" s="1"/>
  <c r="G159" i="304"/>
  <c r="D159" i="304"/>
  <c r="F158" i="304"/>
  <c r="F157" i="304" s="1"/>
  <c r="G157" i="304"/>
  <c r="E157" i="304"/>
  <c r="D157" i="304"/>
  <c r="F156" i="304"/>
  <c r="G155" i="304"/>
  <c r="F155" i="304"/>
  <c r="E155" i="304"/>
  <c r="D155" i="304"/>
  <c r="F154" i="304"/>
  <c r="F152" i="304" s="1"/>
  <c r="G152" i="304"/>
  <c r="E152" i="304"/>
  <c r="D152" i="304"/>
  <c r="G148" i="304"/>
  <c r="F148" i="304"/>
  <c r="E148" i="304"/>
  <c r="D148" i="304"/>
  <c r="G144" i="304"/>
  <c r="F144" i="304"/>
  <c r="E144" i="304"/>
  <c r="D144" i="304"/>
  <c r="G141" i="304"/>
  <c r="F141" i="304"/>
  <c r="E141" i="304"/>
  <c r="D141" i="304"/>
  <c r="F140" i="304"/>
  <c r="G139" i="304"/>
  <c r="F139" i="304" s="1"/>
  <c r="F138" i="304"/>
  <c r="F137" i="304"/>
  <c r="F136" i="304"/>
  <c r="F134" i="304" s="1"/>
  <c r="F135" i="304"/>
  <c r="G134" i="304"/>
  <c r="E134" i="304"/>
  <c r="D134" i="304"/>
  <c r="F133" i="304"/>
  <c r="F132" i="304"/>
  <c r="F131" i="304"/>
  <c r="F130" i="304" s="1"/>
  <c r="G130" i="304"/>
  <c r="E130" i="304"/>
  <c r="D130" i="304"/>
  <c r="F129" i="304"/>
  <c r="F128" i="304"/>
  <c r="G127" i="304"/>
  <c r="F127" i="304"/>
  <c r="E127" i="304"/>
  <c r="D127" i="304"/>
  <c r="F126" i="304"/>
  <c r="F123" i="304" s="1"/>
  <c r="F125" i="304"/>
  <c r="F124" i="304"/>
  <c r="G123" i="304"/>
  <c r="E123" i="304"/>
  <c r="D123" i="304"/>
  <c r="G122" i="304"/>
  <c r="F122" i="304"/>
  <c r="G121" i="304"/>
  <c r="F121" i="304" s="1"/>
  <c r="F117" i="304" s="1"/>
  <c r="F120" i="304"/>
  <c r="G119" i="304"/>
  <c r="G117" i="304" s="1"/>
  <c r="F119" i="304"/>
  <c r="F118" i="304"/>
  <c r="E117" i="304"/>
  <c r="D117" i="304"/>
  <c r="F116" i="304"/>
  <c r="F115" i="304"/>
  <c r="F114" i="304"/>
  <c r="F113" i="304" s="1"/>
  <c r="G113" i="304"/>
  <c r="E113" i="304"/>
  <c r="D113" i="304"/>
  <c r="F112" i="304"/>
  <c r="F111" i="304"/>
  <c r="F110" i="304"/>
  <c r="F109" i="304"/>
  <c r="F108" i="304" s="1"/>
  <c r="G108" i="304"/>
  <c r="E108" i="304"/>
  <c r="D108" i="304"/>
  <c r="F107" i="304"/>
  <c r="F106" i="304"/>
  <c r="F105" i="304"/>
  <c r="F104" i="304" s="1"/>
  <c r="G104" i="304"/>
  <c r="E104" i="304"/>
  <c r="D104" i="304"/>
  <c r="F103" i="304"/>
  <c r="F102" i="304"/>
  <c r="F101" i="304"/>
  <c r="F100" i="304"/>
  <c r="F99" i="304" s="1"/>
  <c r="G99" i="304"/>
  <c r="E99" i="304"/>
  <c r="D99" i="304"/>
  <c r="F98" i="304"/>
  <c r="F97" i="304"/>
  <c r="G96" i="304"/>
  <c r="F96" i="304"/>
  <c r="F95" i="304" s="1"/>
  <c r="G95" i="304"/>
  <c r="E95" i="304"/>
  <c r="D95" i="304"/>
  <c r="F94" i="304"/>
  <c r="F93" i="304"/>
  <c r="F92" i="304"/>
  <c r="G91" i="304"/>
  <c r="F91" i="304"/>
  <c r="E91" i="304"/>
  <c r="D91" i="304"/>
  <c r="F90" i="304"/>
  <c r="F87" i="304" s="1"/>
  <c r="F89" i="304"/>
  <c r="F88" i="304"/>
  <c r="G87" i="304"/>
  <c r="E87" i="304"/>
  <c r="D87" i="304"/>
  <c r="F86" i="304"/>
  <c r="G85" i="304"/>
  <c r="F85" i="304" s="1"/>
  <c r="F83" i="304" s="1"/>
  <c r="F84" i="304"/>
  <c r="E83" i="304"/>
  <c r="D83" i="304"/>
  <c r="F82" i="304"/>
  <c r="F81" i="304"/>
  <c r="F80" i="304"/>
  <c r="F79" i="304"/>
  <c r="F78" i="304"/>
  <c r="F77" i="304"/>
  <c r="F76" i="304"/>
  <c r="F75" i="304" s="1"/>
  <c r="G75" i="304"/>
  <c r="E75" i="304"/>
  <c r="D75" i="304"/>
  <c r="F74" i="304"/>
  <c r="F73" i="304"/>
  <c r="F72" i="304"/>
  <c r="F71" i="304" s="1"/>
  <c r="G71" i="304"/>
  <c r="E71" i="304"/>
  <c r="D71" i="304"/>
  <c r="F70" i="304"/>
  <c r="F69" i="304"/>
  <c r="G68" i="304"/>
  <c r="F68" i="304"/>
  <c r="E68" i="304"/>
  <c r="D68" i="304"/>
  <c r="F67" i="304"/>
  <c r="F66" i="304"/>
  <c r="F64" i="304" s="1"/>
  <c r="F65" i="304"/>
  <c r="G64" i="304"/>
  <c r="E64" i="304"/>
  <c r="D64" i="304"/>
  <c r="F63" i="304"/>
  <c r="G62" i="304"/>
  <c r="G61" i="304" s="1"/>
  <c r="F62" i="304"/>
  <c r="F61" i="304" s="1"/>
  <c r="E61" i="304"/>
  <c r="D61" i="304"/>
  <c r="F60" i="304"/>
  <c r="F59" i="304"/>
  <c r="F58" i="304"/>
  <c r="F57" i="304" s="1"/>
  <c r="G57" i="304"/>
  <c r="E57" i="304"/>
  <c r="D57" i="304"/>
  <c r="F56" i="304"/>
  <c r="F55" i="304"/>
  <c r="F54" i="304"/>
  <c r="F53" i="304"/>
  <c r="F52" i="304"/>
  <c r="F50" i="304" s="1"/>
  <c r="F51" i="304"/>
  <c r="G50" i="304"/>
  <c r="E50" i="304"/>
  <c r="D50" i="304"/>
  <c r="F49" i="304"/>
  <c r="F48" i="304"/>
  <c r="F47" i="304"/>
  <c r="F45" i="304" s="1"/>
  <c r="F46" i="304"/>
  <c r="G45" i="304"/>
  <c r="E45" i="304"/>
  <c r="D45" i="304"/>
  <c r="F44" i="304"/>
  <c r="F43" i="304"/>
  <c r="F42" i="304" s="1"/>
  <c r="G42" i="304"/>
  <c r="E42" i="304"/>
  <c r="D42" i="304"/>
  <c r="F41" i="304"/>
  <c r="F40" i="304"/>
  <c r="F39" i="304"/>
  <c r="G38" i="304"/>
  <c r="F38" i="304"/>
  <c r="E38" i="304"/>
  <c r="D38" i="304"/>
  <c r="F37" i="304"/>
  <c r="G36" i="304"/>
  <c r="F36" i="304"/>
  <c r="E36" i="304"/>
  <c r="D36" i="304"/>
  <c r="F35" i="304"/>
  <c r="F34" i="304" s="1"/>
  <c r="G34" i="304"/>
  <c r="E34" i="304"/>
  <c r="D34" i="304"/>
  <c r="F33" i="304"/>
  <c r="G32" i="304"/>
  <c r="F32" i="304"/>
  <c r="E32" i="304"/>
  <c r="D32" i="304"/>
  <c r="E31" i="304"/>
  <c r="F31" i="304" s="1"/>
  <c r="E30" i="304"/>
  <c r="F30" i="304" s="1"/>
  <c r="F29" i="304" s="1"/>
  <c r="G29" i="304"/>
  <c r="E29" i="304"/>
  <c r="D29" i="304"/>
  <c r="F28" i="304"/>
  <c r="G27" i="304"/>
  <c r="F27" i="304"/>
  <c r="E27" i="304"/>
  <c r="D27" i="304"/>
  <c r="F26" i="304"/>
  <c r="F25" i="304"/>
  <c r="F21" i="304" s="1"/>
  <c r="F24" i="304"/>
  <c r="F23" i="304"/>
  <c r="F22" i="304"/>
  <c r="G21" i="304"/>
  <c r="E21" i="304"/>
  <c r="D21" i="304"/>
  <c r="F20" i="304"/>
  <c r="F19" i="304"/>
  <c r="F18" i="304"/>
  <c r="G17" i="304"/>
  <c r="F17" i="304"/>
  <c r="F16" i="304"/>
  <c r="F15" i="304"/>
  <c r="F14" i="304"/>
  <c r="F13" i="304" s="1"/>
  <c r="G13" i="304"/>
  <c r="E13" i="304"/>
  <c r="D13" i="304"/>
  <c r="F12" i="304"/>
  <c r="F11" i="304"/>
  <c r="F10" i="304"/>
  <c r="F9" i="304"/>
  <c r="F8" i="304" s="1"/>
  <c r="G8" i="304"/>
  <c r="E8" i="304"/>
  <c r="D8" i="304"/>
  <c r="E7" i="304"/>
  <c r="F7" i="304" s="1"/>
  <c r="F6" i="304" s="1"/>
  <c r="G6" i="304"/>
  <c r="E6" i="304"/>
  <c r="D6" i="304"/>
  <c r="G83" i="304" l="1"/>
  <c r="E159" i="304"/>
  <c r="B140" i="303" l="1"/>
  <c r="D140" i="303"/>
  <c r="E140" i="303"/>
  <c r="F140" i="303"/>
  <c r="G140" i="303"/>
  <c r="H140" i="303"/>
  <c r="I140" i="303"/>
  <c r="J140" i="303"/>
  <c r="K140" i="303"/>
  <c r="L140" i="303"/>
  <c r="M140" i="303"/>
  <c r="N140" i="303"/>
  <c r="C140" i="303"/>
  <c r="D125" i="303"/>
  <c r="E125" i="303"/>
  <c r="F125" i="303"/>
  <c r="G125" i="303"/>
  <c r="H125" i="303"/>
  <c r="I125" i="303"/>
  <c r="J125" i="303"/>
  <c r="K125" i="303"/>
  <c r="L125" i="303"/>
  <c r="N125" i="303"/>
  <c r="C125" i="303"/>
  <c r="B125" i="303"/>
  <c r="L55" i="303"/>
  <c r="L167" i="303"/>
  <c r="N167" i="303" l="1"/>
  <c r="M167" i="303"/>
  <c r="K167" i="303"/>
  <c r="J167" i="303"/>
  <c r="I167" i="303"/>
  <c r="H167" i="303"/>
  <c r="G167" i="303"/>
  <c r="F167" i="303"/>
  <c r="E167" i="303"/>
  <c r="D167" i="303"/>
  <c r="C167" i="303"/>
  <c r="B167" i="303"/>
  <c r="N128" i="303"/>
  <c r="M128" i="303"/>
  <c r="L128" i="303"/>
  <c r="K128" i="303"/>
  <c r="J128" i="303"/>
  <c r="I128" i="303"/>
  <c r="H128" i="303"/>
  <c r="G128" i="303"/>
  <c r="F128" i="303"/>
  <c r="E128" i="303"/>
  <c r="D128" i="303"/>
  <c r="C128" i="303"/>
  <c r="B128" i="303"/>
  <c r="N86" i="303"/>
  <c r="M86" i="303"/>
  <c r="L86" i="303"/>
  <c r="K86" i="303"/>
  <c r="J86" i="303"/>
  <c r="I86" i="303"/>
  <c r="H86" i="303"/>
  <c r="G86" i="303"/>
  <c r="F86" i="303"/>
  <c r="E86" i="303"/>
  <c r="D86" i="303"/>
  <c r="C86" i="303"/>
  <c r="B86" i="303"/>
  <c r="N52" i="303"/>
  <c r="M52" i="303"/>
  <c r="L52" i="303"/>
  <c r="K52" i="303"/>
  <c r="J52" i="303"/>
  <c r="I52" i="303"/>
  <c r="H52" i="303"/>
  <c r="G52" i="303"/>
  <c r="F52" i="303"/>
  <c r="E52" i="303"/>
  <c r="D52" i="303"/>
  <c r="C52" i="303"/>
  <c r="B52" i="303"/>
  <c r="N44" i="303"/>
  <c r="M44" i="303"/>
  <c r="L44" i="303"/>
  <c r="K44" i="303"/>
  <c r="J44" i="303"/>
  <c r="I44" i="303"/>
  <c r="H44" i="303"/>
  <c r="G44" i="303"/>
  <c r="F44" i="303"/>
  <c r="E44" i="303"/>
  <c r="D44" i="303"/>
  <c r="C44" i="303"/>
  <c r="B44" i="303"/>
  <c r="N30" i="303"/>
  <c r="M30" i="303"/>
  <c r="L30" i="303"/>
  <c r="K30" i="303"/>
  <c r="J30" i="303"/>
  <c r="I30" i="303"/>
  <c r="H30" i="303"/>
  <c r="G30" i="303"/>
  <c r="F30" i="303"/>
  <c r="E30" i="303"/>
  <c r="D30" i="303"/>
  <c r="C30" i="303"/>
  <c r="B30" i="303"/>
  <c r="N27" i="303"/>
  <c r="M27" i="303"/>
  <c r="L27" i="303"/>
  <c r="K27" i="303"/>
  <c r="J27" i="303"/>
  <c r="I27" i="303"/>
  <c r="H27" i="303"/>
  <c r="G27" i="303"/>
  <c r="F27" i="303"/>
  <c r="E27" i="303"/>
  <c r="D27" i="303"/>
  <c r="C27" i="303"/>
  <c r="B27" i="303"/>
  <c r="N24" i="303"/>
  <c r="M24" i="303"/>
  <c r="L24" i="303"/>
  <c r="K24" i="303"/>
  <c r="J24" i="303"/>
  <c r="I24" i="303"/>
  <c r="H24" i="303"/>
  <c r="G24" i="303"/>
  <c r="F24" i="303"/>
  <c r="E24" i="303"/>
  <c r="D24" i="303"/>
  <c r="C24" i="303"/>
  <c r="B24" i="303"/>
  <c r="N55" i="303"/>
  <c r="M55" i="303"/>
  <c r="K55" i="303"/>
  <c r="J55" i="303"/>
  <c r="I55" i="303"/>
  <c r="H55" i="303"/>
  <c r="G55" i="303"/>
  <c r="F55" i="303"/>
  <c r="E55" i="303"/>
  <c r="D55" i="303"/>
  <c r="C55" i="303"/>
  <c r="B55" i="303"/>
  <c r="L169" i="303" l="1"/>
  <c r="G169" i="303"/>
  <c r="H169" i="303"/>
  <c r="I169" i="303"/>
  <c r="J169" i="303"/>
  <c r="K169" i="303"/>
  <c r="D169" i="303"/>
  <c r="M169" i="303"/>
  <c r="C169" i="303"/>
  <c r="E169" i="303"/>
  <c r="N169" i="303"/>
  <c r="F169" i="303"/>
  <c r="B169" i="303"/>
  <c r="P265" i="302"/>
  <c r="O265" i="302"/>
  <c r="N265" i="302"/>
  <c r="M265" i="302"/>
  <c r="L265" i="302"/>
  <c r="K265" i="302"/>
  <c r="I265" i="302"/>
  <c r="H265" i="302"/>
  <c r="F265" i="302"/>
  <c r="E265" i="302"/>
  <c r="D265" i="302"/>
  <c r="J264" i="302"/>
  <c r="J265" i="302" s="1"/>
  <c r="G264" i="302"/>
  <c r="P262" i="302"/>
  <c r="O262" i="302"/>
  <c r="N262" i="302"/>
  <c r="M262" i="302"/>
  <c r="L262" i="302"/>
  <c r="K262" i="302"/>
  <c r="I262" i="302"/>
  <c r="H262" i="302"/>
  <c r="F262" i="302"/>
  <c r="E262" i="302"/>
  <c r="D262" i="302"/>
  <c r="J261" i="302"/>
  <c r="G261" i="302"/>
  <c r="C261" i="302" s="1"/>
  <c r="J260" i="302"/>
  <c r="G260" i="302"/>
  <c r="J259" i="302"/>
  <c r="G259" i="302"/>
  <c r="C259" i="302" s="1"/>
  <c r="J258" i="302"/>
  <c r="G258" i="302"/>
  <c r="C258" i="302" s="1"/>
  <c r="J257" i="302"/>
  <c r="G257" i="302"/>
  <c r="J256" i="302"/>
  <c r="G256" i="302"/>
  <c r="C256" i="302" s="1"/>
  <c r="J255" i="302"/>
  <c r="G255" i="302"/>
  <c r="J254" i="302"/>
  <c r="G254" i="302"/>
  <c r="J253" i="302"/>
  <c r="G253" i="302"/>
  <c r="J252" i="302"/>
  <c r="G252" i="302"/>
  <c r="J251" i="302"/>
  <c r="G251" i="302"/>
  <c r="J250" i="302"/>
  <c r="G250" i="302"/>
  <c r="J249" i="302"/>
  <c r="G249" i="302"/>
  <c r="J248" i="302"/>
  <c r="G248" i="302"/>
  <c r="J247" i="302"/>
  <c r="G247" i="302"/>
  <c r="J246" i="302"/>
  <c r="G246" i="302"/>
  <c r="J245" i="302"/>
  <c r="G245" i="302"/>
  <c r="J244" i="302"/>
  <c r="G244" i="302"/>
  <c r="J243" i="302"/>
  <c r="G243" i="302"/>
  <c r="J242" i="302"/>
  <c r="G242" i="302"/>
  <c r="J241" i="302"/>
  <c r="G241" i="302"/>
  <c r="J240" i="302"/>
  <c r="C240" i="302" s="1"/>
  <c r="G240" i="302"/>
  <c r="J239" i="302"/>
  <c r="G239" i="302"/>
  <c r="C239" i="302" s="1"/>
  <c r="J238" i="302"/>
  <c r="G238" i="302"/>
  <c r="J237" i="302"/>
  <c r="G237" i="302"/>
  <c r="J236" i="302"/>
  <c r="G236" i="302"/>
  <c r="J235" i="302"/>
  <c r="G235" i="302"/>
  <c r="J234" i="302"/>
  <c r="C234" i="302" s="1"/>
  <c r="G234" i="302"/>
  <c r="J233" i="302"/>
  <c r="G233" i="302"/>
  <c r="C233" i="302" s="1"/>
  <c r="J232" i="302"/>
  <c r="G232" i="302"/>
  <c r="J231" i="302"/>
  <c r="G231" i="302"/>
  <c r="J230" i="302"/>
  <c r="G230" i="302"/>
  <c r="C230" i="302"/>
  <c r="J229" i="302"/>
  <c r="G229" i="302"/>
  <c r="J228" i="302"/>
  <c r="G228" i="302"/>
  <c r="J227" i="302"/>
  <c r="G227" i="302"/>
  <c r="C227" i="302" s="1"/>
  <c r="P10" i="302"/>
  <c r="O10" i="302"/>
  <c r="N10" i="302"/>
  <c r="M10" i="302"/>
  <c r="L10" i="302"/>
  <c r="K10" i="302"/>
  <c r="I10" i="302"/>
  <c r="H10" i="302"/>
  <c r="F10" i="302"/>
  <c r="E10" i="302"/>
  <c r="D10" i="302"/>
  <c r="J9" i="302"/>
  <c r="G9" i="302"/>
  <c r="C9" i="302" s="1"/>
  <c r="J8" i="302"/>
  <c r="G8" i="302"/>
  <c r="C8" i="302" s="1"/>
  <c r="P225" i="302"/>
  <c r="O225" i="302"/>
  <c r="N225" i="302"/>
  <c r="M225" i="302"/>
  <c r="L225" i="302"/>
  <c r="K225" i="302"/>
  <c r="I225" i="302"/>
  <c r="H225" i="302"/>
  <c r="F225" i="302"/>
  <c r="E225" i="302"/>
  <c r="D225" i="302"/>
  <c r="J224" i="302"/>
  <c r="C224" i="302" s="1"/>
  <c r="G224" i="302"/>
  <c r="J223" i="302"/>
  <c r="G223" i="302"/>
  <c r="C223" i="302" s="1"/>
  <c r="J222" i="302"/>
  <c r="G222" i="302"/>
  <c r="C222" i="302" s="1"/>
  <c r="J221" i="302"/>
  <c r="G221" i="302"/>
  <c r="J220" i="302"/>
  <c r="G220" i="302"/>
  <c r="J219" i="302"/>
  <c r="G219" i="302"/>
  <c r="C219" i="302" s="1"/>
  <c r="J218" i="302"/>
  <c r="G218" i="302"/>
  <c r="J217" i="302"/>
  <c r="G217" i="302"/>
  <c r="C217" i="302" s="1"/>
  <c r="J216" i="302"/>
  <c r="G216" i="302"/>
  <c r="J215" i="302"/>
  <c r="G215" i="302"/>
  <c r="J214" i="302"/>
  <c r="G214" i="302"/>
  <c r="C214" i="302" s="1"/>
  <c r="J213" i="302"/>
  <c r="G213" i="302"/>
  <c r="C213" i="302"/>
  <c r="J212" i="302"/>
  <c r="G212" i="302"/>
  <c r="C212" i="302" s="1"/>
  <c r="J211" i="302"/>
  <c r="G211" i="302"/>
  <c r="J210" i="302"/>
  <c r="C210" i="302" s="1"/>
  <c r="G210" i="302"/>
  <c r="J209" i="302"/>
  <c r="G209" i="302"/>
  <c r="C209" i="302" s="1"/>
  <c r="J208" i="302"/>
  <c r="G208" i="302"/>
  <c r="J207" i="302"/>
  <c r="G207" i="302"/>
  <c r="C207" i="302" s="1"/>
  <c r="J206" i="302"/>
  <c r="G206" i="302"/>
  <c r="J205" i="302"/>
  <c r="G205" i="302"/>
  <c r="C205" i="302" s="1"/>
  <c r="J204" i="302"/>
  <c r="C204" i="302" s="1"/>
  <c r="G204" i="302"/>
  <c r="J203" i="302"/>
  <c r="G203" i="302"/>
  <c r="J202" i="302"/>
  <c r="G202" i="302"/>
  <c r="J201" i="302"/>
  <c r="G201" i="302"/>
  <c r="J200" i="302"/>
  <c r="G200" i="302"/>
  <c r="J199" i="302"/>
  <c r="G199" i="302"/>
  <c r="J198" i="302"/>
  <c r="G198" i="302"/>
  <c r="J197" i="302"/>
  <c r="G197" i="302"/>
  <c r="C197" i="302" s="1"/>
  <c r="J196" i="302"/>
  <c r="G196" i="302"/>
  <c r="J195" i="302"/>
  <c r="G195" i="302"/>
  <c r="C195" i="302" s="1"/>
  <c r="J194" i="302"/>
  <c r="G194" i="302"/>
  <c r="C194" i="302" s="1"/>
  <c r="J193" i="302"/>
  <c r="G193" i="302"/>
  <c r="J192" i="302"/>
  <c r="G192" i="302"/>
  <c r="J191" i="302"/>
  <c r="G191" i="302"/>
  <c r="J190" i="302"/>
  <c r="G190" i="302"/>
  <c r="J189" i="302"/>
  <c r="G189" i="302"/>
  <c r="J188" i="302"/>
  <c r="G188" i="302"/>
  <c r="C188" i="302" s="1"/>
  <c r="J187" i="302"/>
  <c r="G187" i="302"/>
  <c r="J186" i="302"/>
  <c r="G186" i="302"/>
  <c r="J185" i="302"/>
  <c r="C185" i="302" s="1"/>
  <c r="G185" i="302"/>
  <c r="J184" i="302"/>
  <c r="G184" i="302"/>
  <c r="J183" i="302"/>
  <c r="G183" i="302"/>
  <c r="C183" i="302" s="1"/>
  <c r="J182" i="302"/>
  <c r="G182" i="302"/>
  <c r="C182" i="302" s="1"/>
  <c r="J181" i="302"/>
  <c r="C181" i="302" s="1"/>
  <c r="G181" i="302"/>
  <c r="J180" i="302"/>
  <c r="G180" i="302"/>
  <c r="J179" i="302"/>
  <c r="G179" i="302"/>
  <c r="J178" i="302"/>
  <c r="G178" i="302"/>
  <c r="J177" i="302"/>
  <c r="G177" i="302"/>
  <c r="J176" i="302"/>
  <c r="G176" i="302"/>
  <c r="J175" i="302"/>
  <c r="G175" i="302"/>
  <c r="J174" i="302"/>
  <c r="G174" i="302"/>
  <c r="C174" i="302" s="1"/>
  <c r="J173" i="302"/>
  <c r="G173" i="302"/>
  <c r="C173" i="302" s="1"/>
  <c r="J172" i="302"/>
  <c r="G172" i="302"/>
  <c r="C172" i="302" s="1"/>
  <c r="J171" i="302"/>
  <c r="G171" i="302"/>
  <c r="J170" i="302"/>
  <c r="G170" i="302"/>
  <c r="C170" i="302" s="1"/>
  <c r="J169" i="302"/>
  <c r="G169" i="302"/>
  <c r="C169" i="302" s="1"/>
  <c r="J168" i="302"/>
  <c r="G168" i="302"/>
  <c r="J167" i="302"/>
  <c r="G167" i="302"/>
  <c r="J166" i="302"/>
  <c r="G166" i="302"/>
  <c r="C166" i="302" s="1"/>
  <c r="J165" i="302"/>
  <c r="G165" i="302"/>
  <c r="C165" i="302" s="1"/>
  <c r="J164" i="302"/>
  <c r="G164" i="302"/>
  <c r="J163" i="302"/>
  <c r="G163" i="302"/>
  <c r="J162" i="302"/>
  <c r="G162" i="302"/>
  <c r="C162" i="302" s="1"/>
  <c r="J161" i="302"/>
  <c r="G161" i="302"/>
  <c r="C161" i="302" s="1"/>
  <c r="J160" i="302"/>
  <c r="G160" i="302"/>
  <c r="J159" i="302"/>
  <c r="G159" i="302"/>
  <c r="J158" i="302"/>
  <c r="G158" i="302"/>
  <c r="C158" i="302" s="1"/>
  <c r="J157" i="302"/>
  <c r="G157" i="302"/>
  <c r="J156" i="302"/>
  <c r="G156" i="302"/>
  <c r="C156" i="302" s="1"/>
  <c r="J155" i="302"/>
  <c r="G155" i="302"/>
  <c r="C155" i="302" s="1"/>
  <c r="J154" i="302"/>
  <c r="G154" i="302"/>
  <c r="J153" i="302"/>
  <c r="G153" i="302"/>
  <c r="J152" i="302"/>
  <c r="G152" i="302"/>
  <c r="J151" i="302"/>
  <c r="G151" i="302"/>
  <c r="C151" i="302" s="1"/>
  <c r="J150" i="302"/>
  <c r="G150" i="302"/>
  <c r="J149" i="302"/>
  <c r="G149" i="302"/>
  <c r="J148" i="302"/>
  <c r="G148" i="302"/>
  <c r="C148" i="302" s="1"/>
  <c r="J147" i="302"/>
  <c r="G147" i="302"/>
  <c r="J146" i="302"/>
  <c r="G146" i="302"/>
  <c r="J145" i="302"/>
  <c r="G145" i="302"/>
  <c r="J144" i="302"/>
  <c r="G144" i="302"/>
  <c r="J143" i="302"/>
  <c r="G143" i="302"/>
  <c r="J142" i="302"/>
  <c r="G142" i="302"/>
  <c r="J141" i="302"/>
  <c r="G141" i="302"/>
  <c r="J140" i="302"/>
  <c r="G140" i="302"/>
  <c r="J139" i="302"/>
  <c r="G139" i="302"/>
  <c r="C139" i="302" s="1"/>
  <c r="J138" i="302"/>
  <c r="G138" i="302"/>
  <c r="J137" i="302"/>
  <c r="G137" i="302"/>
  <c r="J136" i="302"/>
  <c r="G136" i="302"/>
  <c r="J135" i="302"/>
  <c r="G135" i="302"/>
  <c r="J134" i="302"/>
  <c r="C134" i="302" s="1"/>
  <c r="G134" i="302"/>
  <c r="J133" i="302"/>
  <c r="G133" i="302"/>
  <c r="C133" i="302" s="1"/>
  <c r="J132" i="302"/>
  <c r="G132" i="302"/>
  <c r="J131" i="302"/>
  <c r="G131" i="302"/>
  <c r="J130" i="302"/>
  <c r="G130" i="302"/>
  <c r="J129" i="302"/>
  <c r="G129" i="302"/>
  <c r="C129" i="302" s="1"/>
  <c r="J128" i="302"/>
  <c r="G128" i="302"/>
  <c r="J127" i="302"/>
  <c r="G127" i="302"/>
  <c r="J126" i="302"/>
  <c r="G126" i="302"/>
  <c r="J125" i="302"/>
  <c r="G125" i="302"/>
  <c r="J124" i="302"/>
  <c r="G124" i="302"/>
  <c r="J123" i="302"/>
  <c r="G123" i="302"/>
  <c r="J122" i="302"/>
  <c r="G122" i="302"/>
  <c r="J121" i="302"/>
  <c r="G121" i="302"/>
  <c r="C121" i="302"/>
  <c r="J120" i="302"/>
  <c r="C120" i="302" s="1"/>
  <c r="G120" i="302"/>
  <c r="J119" i="302"/>
  <c r="G119" i="302"/>
  <c r="J118" i="302"/>
  <c r="G118" i="302"/>
  <c r="J117" i="302"/>
  <c r="G117" i="302"/>
  <c r="C117" i="302" s="1"/>
  <c r="J116" i="302"/>
  <c r="G116" i="302"/>
  <c r="J115" i="302"/>
  <c r="G115" i="302"/>
  <c r="C115" i="302" s="1"/>
  <c r="J114" i="302"/>
  <c r="G114" i="302"/>
  <c r="C114" i="302" s="1"/>
  <c r="J113" i="302"/>
  <c r="G113" i="302"/>
  <c r="J112" i="302"/>
  <c r="G112" i="302"/>
  <c r="J111" i="302"/>
  <c r="G111" i="302"/>
  <c r="J110" i="302"/>
  <c r="G110" i="302"/>
  <c r="C110" i="302" s="1"/>
  <c r="J109" i="302"/>
  <c r="G109" i="302"/>
  <c r="C109" i="302" s="1"/>
  <c r="J108" i="302"/>
  <c r="G108" i="302"/>
  <c r="J107" i="302"/>
  <c r="G107" i="302"/>
  <c r="C107" i="302" s="1"/>
  <c r="J106" i="302"/>
  <c r="G106" i="302"/>
  <c r="C106" i="302" s="1"/>
  <c r="J105" i="302"/>
  <c r="G105" i="302"/>
  <c r="C105" i="302" s="1"/>
  <c r="J104" i="302"/>
  <c r="C104" i="302" s="1"/>
  <c r="G104" i="302"/>
  <c r="J103" i="302"/>
  <c r="G103" i="302"/>
  <c r="J102" i="302"/>
  <c r="G102" i="302"/>
  <c r="C102" i="302" s="1"/>
  <c r="J101" i="302"/>
  <c r="G101" i="302"/>
  <c r="P99" i="302"/>
  <c r="O99" i="302"/>
  <c r="N99" i="302"/>
  <c r="M99" i="302"/>
  <c r="L99" i="302"/>
  <c r="K99" i="302"/>
  <c r="I99" i="302"/>
  <c r="H99" i="302"/>
  <c r="F99" i="302"/>
  <c r="E99" i="302"/>
  <c r="D99" i="302"/>
  <c r="J98" i="302"/>
  <c r="G98" i="302"/>
  <c r="J97" i="302"/>
  <c r="G97" i="302"/>
  <c r="J96" i="302"/>
  <c r="G96" i="302"/>
  <c r="C96" i="302" s="1"/>
  <c r="J95" i="302"/>
  <c r="G95" i="302"/>
  <c r="C95" i="302" s="1"/>
  <c r="J94" i="302"/>
  <c r="G94" i="302"/>
  <c r="J93" i="302"/>
  <c r="G93" i="302"/>
  <c r="C93" i="302" s="1"/>
  <c r="J92" i="302"/>
  <c r="G92" i="302"/>
  <c r="J91" i="302"/>
  <c r="G91" i="302"/>
  <c r="J90" i="302"/>
  <c r="G90" i="302"/>
  <c r="J89" i="302"/>
  <c r="G89" i="302"/>
  <c r="J88" i="302"/>
  <c r="G88" i="302"/>
  <c r="J87" i="302"/>
  <c r="G87" i="302"/>
  <c r="J86" i="302"/>
  <c r="G86" i="302"/>
  <c r="J85" i="302"/>
  <c r="G85" i="302"/>
  <c r="P79" i="302"/>
  <c r="O79" i="302"/>
  <c r="N79" i="302"/>
  <c r="M79" i="302"/>
  <c r="L79" i="302"/>
  <c r="K79" i="302"/>
  <c r="I79" i="302"/>
  <c r="H79" i="302"/>
  <c r="F79" i="302"/>
  <c r="E79" i="302"/>
  <c r="D79" i="302"/>
  <c r="J78" i="302"/>
  <c r="G78" i="302"/>
  <c r="C78" i="302" s="1"/>
  <c r="J77" i="302"/>
  <c r="G77" i="302"/>
  <c r="C77" i="302" s="1"/>
  <c r="J76" i="302"/>
  <c r="G76" i="302"/>
  <c r="C76" i="302" s="1"/>
  <c r="J75" i="302"/>
  <c r="G75" i="302"/>
  <c r="C75" i="302" s="1"/>
  <c r="J74" i="302"/>
  <c r="G74" i="302"/>
  <c r="C74" i="302" s="1"/>
  <c r="J73" i="302"/>
  <c r="G73" i="302"/>
  <c r="J72" i="302"/>
  <c r="G72" i="302"/>
  <c r="J71" i="302"/>
  <c r="G71" i="302"/>
  <c r="C71" i="302" s="1"/>
  <c r="J70" i="302"/>
  <c r="G70" i="302"/>
  <c r="J69" i="302"/>
  <c r="G69" i="302"/>
  <c r="J68" i="302"/>
  <c r="G68" i="302"/>
  <c r="J67" i="302"/>
  <c r="G67" i="302"/>
  <c r="J66" i="302"/>
  <c r="G66" i="302"/>
  <c r="C66" i="302"/>
  <c r="J65" i="302"/>
  <c r="G65" i="302"/>
  <c r="J64" i="302"/>
  <c r="G64" i="302"/>
  <c r="P62" i="302"/>
  <c r="O62" i="302"/>
  <c r="N62" i="302"/>
  <c r="M62" i="302"/>
  <c r="L62" i="302"/>
  <c r="K62" i="302"/>
  <c r="I62" i="302"/>
  <c r="H62" i="302"/>
  <c r="F62" i="302"/>
  <c r="E62" i="302"/>
  <c r="D62" i="302"/>
  <c r="J61" i="302"/>
  <c r="G61" i="302"/>
  <c r="J60" i="302"/>
  <c r="G60" i="302"/>
  <c r="C60" i="302" s="1"/>
  <c r="J59" i="302"/>
  <c r="G59" i="302"/>
  <c r="P57" i="302"/>
  <c r="O57" i="302"/>
  <c r="N57" i="302"/>
  <c r="M57" i="302"/>
  <c r="L57" i="302"/>
  <c r="K57" i="302"/>
  <c r="I57" i="302"/>
  <c r="H57" i="302"/>
  <c r="F57" i="302"/>
  <c r="E57" i="302"/>
  <c r="D57" i="302"/>
  <c r="J56" i="302"/>
  <c r="G56" i="302"/>
  <c r="J55" i="302"/>
  <c r="G55" i="302"/>
  <c r="C55" i="302" s="1"/>
  <c r="J54" i="302"/>
  <c r="G54" i="302"/>
  <c r="C54" i="302" s="1"/>
  <c r="J53" i="302"/>
  <c r="G53" i="302"/>
  <c r="C53" i="302" s="1"/>
  <c r="J52" i="302"/>
  <c r="G52" i="302"/>
  <c r="J51" i="302"/>
  <c r="G51" i="302"/>
  <c r="P15" i="302"/>
  <c r="O15" i="302"/>
  <c r="N15" i="302"/>
  <c r="M15" i="302"/>
  <c r="L15" i="302"/>
  <c r="K15" i="302"/>
  <c r="I15" i="302"/>
  <c r="H15" i="302"/>
  <c r="F15" i="302"/>
  <c r="E15" i="302"/>
  <c r="D15" i="302"/>
  <c r="J14" i="302"/>
  <c r="G14" i="302"/>
  <c r="C14" i="302" s="1"/>
  <c r="J13" i="302"/>
  <c r="G13" i="302"/>
  <c r="J12" i="302"/>
  <c r="G12" i="302"/>
  <c r="C12" i="302" s="1"/>
  <c r="P49" i="302"/>
  <c r="O49" i="302"/>
  <c r="N49" i="302"/>
  <c r="M49" i="302"/>
  <c r="L49" i="302"/>
  <c r="K49" i="302"/>
  <c r="I49" i="302"/>
  <c r="H49" i="302"/>
  <c r="F49" i="302"/>
  <c r="E49" i="302"/>
  <c r="D49" i="302"/>
  <c r="J48" i="302"/>
  <c r="G48" i="302"/>
  <c r="J47" i="302"/>
  <c r="G47" i="302"/>
  <c r="C47" i="302" s="1"/>
  <c r="J46" i="302"/>
  <c r="G46" i="302"/>
  <c r="C46" i="302" s="1"/>
  <c r="J45" i="302"/>
  <c r="G45" i="302"/>
  <c r="J44" i="302"/>
  <c r="G44" i="302"/>
  <c r="J43" i="302"/>
  <c r="G43" i="302"/>
  <c r="J42" i="302"/>
  <c r="C42" i="302" s="1"/>
  <c r="G42" i="302"/>
  <c r="J41" i="302"/>
  <c r="G41" i="302"/>
  <c r="C41" i="302" s="1"/>
  <c r="J40" i="302"/>
  <c r="G40" i="302"/>
  <c r="J39" i="302"/>
  <c r="G39" i="302"/>
  <c r="J38" i="302"/>
  <c r="G38" i="302"/>
  <c r="J37" i="302"/>
  <c r="G37" i="302"/>
  <c r="J36" i="302"/>
  <c r="G36" i="302"/>
  <c r="J35" i="302"/>
  <c r="G35" i="302"/>
  <c r="J34" i="302"/>
  <c r="G34" i="302"/>
  <c r="J33" i="302"/>
  <c r="G33" i="302"/>
  <c r="J32" i="302"/>
  <c r="G32" i="302"/>
  <c r="J31" i="302"/>
  <c r="G31" i="302"/>
  <c r="C31" i="302" s="1"/>
  <c r="J30" i="302"/>
  <c r="G30" i="302"/>
  <c r="C30" i="302" s="1"/>
  <c r="J29" i="302"/>
  <c r="G29" i="302"/>
  <c r="J28" i="302"/>
  <c r="G28" i="302"/>
  <c r="J27" i="302"/>
  <c r="G27" i="302"/>
  <c r="J26" i="302"/>
  <c r="G26" i="302"/>
  <c r="C26" i="302" s="1"/>
  <c r="J25" i="302"/>
  <c r="G25" i="302"/>
  <c r="J24" i="302"/>
  <c r="G24" i="302"/>
  <c r="C24" i="302" s="1"/>
  <c r="J23" i="302"/>
  <c r="G23" i="302"/>
  <c r="J22" i="302"/>
  <c r="G22" i="302"/>
  <c r="C22" i="302" s="1"/>
  <c r="J21" i="302"/>
  <c r="G21" i="302"/>
  <c r="J20" i="302"/>
  <c r="G20" i="302"/>
  <c r="C20" i="302" s="1"/>
  <c r="J19" i="302"/>
  <c r="G19" i="302"/>
  <c r="C19" i="302" s="1"/>
  <c r="J18" i="302"/>
  <c r="G18" i="302"/>
  <c r="C18" i="302" s="1"/>
  <c r="J17" i="302"/>
  <c r="G17" i="302"/>
  <c r="P83" i="302"/>
  <c r="O83" i="302"/>
  <c r="N83" i="302"/>
  <c r="M83" i="302"/>
  <c r="L83" i="302"/>
  <c r="K83" i="302"/>
  <c r="I83" i="302"/>
  <c r="H83" i="302"/>
  <c r="F83" i="302"/>
  <c r="E83" i="302"/>
  <c r="D83" i="302"/>
  <c r="B83" i="302"/>
  <c r="J82" i="302"/>
  <c r="G82" i="302"/>
  <c r="J81" i="302"/>
  <c r="J83" i="302" s="1"/>
  <c r="G81" i="302"/>
  <c r="C81" i="302" s="1"/>
  <c r="C34" i="302" l="1"/>
  <c r="C38" i="302"/>
  <c r="C43" i="302"/>
  <c r="C178" i="302"/>
  <c r="C201" i="302"/>
  <c r="C241" i="302"/>
  <c r="C249" i="302"/>
  <c r="C32" i="302"/>
  <c r="C36" i="302"/>
  <c r="C13" i="302"/>
  <c r="C163" i="302"/>
  <c r="C171" i="302"/>
  <c r="C175" i="302"/>
  <c r="C186" i="302"/>
  <c r="C198" i="302"/>
  <c r="C202" i="302"/>
  <c r="C206" i="302"/>
  <c r="C246" i="302"/>
  <c r="C72" i="302"/>
  <c r="C88" i="302"/>
  <c r="C136" i="302"/>
  <c r="C140" i="302"/>
  <c r="C37" i="302"/>
  <c r="C61" i="302"/>
  <c r="C65" i="302"/>
  <c r="C73" i="302"/>
  <c r="C89" i="302"/>
  <c r="C97" i="302"/>
  <c r="C141" i="302"/>
  <c r="C149" i="302"/>
  <c r="C157" i="302"/>
  <c r="C160" i="302"/>
  <c r="J10" i="302"/>
  <c r="C125" i="302"/>
  <c r="C90" i="302"/>
  <c r="C94" i="302"/>
  <c r="C118" i="302"/>
  <c r="C122" i="302"/>
  <c r="C142" i="302"/>
  <c r="C146" i="302"/>
  <c r="C150" i="302"/>
  <c r="C154" i="302"/>
  <c r="C35" i="302"/>
  <c r="C70" i="302"/>
  <c r="C85" i="302"/>
  <c r="C101" i="302"/>
  <c r="C108" i="302"/>
  <c r="C112" i="302"/>
  <c r="C116" i="302"/>
  <c r="C127" i="302"/>
  <c r="C138" i="302"/>
  <c r="C145" i="302"/>
  <c r="C153" i="302"/>
  <c r="C168" i="302"/>
  <c r="C180" i="302"/>
  <c r="C187" i="302"/>
  <c r="C191" i="302"/>
  <c r="C231" i="302"/>
  <c r="C238" i="302"/>
  <c r="C242" i="302"/>
  <c r="C253" i="302"/>
  <c r="C257" i="302"/>
  <c r="C17" i="302"/>
  <c r="C25" i="302"/>
  <c r="C39" i="302"/>
  <c r="C113" i="302"/>
  <c r="C177" i="302"/>
  <c r="C228" i="302"/>
  <c r="C29" i="302"/>
  <c r="J57" i="302"/>
  <c r="J62" i="302"/>
  <c r="C86" i="302"/>
  <c r="C128" i="302"/>
  <c r="C192" i="302"/>
  <c r="C229" i="302"/>
  <c r="C232" i="302"/>
  <c r="C250" i="302"/>
  <c r="C254" i="302"/>
  <c r="C33" i="302"/>
  <c r="C48" i="302"/>
  <c r="C52" i="302"/>
  <c r="C68" i="302"/>
  <c r="C132" i="302"/>
  <c r="C159" i="302"/>
  <c r="C189" i="302"/>
  <c r="C193" i="302"/>
  <c r="C196" i="302"/>
  <c r="C203" i="302"/>
  <c r="C221" i="302"/>
  <c r="C255" i="302"/>
  <c r="C23" i="302"/>
  <c r="C56" i="302"/>
  <c r="C69" i="302"/>
  <c r="C119" i="302"/>
  <c r="C126" i="302"/>
  <c r="C137" i="302"/>
  <c r="C152" i="302"/>
  <c r="C179" i="302"/>
  <c r="C190" i="302"/>
  <c r="C211" i="302"/>
  <c r="C218" i="302"/>
  <c r="C237" i="302"/>
  <c r="C245" i="302"/>
  <c r="C248" i="302"/>
  <c r="C264" i="302"/>
  <c r="C265" i="302" s="1"/>
  <c r="G49" i="302"/>
  <c r="C27" i="302"/>
  <c r="C44" i="302"/>
  <c r="C51" i="302"/>
  <c r="C59" i="302"/>
  <c r="C103" i="302"/>
  <c r="C130" i="302"/>
  <c r="C147" i="302"/>
  <c r="C164" i="302"/>
  <c r="C167" i="302"/>
  <c r="C215" i="302"/>
  <c r="D267" i="302"/>
  <c r="N267" i="302"/>
  <c r="G83" i="302"/>
  <c r="C21" i="302"/>
  <c r="C28" i="302"/>
  <c r="J15" i="302"/>
  <c r="C87" i="302"/>
  <c r="C124" i="302"/>
  <c r="C131" i="302"/>
  <c r="C144" i="302"/>
  <c r="C184" i="302"/>
  <c r="C200" i="302"/>
  <c r="C236" i="302"/>
  <c r="C252" i="302"/>
  <c r="P267" i="302"/>
  <c r="O267" i="302"/>
  <c r="C45" i="302"/>
  <c r="G62" i="302"/>
  <c r="C91" i="302"/>
  <c r="C111" i="302"/>
  <c r="C216" i="302"/>
  <c r="C10" i="302"/>
  <c r="C243" i="302"/>
  <c r="H267" i="302"/>
  <c r="G79" i="302"/>
  <c r="C67" i="302"/>
  <c r="C135" i="302"/>
  <c r="J262" i="302"/>
  <c r="E267" i="302"/>
  <c r="I267" i="302"/>
  <c r="J79" i="302"/>
  <c r="G99" i="302"/>
  <c r="C98" i="302"/>
  <c r="C220" i="302"/>
  <c r="C247" i="302"/>
  <c r="F267" i="302"/>
  <c r="K267" i="302"/>
  <c r="J99" i="302"/>
  <c r="C92" i="302"/>
  <c r="G225" i="302"/>
  <c r="C176" i="302"/>
  <c r="C208" i="302"/>
  <c r="C244" i="302"/>
  <c r="L267" i="302"/>
  <c r="C40" i="302"/>
  <c r="C123" i="302"/>
  <c r="C143" i="302"/>
  <c r="C199" i="302"/>
  <c r="C235" i="302"/>
  <c r="C251" i="302"/>
  <c r="C260" i="302"/>
  <c r="M267" i="302"/>
  <c r="C15" i="302"/>
  <c r="C57" i="302"/>
  <c r="G265" i="302"/>
  <c r="G15" i="302"/>
  <c r="G10" i="302"/>
  <c r="C64" i="302"/>
  <c r="J225" i="302"/>
  <c r="G262" i="302"/>
  <c r="G57" i="302"/>
  <c r="C82" i="302"/>
  <c r="C83" i="302" s="1"/>
  <c r="J49" i="302"/>
  <c r="C62" i="302" l="1"/>
  <c r="C262" i="302"/>
  <c r="C225" i="302"/>
  <c r="C49" i="302"/>
  <c r="C99" i="302"/>
  <c r="J267" i="302"/>
  <c r="C79" i="302"/>
  <c r="C267" i="302" s="1"/>
  <c r="G267" i="302"/>
  <c r="D438" i="301"/>
  <c r="E438" i="301" s="1"/>
  <c r="C438" i="301"/>
  <c r="E437" i="301"/>
  <c r="D435" i="301"/>
  <c r="C435" i="301"/>
  <c r="E434" i="301"/>
  <c r="E433" i="301"/>
  <c r="E432" i="301"/>
  <c r="E431" i="301"/>
  <c r="E430" i="301"/>
  <c r="E429" i="301"/>
  <c r="E428" i="301"/>
  <c r="E427" i="301"/>
  <c r="E426" i="301"/>
  <c r="E425" i="301"/>
  <c r="E424" i="301"/>
  <c r="E423" i="301"/>
  <c r="E422" i="301"/>
  <c r="E421" i="301"/>
  <c r="E420" i="301"/>
  <c r="E419" i="301"/>
  <c r="E418" i="301"/>
  <c r="E417" i="301"/>
  <c r="D415" i="301"/>
  <c r="C415" i="301"/>
  <c r="E414" i="301"/>
  <c r="E413" i="301"/>
  <c r="E412" i="301"/>
  <c r="E411" i="301"/>
  <c r="E410" i="301"/>
  <c r="E409" i="301"/>
  <c r="E408" i="301"/>
  <c r="E407" i="301"/>
  <c r="E406" i="301"/>
  <c r="E405" i="301"/>
  <c r="E404" i="301"/>
  <c r="E403" i="301"/>
  <c r="E402" i="301"/>
  <c r="E401" i="301"/>
  <c r="E400" i="301"/>
  <c r="E399" i="301"/>
  <c r="E398" i="301"/>
  <c r="E397" i="301"/>
  <c r="D395" i="301"/>
  <c r="C395" i="301"/>
  <c r="E394" i="301"/>
  <c r="E393" i="301"/>
  <c r="E392" i="301"/>
  <c r="E391" i="301"/>
  <c r="E390" i="301"/>
  <c r="E389" i="301"/>
  <c r="E388" i="301"/>
  <c r="E387" i="301"/>
  <c r="E386" i="301"/>
  <c r="E385" i="301"/>
  <c r="E384" i="301"/>
  <c r="E383" i="301"/>
  <c r="E382" i="301"/>
  <c r="E381" i="301"/>
  <c r="E380" i="301"/>
  <c r="E379" i="301"/>
  <c r="E378" i="301"/>
  <c r="E377" i="301"/>
  <c r="E376" i="301"/>
  <c r="E375" i="301"/>
  <c r="E374" i="301"/>
  <c r="E373" i="301"/>
  <c r="E372" i="301"/>
  <c r="E371" i="301"/>
  <c r="E370" i="301"/>
  <c r="E369" i="301"/>
  <c r="E368" i="301"/>
  <c r="E367" i="301"/>
  <c r="E366" i="301"/>
  <c r="E365" i="301"/>
  <c r="E364" i="301"/>
  <c r="E363" i="301"/>
  <c r="E362" i="301"/>
  <c r="E361" i="301"/>
  <c r="E360" i="301"/>
  <c r="E359" i="301"/>
  <c r="E358" i="301"/>
  <c r="E357" i="301"/>
  <c r="E356" i="301"/>
  <c r="E355" i="301"/>
  <c r="E354" i="301"/>
  <c r="E353" i="301"/>
  <c r="E352" i="301"/>
  <c r="E351" i="301"/>
  <c r="E350" i="301"/>
  <c r="E349" i="301"/>
  <c r="E348" i="301"/>
  <c r="E347" i="301"/>
  <c r="E346" i="301"/>
  <c r="E345" i="301"/>
  <c r="E344" i="301"/>
  <c r="E343" i="301"/>
  <c r="E342" i="301"/>
  <c r="E341" i="301"/>
  <c r="E340" i="301"/>
  <c r="E339" i="301"/>
  <c r="E338" i="301"/>
  <c r="E337" i="301"/>
  <c r="E336" i="301"/>
  <c r="E335" i="301"/>
  <c r="E334" i="301"/>
  <c r="E333" i="301"/>
  <c r="E332" i="301"/>
  <c r="E331" i="301"/>
  <c r="E330" i="301"/>
  <c r="E329" i="301"/>
  <c r="E328" i="301"/>
  <c r="E327" i="301"/>
  <c r="E326" i="301"/>
  <c r="E325" i="301"/>
  <c r="E324" i="301"/>
  <c r="E323" i="301"/>
  <c r="E322" i="301"/>
  <c r="E321" i="301"/>
  <c r="E320" i="301"/>
  <c r="E319" i="301"/>
  <c r="E318" i="301"/>
  <c r="E317" i="301"/>
  <c r="E316" i="301"/>
  <c r="E315" i="301"/>
  <c r="E314" i="301"/>
  <c r="E313" i="301"/>
  <c r="E312" i="301"/>
  <c r="E311" i="301"/>
  <c r="E309" i="301"/>
  <c r="E308" i="301"/>
  <c r="E307" i="301"/>
  <c r="E306" i="301"/>
  <c r="E305" i="301"/>
  <c r="E304" i="301"/>
  <c r="E303" i="301"/>
  <c r="E302" i="301"/>
  <c r="E301" i="301"/>
  <c r="E300" i="301"/>
  <c r="E299" i="301"/>
  <c r="E298" i="301"/>
  <c r="E297" i="301"/>
  <c r="D295" i="301"/>
  <c r="C295" i="301"/>
  <c r="E294" i="301"/>
  <c r="E293" i="301"/>
  <c r="E292" i="301"/>
  <c r="E291" i="301"/>
  <c r="E290" i="301"/>
  <c r="E289" i="301"/>
  <c r="E288" i="301"/>
  <c r="E287" i="301"/>
  <c r="E286" i="301"/>
  <c r="E285" i="301"/>
  <c r="E284" i="301"/>
  <c r="E283" i="301"/>
  <c r="E282" i="301"/>
  <c r="E281" i="301"/>
  <c r="E280" i="301"/>
  <c r="E279" i="301"/>
  <c r="E278" i="301"/>
  <c r="E277" i="301"/>
  <c r="E276" i="301"/>
  <c r="E275" i="301"/>
  <c r="E274" i="301"/>
  <c r="E273" i="301"/>
  <c r="E272" i="301"/>
  <c r="E271" i="301"/>
  <c r="E270" i="301"/>
  <c r="E269" i="301"/>
  <c r="E268" i="301"/>
  <c r="D266" i="301"/>
  <c r="C266" i="301"/>
  <c r="E265" i="301"/>
  <c r="E264" i="301"/>
  <c r="E263" i="301"/>
  <c r="E262" i="301"/>
  <c r="E261" i="301"/>
  <c r="E260" i="301"/>
  <c r="E259" i="301"/>
  <c r="E258" i="301"/>
  <c r="E257" i="301"/>
  <c r="E256" i="301"/>
  <c r="E255" i="301"/>
  <c r="E254" i="301"/>
  <c r="E253" i="301"/>
  <c r="E252" i="301"/>
  <c r="E251" i="301"/>
  <c r="E250" i="301"/>
  <c r="E249" i="301"/>
  <c r="E248" i="301"/>
  <c r="E247" i="301"/>
  <c r="E246" i="301"/>
  <c r="E245" i="301"/>
  <c r="E244" i="301"/>
  <c r="E243" i="301"/>
  <c r="E242" i="301"/>
  <c r="E241" i="301"/>
  <c r="E240" i="301"/>
  <c r="E239" i="301"/>
  <c r="E238" i="301"/>
  <c r="E236" i="301"/>
  <c r="E235" i="301"/>
  <c r="E234" i="301"/>
  <c r="E233" i="301"/>
  <c r="E232" i="301"/>
  <c r="E231" i="301"/>
  <c r="E229" i="301"/>
  <c r="E228" i="301"/>
  <c r="E227" i="301"/>
  <c r="E226" i="301"/>
  <c r="E225" i="301"/>
  <c r="E224" i="301"/>
  <c r="E223" i="301"/>
  <c r="E222" i="301"/>
  <c r="E221" i="301"/>
  <c r="E220" i="301"/>
  <c r="E219" i="301"/>
  <c r="E218" i="301"/>
  <c r="E217" i="301"/>
  <c r="E216" i="301"/>
  <c r="E215" i="301"/>
  <c r="E214" i="301"/>
  <c r="E213" i="301"/>
  <c r="E212" i="301"/>
  <c r="E211" i="301"/>
  <c r="E210" i="301"/>
  <c r="E209" i="301"/>
  <c r="E208" i="301"/>
  <c r="E207" i="301"/>
  <c r="E206" i="301"/>
  <c r="E205" i="301"/>
  <c r="E204" i="301"/>
  <c r="E203" i="301"/>
  <c r="E202" i="301"/>
  <c r="E201" i="301"/>
  <c r="E200" i="301"/>
  <c r="E199" i="301"/>
  <c r="E198" i="301"/>
  <c r="E197" i="301"/>
  <c r="E196" i="301"/>
  <c r="E195" i="301"/>
  <c r="E194" i="301"/>
  <c r="E193" i="301"/>
  <c r="E192" i="301"/>
  <c r="E191" i="301"/>
  <c r="E190" i="301"/>
  <c r="E189" i="301"/>
  <c r="E188" i="301"/>
  <c r="E187" i="301"/>
  <c r="E186" i="301"/>
  <c r="E185" i="301"/>
  <c r="E184" i="301"/>
  <c r="E183" i="301"/>
  <c r="E182" i="301"/>
  <c r="E181" i="301"/>
  <c r="E180" i="301"/>
  <c r="E179" i="301"/>
  <c r="E178" i="301"/>
  <c r="E177" i="301"/>
  <c r="E176" i="301"/>
  <c r="E175" i="301"/>
  <c r="E174" i="301"/>
  <c r="E173" i="301"/>
  <c r="E172" i="301"/>
  <c r="E171" i="301"/>
  <c r="E170" i="301"/>
  <c r="E169" i="301"/>
  <c r="E168" i="301"/>
  <c r="E167" i="301"/>
  <c r="E166" i="301"/>
  <c r="E165" i="301"/>
  <c r="E164" i="301"/>
  <c r="E163" i="301"/>
  <c r="E162" i="301"/>
  <c r="E161" i="301"/>
  <c r="E160" i="301"/>
  <c r="E159" i="301"/>
  <c r="E158" i="301"/>
  <c r="E157" i="301"/>
  <c r="E156" i="301"/>
  <c r="E155" i="301"/>
  <c r="E154" i="301"/>
  <c r="D152" i="301"/>
  <c r="C152" i="301"/>
  <c r="E151" i="301"/>
  <c r="E150" i="301"/>
  <c r="E149" i="301"/>
  <c r="E148" i="301"/>
  <c r="E147" i="301"/>
  <c r="E146" i="301"/>
  <c r="E145" i="301"/>
  <c r="E144" i="301"/>
  <c r="E143" i="301"/>
  <c r="E142" i="301"/>
  <c r="E141" i="301"/>
  <c r="E140" i="301"/>
  <c r="E139" i="301"/>
  <c r="E138" i="301"/>
  <c r="E137" i="301"/>
  <c r="E136" i="301"/>
  <c r="E135" i="301"/>
  <c r="E134" i="301"/>
  <c r="E133" i="301"/>
  <c r="E132" i="301"/>
  <c r="E131" i="301"/>
  <c r="E130" i="301"/>
  <c r="E129" i="301"/>
  <c r="E128" i="301"/>
  <c r="E127" i="301"/>
  <c r="E126" i="301"/>
  <c r="E125" i="301"/>
  <c r="E124" i="301"/>
  <c r="E123" i="301"/>
  <c r="E122" i="301"/>
  <c r="E121" i="301"/>
  <c r="E120" i="301"/>
  <c r="E119" i="301"/>
  <c r="E118" i="301"/>
  <c r="E117" i="301"/>
  <c r="E116" i="301"/>
  <c r="E115" i="301"/>
  <c r="E114" i="301"/>
  <c r="E113" i="301"/>
  <c r="E112" i="301"/>
  <c r="E111" i="301"/>
  <c r="E110" i="301"/>
  <c r="E109" i="301"/>
  <c r="E108" i="301"/>
  <c r="E107" i="301"/>
  <c r="E106" i="301"/>
  <c r="E105" i="301"/>
  <c r="E104" i="301"/>
  <c r="E103" i="301"/>
  <c r="E102" i="301"/>
  <c r="E101" i="301"/>
  <c r="E100" i="301"/>
  <c r="E99" i="301"/>
  <c r="E98" i="301"/>
  <c r="E97" i="301"/>
  <c r="E96" i="301"/>
  <c r="E95" i="301"/>
  <c r="E94" i="301"/>
  <c r="E93" i="301"/>
  <c r="E92" i="301"/>
  <c r="E91" i="301"/>
  <c r="E90" i="301"/>
  <c r="E89" i="301"/>
  <c r="E88" i="301"/>
  <c r="E87" i="301"/>
  <c r="E86" i="301"/>
  <c r="E85" i="301"/>
  <c r="E84" i="301"/>
  <c r="E83" i="301"/>
  <c r="E82" i="301"/>
  <c r="E81" i="301"/>
  <c r="E80" i="301"/>
  <c r="E79" i="301"/>
  <c r="E78" i="301"/>
  <c r="E77" i="301"/>
  <c r="E76" i="301"/>
  <c r="E75" i="301"/>
  <c r="E74" i="301"/>
  <c r="E73" i="301"/>
  <c r="E72" i="301"/>
  <c r="E71" i="301"/>
  <c r="E70" i="301"/>
  <c r="E69" i="301"/>
  <c r="E68" i="301"/>
  <c r="E67" i="301"/>
  <c r="E66" i="301"/>
  <c r="E65" i="301"/>
  <c r="E64" i="301"/>
  <c r="E63" i="301"/>
  <c r="E62" i="301"/>
  <c r="E61" i="301"/>
  <c r="E60" i="301"/>
  <c r="E59" i="301"/>
  <c r="E58" i="301"/>
  <c r="E57" i="301"/>
  <c r="E56" i="301"/>
  <c r="E55" i="301"/>
  <c r="E54" i="301"/>
  <c r="E53" i="301"/>
  <c r="E52" i="301"/>
  <c r="E51" i="301"/>
  <c r="E50" i="301"/>
  <c r="E49" i="301"/>
  <c r="E48" i="301"/>
  <c r="E47" i="301"/>
  <c r="E46" i="301"/>
  <c r="E45" i="301"/>
  <c r="E44" i="301"/>
  <c r="E43" i="301"/>
  <c r="E42" i="301"/>
  <c r="E41" i="301"/>
  <c r="E40" i="301"/>
  <c r="E39" i="301"/>
  <c r="E38" i="301"/>
  <c r="E37" i="301"/>
  <c r="E36" i="301"/>
  <c r="E35" i="301"/>
  <c r="E34" i="301"/>
  <c r="E33" i="301"/>
  <c r="E32" i="301"/>
  <c r="E31" i="301"/>
  <c r="E30" i="301"/>
  <c r="D28" i="301"/>
  <c r="C28" i="301"/>
  <c r="E27" i="301"/>
  <c r="E26" i="301"/>
  <c r="E25" i="301"/>
  <c r="E24" i="301"/>
  <c r="E23" i="301"/>
  <c r="E22" i="301"/>
  <c r="E21" i="301"/>
  <c r="E20" i="301"/>
  <c r="E19" i="301"/>
  <c r="E18" i="301"/>
  <c r="E17" i="301"/>
  <c r="E16" i="301"/>
  <c r="E15" i="301"/>
  <c r="E14" i="301"/>
  <c r="E13" i="301"/>
  <c r="E12" i="301"/>
  <c r="E11" i="301"/>
  <c r="E10" i="301"/>
  <c r="E9" i="301"/>
  <c r="E415" i="301" l="1"/>
  <c r="E266" i="301"/>
  <c r="E295" i="301"/>
  <c r="E152" i="301"/>
  <c r="E395" i="301"/>
  <c r="E435" i="301"/>
  <c r="C439" i="301"/>
  <c r="D439" i="301"/>
  <c r="E439" i="301" s="1"/>
  <c r="E28" i="301"/>
  <c r="E226" i="300"/>
  <c r="D226" i="300"/>
  <c r="D228" i="300" s="1"/>
  <c r="C226" i="300"/>
  <c r="C228" i="300" s="1"/>
  <c r="E58" i="300"/>
  <c r="D58" i="300"/>
  <c r="C58" i="300"/>
  <c r="E48" i="300"/>
  <c r="D48" i="300"/>
  <c r="C48" i="300"/>
  <c r="E17" i="300"/>
  <c r="D17" i="300"/>
  <c r="C17" i="300"/>
  <c r="E228" i="300" l="1"/>
  <c r="G1667" i="299"/>
  <c r="G1666" i="299"/>
  <c r="G1664" i="299"/>
  <c r="G1663" i="299"/>
  <c r="G1659" i="299"/>
  <c r="G1657" i="299"/>
  <c r="G1656" i="299"/>
  <c r="G1654" i="299"/>
  <c r="G1653" i="299"/>
  <c r="G1652" i="299"/>
  <c r="G1651" i="299"/>
  <c r="G1650" i="299"/>
  <c r="G1649" i="299"/>
  <c r="G1648" i="299"/>
  <c r="G1646" i="299"/>
  <c r="G1645" i="299"/>
  <c r="G1643" i="299"/>
  <c r="G1641" i="299"/>
  <c r="G1640" i="299"/>
  <c r="G1638" i="299"/>
  <c r="G1637" i="299"/>
  <c r="G1636" i="299"/>
  <c r="G1634" i="299"/>
  <c r="G1633" i="299"/>
  <c r="G1631" i="299"/>
  <c r="G1630" i="299"/>
  <c r="G1628" i="299"/>
  <c r="G1627" i="299"/>
  <c r="G1626" i="299"/>
  <c r="G1624" i="299"/>
  <c r="G1623" i="299"/>
  <c r="G1622" i="299"/>
  <c r="G1621" i="299"/>
  <c r="G1619" i="299"/>
  <c r="G1617" i="299"/>
  <c r="G1616" i="299"/>
  <c r="G1615" i="299"/>
  <c r="G1614" i="299"/>
  <c r="G1613" i="299"/>
  <c r="G1611" i="299"/>
  <c r="G1610" i="299"/>
  <c r="G1608" i="299"/>
  <c r="G1607" i="299"/>
  <c r="G1606" i="299"/>
  <c r="G1605" i="299"/>
  <c r="G1603" i="299"/>
  <c r="G1602" i="299"/>
  <c r="G1601" i="299"/>
  <c r="G1599" i="299"/>
  <c r="G1598" i="299"/>
  <c r="G1597" i="299"/>
  <c r="G1596" i="299"/>
  <c r="G1595" i="299"/>
  <c r="G1594" i="299"/>
  <c r="G1593" i="299"/>
  <c r="G1592" i="299"/>
  <c r="G1591" i="299"/>
  <c r="G1589" i="299"/>
  <c r="G1588" i="299"/>
  <c r="G1587" i="299"/>
  <c r="G1585" i="299"/>
  <c r="G1584" i="299"/>
  <c r="G1583" i="299"/>
  <c r="G1582" i="299"/>
  <c r="G1581" i="299"/>
  <c r="G1579" i="299"/>
  <c r="G1578" i="299"/>
  <c r="G1577" i="299"/>
  <c r="G1575" i="299"/>
  <c r="G1574" i="299"/>
  <c r="G1573" i="299"/>
  <c r="G1572" i="299"/>
  <c r="G1571" i="299"/>
  <c r="G1570" i="299"/>
  <c r="G1568" i="299"/>
  <c r="G1567" i="299"/>
  <c r="G1565" i="299"/>
  <c r="G1564" i="299"/>
  <c r="G1562" i="299"/>
  <c r="G1561" i="299"/>
  <c r="G1559" i="299"/>
  <c r="G1558" i="299"/>
  <c r="G1557" i="299"/>
  <c r="G1556" i="299"/>
  <c r="G1554" i="299"/>
  <c r="G1553" i="299"/>
  <c r="G1552" i="299"/>
  <c r="G1550" i="299"/>
  <c r="G1548" i="299"/>
  <c r="G1547" i="299"/>
  <c r="G1546" i="299"/>
  <c r="G1545" i="299"/>
  <c r="G1544" i="299"/>
  <c r="G1543" i="299"/>
  <c r="G1542" i="299"/>
  <c r="G1541" i="299"/>
  <c r="G1539" i="299"/>
  <c r="G1538" i="299"/>
  <c r="G1537" i="299"/>
  <c r="G1535" i="299"/>
  <c r="G1534" i="299"/>
  <c r="G1532" i="299"/>
  <c r="G1531" i="299"/>
  <c r="G1529" i="299"/>
  <c r="G1528" i="299"/>
  <c r="G1526" i="299"/>
  <c r="G1525" i="299"/>
  <c r="G1523" i="299"/>
  <c r="G1522" i="299"/>
  <c r="G1521" i="299"/>
  <c r="G1520" i="299"/>
  <c r="G1519" i="299"/>
  <c r="G1518" i="299"/>
  <c r="G1517" i="299"/>
  <c r="G1515" i="299"/>
  <c r="G1514" i="299"/>
  <c r="G1513" i="299"/>
  <c r="G1512" i="299"/>
  <c r="G1511" i="299"/>
  <c r="G1509" i="299"/>
  <c r="G1508" i="299"/>
  <c r="G1506" i="299"/>
  <c r="G1505" i="299"/>
  <c r="G1504" i="299"/>
  <c r="G1499" i="299"/>
  <c r="G1498" i="299"/>
  <c r="G1497" i="299"/>
  <c r="G1496" i="299"/>
  <c r="G1494" i="299"/>
  <c r="G1492" i="299"/>
  <c r="G1491" i="299"/>
  <c r="G1490" i="299"/>
  <c r="G1488" i="299"/>
  <c r="G1487" i="299"/>
  <c r="G1486" i="299"/>
  <c r="G1485" i="299"/>
  <c r="G1484" i="299"/>
  <c r="G1483" i="299"/>
  <c r="G1482" i="299"/>
  <c r="G1481" i="299"/>
  <c r="G1479" i="299"/>
  <c r="G1478" i="299"/>
  <c r="G1477" i="299"/>
  <c r="G1476" i="299"/>
  <c r="G1474" i="299"/>
  <c r="G1473" i="299"/>
  <c r="G1472" i="299"/>
  <c r="G1470" i="299"/>
  <c r="G1469" i="299"/>
  <c r="G1468" i="299"/>
  <c r="G1467" i="299"/>
  <c r="G1466" i="299"/>
  <c r="G1465" i="299"/>
  <c r="G1463" i="299"/>
  <c r="G1462" i="299"/>
  <c r="G1461" i="299"/>
  <c r="G1460" i="299"/>
  <c r="G1459" i="299"/>
  <c r="G1458" i="299"/>
  <c r="G1457" i="299"/>
  <c r="G1455" i="299"/>
  <c r="G1454" i="299"/>
  <c r="G1453" i="299"/>
  <c r="G1451" i="299"/>
  <c r="G1450" i="299"/>
  <c r="G1449" i="299"/>
  <c r="G1448" i="299"/>
  <c r="G1446" i="299"/>
  <c r="G1445" i="299"/>
  <c r="G1444" i="299"/>
  <c r="G1443" i="299"/>
  <c r="G1442" i="299"/>
  <c r="G1441" i="299"/>
  <c r="G1440" i="299"/>
  <c r="G1438" i="299"/>
  <c r="G1437" i="299"/>
  <c r="G1436" i="299"/>
  <c r="G1435" i="299"/>
  <c r="G1434" i="299"/>
  <c r="G1433" i="299"/>
  <c r="G1432" i="299"/>
  <c r="G1431" i="299"/>
  <c r="G1429" i="299"/>
  <c r="G1428" i="299"/>
  <c r="G1427" i="299"/>
  <c r="G1425" i="299"/>
  <c r="G1424" i="299"/>
  <c r="G1422" i="299"/>
  <c r="G1421" i="299"/>
  <c r="G1419" i="299"/>
  <c r="G1418" i="299"/>
  <c r="G1416" i="299"/>
  <c r="G1415" i="299"/>
  <c r="G1414" i="299"/>
  <c r="G1413" i="299"/>
  <c r="G1411" i="299"/>
  <c r="G1410" i="299"/>
  <c r="G1409" i="299"/>
  <c r="G1408" i="299"/>
  <c r="G1406" i="299"/>
  <c r="G1405" i="299"/>
  <c r="G1404" i="299"/>
  <c r="G1403" i="299"/>
  <c r="G1402" i="299"/>
  <c r="G1400" i="299"/>
  <c r="G1399" i="299"/>
  <c r="G1398" i="299"/>
  <c r="G1397" i="299"/>
  <c r="G1396" i="299"/>
  <c r="G1395" i="299"/>
  <c r="G1394" i="299"/>
  <c r="G1392" i="299"/>
  <c r="G1391" i="299"/>
  <c r="G1390" i="299"/>
  <c r="G1389" i="299"/>
  <c r="G1387" i="299"/>
  <c r="G1386" i="299"/>
  <c r="G1385" i="299"/>
  <c r="G1383" i="299"/>
  <c r="G1382" i="299"/>
  <c r="G1381" i="299"/>
  <c r="G1379" i="299"/>
  <c r="G1378" i="299"/>
  <c r="G1377" i="299"/>
  <c r="G1376" i="299"/>
  <c r="G1374" i="299"/>
  <c r="G1373" i="299"/>
  <c r="G1372" i="299"/>
  <c r="G1371" i="299"/>
  <c r="G1370" i="299"/>
  <c r="G1368" i="299"/>
  <c r="G1367" i="299"/>
  <c r="G1366" i="299"/>
  <c r="G1365" i="299"/>
  <c r="G1364" i="299"/>
  <c r="G1362" i="299"/>
  <c r="G1361" i="299"/>
  <c r="G1360" i="299"/>
  <c r="G1358" i="299"/>
  <c r="G1357" i="299"/>
  <c r="G1356" i="299"/>
  <c r="G1355" i="299"/>
  <c r="G1353" i="299"/>
  <c r="G1351" i="299"/>
  <c r="G1350" i="299"/>
  <c r="G1349" i="299"/>
  <c r="G1348" i="299"/>
  <c r="G1346" i="299"/>
  <c r="G1345" i="299"/>
  <c r="G1343" i="299"/>
  <c r="G1342" i="299"/>
  <c r="G1340" i="299"/>
  <c r="G1339" i="299"/>
  <c r="G1338" i="299"/>
  <c r="G1337" i="299"/>
  <c r="G1336" i="299"/>
  <c r="G1335" i="299"/>
  <c r="G1333" i="299"/>
  <c r="G1332" i="299"/>
  <c r="G1331" i="299"/>
  <c r="G1330" i="299"/>
  <c r="G1328" i="299"/>
  <c r="G1327" i="299"/>
  <c r="G1325" i="299"/>
  <c r="G1324" i="299"/>
  <c r="G1323" i="299"/>
  <c r="G1322" i="299"/>
  <c r="G1321" i="299"/>
  <c r="G1319" i="299"/>
  <c r="G1318" i="299"/>
  <c r="G1317" i="299"/>
  <c r="G1316" i="299"/>
  <c r="G1315" i="299"/>
  <c r="G1314" i="299"/>
  <c r="G1313" i="299"/>
  <c r="G1312" i="299"/>
  <c r="G1311" i="299"/>
  <c r="G1310" i="299"/>
  <c r="G1308" i="299"/>
  <c r="G1307" i="299"/>
  <c r="G1306" i="299"/>
  <c r="G1305" i="299"/>
  <c r="G1304" i="299"/>
  <c r="G1302" i="299"/>
  <c r="G1301" i="299"/>
  <c r="G1300" i="299"/>
  <c r="G1287" i="299"/>
  <c r="G1285" i="299"/>
  <c r="G1284" i="299"/>
  <c r="G1283" i="299"/>
  <c r="G1282" i="299"/>
  <c r="G1280" i="299"/>
  <c r="G1279" i="299"/>
  <c r="G1277" i="299"/>
  <c r="G1276" i="299"/>
  <c r="G1275" i="299"/>
  <c r="G1274" i="299"/>
  <c r="G1272" i="299"/>
  <c r="G1271" i="299"/>
  <c r="G1269" i="299"/>
  <c r="G1268" i="299"/>
  <c r="G1267" i="299"/>
  <c r="G1266" i="299"/>
  <c r="G1264" i="299"/>
  <c r="G1263" i="299"/>
  <c r="G1262" i="299"/>
  <c r="G1261" i="299"/>
  <c r="G1260" i="299"/>
  <c r="G1259" i="299"/>
  <c r="G1257" i="299"/>
  <c r="G1256" i="299"/>
  <c r="G1255" i="299"/>
  <c r="G1253" i="299"/>
  <c r="G1252" i="299"/>
  <c r="G1251" i="299"/>
  <c r="G1250" i="299"/>
  <c r="G1249" i="299"/>
  <c r="G1248" i="299"/>
  <c r="G1247" i="299"/>
  <c r="G1246" i="299"/>
  <c r="G1245" i="299"/>
  <c r="G1244" i="299"/>
  <c r="G1243" i="299"/>
  <c r="G1242" i="299"/>
  <c r="G1241" i="299"/>
  <c r="G1240" i="299"/>
  <c r="G1239" i="299"/>
  <c r="G1238" i="299"/>
  <c r="G1237" i="299"/>
  <c r="G1236" i="299"/>
  <c r="G1235" i="299"/>
  <c r="G1234" i="299"/>
  <c r="G1233" i="299"/>
  <c r="G1232" i="299"/>
  <c r="G1231" i="299"/>
  <c r="G1230" i="299"/>
  <c r="G1229" i="299"/>
  <c r="G1228" i="299"/>
  <c r="G1227" i="299"/>
  <c r="G1226" i="299"/>
  <c r="G1225" i="299"/>
  <c r="G1224" i="299"/>
  <c r="G1223" i="299"/>
  <c r="G1222" i="299"/>
  <c r="G1221" i="299"/>
  <c r="G1220" i="299"/>
  <c r="G1219" i="299"/>
  <c r="G1218" i="299"/>
  <c r="G1217" i="299"/>
  <c r="G1216" i="299"/>
  <c r="G1215" i="299"/>
  <c r="G1214" i="299"/>
  <c r="G1212" i="299"/>
  <c r="G1211" i="299"/>
  <c r="G1210" i="299"/>
  <c r="G1209" i="299"/>
  <c r="G1208" i="299"/>
  <c r="G1207" i="299"/>
  <c r="G1206" i="299"/>
  <c r="G1205" i="299"/>
  <c r="G1204" i="299"/>
  <c r="G1203" i="299"/>
  <c r="G1202" i="299"/>
  <c r="G1201" i="299"/>
  <c r="G1200" i="299"/>
  <c r="G1198" i="299"/>
  <c r="G1197" i="299"/>
  <c r="G1196" i="299"/>
  <c r="G1195" i="299"/>
  <c r="G1194" i="299"/>
  <c r="G1193" i="299"/>
  <c r="G1192" i="299"/>
  <c r="G1191" i="299"/>
  <c r="G1190" i="299"/>
  <c r="G1189" i="299"/>
  <c r="G1188" i="299"/>
  <c r="G1187" i="299"/>
  <c r="G1186" i="299"/>
  <c r="G1185" i="299"/>
  <c r="G1184" i="299"/>
  <c r="G1183" i="299"/>
  <c r="G1182" i="299"/>
  <c r="G1181" i="299"/>
  <c r="G1180" i="299"/>
  <c r="G1179" i="299"/>
  <c r="G1178" i="299"/>
  <c r="G1177" i="299"/>
  <c r="G1176" i="299"/>
  <c r="G1175" i="299"/>
  <c r="G1174" i="299"/>
  <c r="G1173" i="299"/>
  <c r="G1172" i="299"/>
  <c r="G1171" i="299"/>
  <c r="G1170" i="299"/>
  <c r="G1169" i="299"/>
  <c r="G1168" i="299"/>
  <c r="G1167" i="299"/>
  <c r="G1166" i="299"/>
  <c r="G1164" i="299"/>
  <c r="G1162" i="299"/>
  <c r="G1161" i="299"/>
  <c r="G1160" i="299"/>
  <c r="G1159" i="299"/>
  <c r="G1158" i="299"/>
  <c r="G1156" i="299"/>
  <c r="G1155" i="299"/>
  <c r="G1153" i="299"/>
  <c r="G1152" i="299"/>
  <c r="G1151" i="299"/>
  <c r="G1150" i="299"/>
  <c r="G1149" i="299"/>
  <c r="G1148" i="299"/>
  <c r="G1147" i="299"/>
  <c r="G1145" i="299"/>
  <c r="G1144" i="299"/>
  <c r="G1142" i="299"/>
  <c r="G1141" i="299"/>
  <c r="G1139" i="299"/>
  <c r="G1138" i="299"/>
  <c r="G1137" i="299"/>
  <c r="G1136" i="299"/>
  <c r="G1135" i="299"/>
  <c r="G1134" i="299"/>
  <c r="G1132" i="299"/>
  <c r="G1131" i="299"/>
  <c r="G1130" i="299"/>
  <c r="G1129" i="299"/>
  <c r="G1128" i="299"/>
  <c r="G1127" i="299"/>
  <c r="G1126" i="299"/>
  <c r="G1124" i="299"/>
  <c r="G1123" i="299"/>
  <c r="G1122" i="299"/>
  <c r="G1121" i="299"/>
  <c r="G1120" i="299"/>
  <c r="G1119" i="299"/>
  <c r="G1118" i="299"/>
  <c r="G1117" i="299"/>
  <c r="G1115" i="299"/>
  <c r="G1113" i="299"/>
  <c r="G1112" i="299"/>
  <c r="G1111" i="299"/>
  <c r="G1110" i="299"/>
  <c r="G1108" i="299"/>
  <c r="G1107" i="299"/>
  <c r="G1106" i="299"/>
  <c r="G1104" i="299"/>
  <c r="G1102" i="299"/>
  <c r="G1101" i="299"/>
  <c r="G1100" i="299"/>
  <c r="G1099" i="299"/>
  <c r="G1098" i="299"/>
  <c r="G1097" i="299"/>
  <c r="G1096" i="299"/>
  <c r="G1095" i="299"/>
  <c r="G1094" i="299"/>
  <c r="G1093" i="299"/>
  <c r="G1092" i="299"/>
  <c r="G1091" i="299"/>
  <c r="G1090" i="299"/>
  <c r="G1088" i="299"/>
  <c r="G1087" i="299"/>
  <c r="G1086" i="299"/>
  <c r="G1085" i="299"/>
  <c r="G1084" i="299"/>
  <c r="G1083" i="299"/>
  <c r="G1082" i="299"/>
  <c r="G1081" i="299"/>
  <c r="G1080" i="299"/>
  <c r="G1079" i="299"/>
  <c r="G1078" i="299"/>
  <c r="G1076" i="299"/>
  <c r="G1075" i="299"/>
  <c r="G1074" i="299"/>
  <c r="G1073" i="299"/>
  <c r="G1072" i="299"/>
  <c r="G1071" i="299"/>
  <c r="G1070" i="299"/>
  <c r="G1069" i="299"/>
  <c r="G1068" i="299"/>
  <c r="G1067" i="299"/>
  <c r="G1066" i="299"/>
  <c r="G1065" i="299"/>
  <c r="G1064" i="299"/>
  <c r="G1063" i="299"/>
  <c r="G1062" i="299"/>
  <c r="G1061" i="299"/>
  <c r="G1060" i="299"/>
  <c r="G1059" i="299"/>
  <c r="G1058" i="299"/>
  <c r="G1057" i="299"/>
  <c r="G1056" i="299"/>
  <c r="G1055" i="299"/>
  <c r="G1054" i="299"/>
  <c r="G1052" i="299"/>
  <c r="G1051" i="299"/>
  <c r="G1050" i="299"/>
  <c r="G1049" i="299"/>
  <c r="G1048" i="299"/>
  <c r="G1047" i="299"/>
  <c r="G1046" i="299"/>
  <c r="G1045" i="299"/>
  <c r="G1043" i="299"/>
  <c r="G1042" i="299"/>
  <c r="G1041" i="299"/>
  <c r="G1040" i="299"/>
  <c r="G1039" i="299"/>
  <c r="G1038" i="299"/>
  <c r="G1037" i="299"/>
  <c r="G1036" i="299"/>
  <c r="G1035" i="299"/>
  <c r="G1033" i="299"/>
  <c r="G1032" i="299"/>
  <c r="G1031" i="299"/>
  <c r="G1030" i="299"/>
  <c r="G1029" i="299"/>
  <c r="G1028" i="299"/>
  <c r="G1027" i="299"/>
  <c r="G1025" i="299"/>
  <c r="G1024" i="299"/>
  <c r="G1023" i="299"/>
  <c r="G1022" i="299"/>
  <c r="G1021" i="299"/>
  <c r="G1020" i="299"/>
  <c r="G1019" i="299"/>
  <c r="G1018" i="299"/>
  <c r="G1016" i="299"/>
  <c r="G1015" i="299"/>
  <c r="G1014" i="299"/>
  <c r="G1013" i="299"/>
  <c r="G1012" i="299"/>
  <c r="G1011" i="299"/>
  <c r="G1010" i="299"/>
  <c r="G1009" i="299"/>
  <c r="G1007" i="299"/>
  <c r="G1006" i="299"/>
  <c r="G1005" i="299"/>
  <c r="G1004" i="299"/>
  <c r="G1003" i="299"/>
  <c r="G1002" i="299"/>
  <c r="G1000" i="299"/>
  <c r="G999" i="299"/>
  <c r="G998" i="299"/>
  <c r="G997" i="299"/>
  <c r="G996" i="299"/>
  <c r="G995" i="299"/>
  <c r="G994" i="299"/>
  <c r="G992" i="299"/>
  <c r="G991" i="299"/>
  <c r="G990" i="299"/>
  <c r="G989" i="299"/>
  <c r="G988" i="299"/>
  <c r="G987" i="299"/>
  <c r="G986" i="299"/>
  <c r="G985" i="299"/>
  <c r="G984" i="299"/>
  <c r="G982" i="299"/>
  <c r="G981" i="299"/>
  <c r="G980" i="299"/>
  <c r="G979" i="299"/>
  <c r="G978" i="299"/>
  <c r="G977" i="299"/>
  <c r="G975" i="299"/>
  <c r="G974" i="299"/>
  <c r="G973" i="299"/>
  <c r="G972" i="299"/>
  <c r="G970" i="299"/>
  <c r="G969" i="299"/>
  <c r="G968" i="299"/>
  <c r="G967" i="299"/>
  <c r="G966" i="299"/>
  <c r="G964" i="299"/>
  <c r="G963" i="299"/>
  <c r="G962" i="299"/>
  <c r="G961" i="299"/>
  <c r="G960" i="299"/>
  <c r="G959" i="299"/>
  <c r="G958" i="299"/>
  <c r="G957" i="299"/>
  <c r="G956" i="299"/>
  <c r="G955" i="299"/>
  <c r="G954" i="299"/>
  <c r="G953" i="299"/>
  <c r="G952" i="299"/>
  <c r="G951" i="299"/>
  <c r="G950" i="299"/>
  <c r="G949" i="299"/>
  <c r="G947" i="299"/>
  <c r="G946" i="299"/>
  <c r="G945" i="299"/>
  <c r="G944" i="299"/>
  <c r="G943" i="299"/>
  <c r="G942" i="299"/>
  <c r="G941" i="299"/>
  <c r="G940" i="299"/>
  <c r="G938" i="299"/>
  <c r="G937" i="299"/>
  <c r="G936" i="299"/>
  <c r="G934" i="299"/>
  <c r="G933" i="299"/>
  <c r="G932" i="299"/>
  <c r="G931" i="299"/>
  <c r="G930" i="299"/>
  <c r="G929" i="299"/>
  <c r="G928" i="299"/>
  <c r="G927" i="299"/>
  <c r="G926" i="299"/>
  <c r="G925" i="299"/>
  <c r="G924" i="299"/>
  <c r="G923" i="299"/>
  <c r="G922" i="299"/>
  <c r="G921" i="299"/>
  <c r="G919" i="299"/>
  <c r="G918" i="299"/>
  <c r="G916" i="299"/>
  <c r="G915" i="299"/>
  <c r="G914" i="299"/>
  <c r="G913" i="299"/>
  <c r="G912" i="299"/>
  <c r="G911" i="299"/>
  <c r="G910" i="299"/>
  <c r="G909" i="299"/>
  <c r="G908" i="299"/>
  <c r="G907" i="299"/>
  <c r="G906" i="299"/>
  <c r="G905" i="299"/>
  <c r="G903" i="299"/>
  <c r="G902" i="299"/>
  <c r="G901" i="299"/>
  <c r="G900" i="299"/>
  <c r="G899" i="299"/>
  <c r="G898" i="299"/>
  <c r="G897" i="299"/>
  <c r="G896" i="299"/>
  <c r="G895" i="299"/>
  <c r="G894" i="299"/>
  <c r="G893" i="299"/>
  <c r="G892" i="299"/>
  <c r="G891" i="299"/>
  <c r="G889" i="299"/>
  <c r="G887" i="299"/>
  <c r="G886" i="299"/>
  <c r="G885" i="299"/>
  <c r="G883" i="299"/>
  <c r="G882" i="299"/>
  <c r="G881" i="299"/>
  <c r="G879" i="299"/>
  <c r="G878" i="299"/>
  <c r="G877" i="299"/>
  <c r="G876" i="299"/>
  <c r="G875" i="299"/>
  <c r="G874" i="299"/>
  <c r="G873" i="299"/>
  <c r="G871" i="299"/>
  <c r="G870" i="299"/>
  <c r="G869" i="299"/>
  <c r="G868" i="299"/>
  <c r="G867" i="299"/>
  <c r="G866" i="299"/>
  <c r="G865" i="299"/>
  <c r="G864" i="299"/>
  <c r="G862" i="299"/>
  <c r="G861" i="299"/>
  <c r="G860" i="299"/>
  <c r="G859" i="299"/>
  <c r="G858" i="299"/>
  <c r="G857" i="299"/>
  <c r="G856" i="299"/>
  <c r="G855" i="299"/>
  <c r="G854" i="299"/>
  <c r="G853" i="299"/>
  <c r="G851" i="299"/>
  <c r="G850" i="299"/>
  <c r="G849" i="299"/>
  <c r="G848" i="299"/>
  <c r="G847" i="299"/>
  <c r="G846" i="299"/>
  <c r="G845" i="299"/>
  <c r="G844" i="299"/>
  <c r="G843" i="299"/>
  <c r="G842" i="299"/>
  <c r="G841" i="299"/>
  <c r="G840" i="299"/>
  <c r="G839" i="299"/>
  <c r="G837" i="299"/>
  <c r="G836" i="299"/>
  <c r="G835" i="299"/>
  <c r="G834" i="299"/>
  <c r="G833" i="299"/>
  <c r="G832" i="299"/>
  <c r="G831" i="299"/>
  <c r="G830" i="299"/>
  <c r="G829" i="299"/>
  <c r="G828" i="299"/>
  <c r="G827" i="299"/>
  <c r="G826" i="299"/>
  <c r="G825" i="299"/>
  <c r="G824" i="299"/>
  <c r="G823" i="299"/>
  <c r="G822" i="299"/>
  <c r="G821" i="299"/>
  <c r="G820" i="299"/>
  <c r="G819" i="299"/>
  <c r="G818" i="299"/>
  <c r="G816" i="299"/>
  <c r="G815" i="299"/>
  <c r="G814" i="299"/>
  <c r="G812" i="299"/>
  <c r="G811" i="299"/>
  <c r="G810" i="299"/>
  <c r="G809" i="299"/>
  <c r="G808" i="299"/>
  <c r="G807" i="299"/>
  <c r="G805" i="299"/>
  <c r="G804" i="299"/>
  <c r="G803" i="299"/>
  <c r="G802" i="299"/>
  <c r="G801" i="299"/>
  <c r="G800" i="299"/>
  <c r="G799" i="299"/>
  <c r="G798" i="299"/>
  <c r="G797" i="299"/>
  <c r="G796" i="299"/>
  <c r="G795" i="299"/>
  <c r="G794" i="299"/>
  <c r="G793" i="299"/>
  <c r="G792" i="299"/>
  <c r="G791" i="299"/>
  <c r="G790" i="299"/>
  <c r="G789" i="299"/>
  <c r="G787" i="299"/>
  <c r="G786" i="299"/>
  <c r="G785" i="299"/>
  <c r="G784" i="299"/>
  <c r="G783" i="299"/>
  <c r="G782" i="299"/>
  <c r="G781" i="299"/>
  <c r="G780" i="299"/>
  <c r="G779" i="299"/>
  <c r="G778" i="299"/>
  <c r="G777" i="299"/>
  <c r="G775" i="299"/>
  <c r="G773" i="299"/>
  <c r="G772" i="299"/>
  <c r="G771" i="299"/>
  <c r="G770" i="299"/>
  <c r="G769" i="299"/>
  <c r="G768" i="299"/>
  <c r="G767" i="299"/>
  <c r="G765" i="299"/>
  <c r="G764" i="299"/>
  <c r="G763" i="299"/>
  <c r="G762" i="299"/>
  <c r="G761" i="299"/>
  <c r="G760" i="299"/>
  <c r="G759" i="299"/>
  <c r="G758" i="299"/>
  <c r="G757" i="299"/>
  <c r="G756" i="299"/>
  <c r="G755" i="299"/>
  <c r="G754" i="299"/>
  <c r="G753" i="299"/>
  <c r="G752" i="299"/>
  <c r="G751" i="299"/>
  <c r="G750" i="299"/>
  <c r="G749" i="299"/>
  <c r="G748" i="299"/>
  <c r="G747" i="299"/>
  <c r="G746" i="299"/>
  <c r="G745" i="299"/>
  <c r="G744" i="299"/>
  <c r="G743" i="299"/>
  <c r="G742" i="299"/>
  <c r="G741" i="299"/>
  <c r="G740" i="299"/>
  <c r="G739" i="299"/>
  <c r="G738" i="299"/>
  <c r="G737" i="299"/>
  <c r="G736" i="299"/>
  <c r="G735" i="299"/>
  <c r="G734" i="299"/>
  <c r="G733" i="299"/>
  <c r="G731" i="299"/>
  <c r="G730" i="299"/>
  <c r="G729" i="299"/>
  <c r="G728" i="299"/>
  <c r="G727" i="299"/>
  <c r="G726" i="299"/>
  <c r="G725" i="299"/>
  <c r="G724" i="299"/>
  <c r="G723" i="299"/>
  <c r="G722" i="299"/>
  <c r="G721" i="299"/>
  <c r="G719" i="299"/>
  <c r="G718" i="299"/>
  <c r="G717" i="299"/>
  <c r="G716" i="299"/>
  <c r="G715" i="299"/>
  <c r="G714" i="299"/>
  <c r="G712" i="299"/>
  <c r="G711" i="299"/>
  <c r="G710" i="299"/>
  <c r="G709" i="299"/>
  <c r="G708" i="299"/>
  <c r="G707" i="299"/>
  <c r="G706" i="299"/>
  <c r="G705" i="299"/>
  <c r="G704" i="299"/>
  <c r="G703" i="299"/>
  <c r="G701" i="299"/>
  <c r="G700" i="299"/>
  <c r="G699" i="299"/>
  <c r="G697" i="299"/>
  <c r="G696" i="299"/>
  <c r="G695" i="299"/>
  <c r="G693" i="299"/>
  <c r="G692" i="299"/>
  <c r="G691" i="299"/>
  <c r="G690" i="299"/>
  <c r="G689" i="299"/>
  <c r="G687" i="299"/>
  <c r="G686" i="299"/>
  <c r="G685" i="299"/>
  <c r="G684" i="299"/>
  <c r="G679" i="299"/>
  <c r="G678" i="299"/>
  <c r="G677" i="299"/>
  <c r="G676" i="299"/>
  <c r="G675" i="299"/>
  <c r="G674" i="299"/>
  <c r="G672" i="299"/>
  <c r="G671" i="299"/>
  <c r="G670" i="299"/>
  <c r="G668" i="299"/>
  <c r="G667" i="299"/>
  <c r="G665" i="299"/>
  <c r="G664" i="299"/>
  <c r="G663" i="299"/>
  <c r="G662" i="299"/>
  <c r="G661" i="299"/>
  <c r="G660" i="299"/>
  <c r="G658" i="299"/>
  <c r="G657" i="299"/>
  <c r="G656" i="299"/>
  <c r="G655" i="299"/>
  <c r="G654" i="299"/>
  <c r="G653" i="299"/>
  <c r="G652" i="299"/>
  <c r="G651" i="299"/>
  <c r="G650" i="299"/>
  <c r="G649" i="299"/>
  <c r="G648" i="299"/>
  <c r="G647" i="299"/>
  <c r="G646" i="299"/>
  <c r="G645" i="299"/>
  <c r="G644" i="299"/>
  <c r="G643" i="299"/>
  <c r="G642" i="299"/>
  <c r="G641" i="299"/>
  <c r="G640" i="299"/>
  <c r="G639" i="299"/>
  <c r="G638" i="299"/>
  <c r="G637" i="299"/>
  <c r="G636" i="299"/>
  <c r="G635" i="299"/>
  <c r="G634" i="299"/>
  <c r="G633" i="299"/>
  <c r="G632" i="299"/>
  <c r="G631" i="299"/>
  <c r="G630" i="299"/>
  <c r="G629" i="299"/>
  <c r="G628" i="299"/>
  <c r="G627" i="299"/>
  <c r="G626" i="299"/>
  <c r="G625" i="299"/>
  <c r="G624" i="299"/>
  <c r="G623" i="299"/>
  <c r="G621" i="299"/>
  <c r="G620" i="299"/>
  <c r="G619" i="299"/>
  <c r="G618" i="299"/>
  <c r="G617" i="299"/>
  <c r="G616" i="299"/>
  <c r="G615" i="299"/>
  <c r="G614" i="299"/>
  <c r="G613" i="299"/>
  <c r="G612" i="299"/>
  <c r="G611" i="299"/>
  <c r="G610" i="299"/>
  <c r="G607" i="299"/>
  <c r="G606" i="299"/>
  <c r="G605" i="299"/>
  <c r="G604" i="299"/>
  <c r="G603" i="299"/>
  <c r="G602" i="299"/>
  <c r="G601" i="299"/>
  <c r="G599" i="299"/>
  <c r="G598" i="299"/>
  <c r="G597" i="299"/>
  <c r="G596" i="299"/>
  <c r="G595" i="299"/>
  <c r="G594" i="299"/>
  <c r="G592" i="299"/>
  <c r="G591" i="299"/>
  <c r="G590" i="299"/>
  <c r="G589" i="299"/>
  <c r="G588" i="299"/>
  <c r="G587" i="299"/>
  <c r="G586" i="299"/>
  <c r="G585" i="299"/>
  <c r="G584" i="299"/>
  <c r="G583" i="299"/>
  <c r="G582" i="299"/>
  <c r="G580" i="299"/>
  <c r="G579" i="299"/>
  <c r="G577" i="299"/>
  <c r="G576" i="299"/>
  <c r="G574" i="299"/>
  <c r="G573" i="299"/>
  <c r="G572" i="299"/>
  <c r="G571" i="299"/>
  <c r="G570" i="299"/>
  <c r="G568" i="299"/>
  <c r="G567" i="299"/>
  <c r="G566" i="299"/>
  <c r="G565" i="299"/>
  <c r="G564" i="299"/>
  <c r="G563" i="299"/>
  <c r="G562" i="299"/>
  <c r="G561" i="299"/>
  <c r="G560" i="299"/>
  <c r="G559" i="299"/>
  <c r="G558" i="299"/>
  <c r="G557" i="299"/>
  <c r="G556" i="299"/>
  <c r="G555" i="299"/>
  <c r="G554" i="299"/>
  <c r="G553" i="299"/>
  <c r="G552" i="299"/>
  <c r="G550" i="299"/>
  <c r="G549" i="299"/>
  <c r="G548" i="299"/>
  <c r="G547" i="299"/>
  <c r="G545" i="299"/>
  <c r="G544" i="299"/>
  <c r="G542" i="299"/>
  <c r="G541" i="299"/>
  <c r="G539" i="299"/>
  <c r="G538" i="299"/>
  <c r="G537" i="299"/>
  <c r="G536" i="299"/>
  <c r="G535" i="299"/>
  <c r="G534" i="299"/>
  <c r="G533" i="299"/>
  <c r="G532" i="299"/>
  <c r="G531" i="299"/>
  <c r="G530" i="299"/>
  <c r="G528" i="299"/>
  <c r="G527" i="299"/>
  <c r="G525" i="299"/>
  <c r="G524" i="299"/>
  <c r="G523" i="299"/>
  <c r="G522" i="299"/>
  <c r="G521" i="299"/>
  <c r="G520" i="299"/>
  <c r="G518" i="299"/>
  <c r="G517" i="299"/>
  <c r="G516" i="299"/>
  <c r="G515" i="299"/>
  <c r="G514" i="299"/>
  <c r="G513" i="299"/>
  <c r="G512" i="299"/>
  <c r="G510" i="299"/>
  <c r="G509" i="299"/>
  <c r="G508" i="299"/>
  <c r="G507" i="299"/>
  <c r="G506" i="299"/>
  <c r="G505" i="299"/>
  <c r="G504" i="299"/>
  <c r="G503" i="299"/>
  <c r="G502" i="299"/>
  <c r="G501" i="299"/>
  <c r="G500" i="299"/>
  <c r="G498" i="299"/>
  <c r="G497" i="299"/>
  <c r="G495" i="299"/>
  <c r="G494" i="299"/>
  <c r="G493" i="299"/>
  <c r="G492" i="299"/>
  <c r="G490" i="299"/>
  <c r="G489" i="299"/>
  <c r="G488" i="299"/>
  <c r="G482" i="299"/>
  <c r="G481" i="299"/>
  <c r="G480" i="299"/>
  <c r="G479" i="299"/>
  <c r="G478" i="299"/>
  <c r="G477" i="299"/>
  <c r="G476" i="299"/>
  <c r="G474" i="299"/>
  <c r="G473" i="299"/>
  <c r="G472" i="299"/>
  <c r="G471" i="299"/>
  <c r="G470" i="299"/>
  <c r="G469" i="299"/>
  <c r="G468" i="299"/>
  <c r="G467" i="299"/>
  <c r="G466" i="299"/>
  <c r="G465" i="299"/>
  <c r="G464" i="299"/>
  <c r="G463" i="299"/>
  <c r="G462" i="299"/>
  <c r="G461" i="299"/>
  <c r="G460" i="299"/>
  <c r="G459" i="299"/>
  <c r="G458" i="299"/>
  <c r="G457" i="299"/>
  <c r="G456" i="299"/>
  <c r="G455" i="299"/>
  <c r="G454" i="299"/>
  <c r="G453" i="299"/>
  <c r="G452" i="299"/>
  <c r="G450" i="299"/>
  <c r="G449" i="299"/>
  <c r="G448" i="299"/>
  <c r="G447" i="299"/>
  <c r="G446" i="299"/>
  <c r="G445" i="299"/>
  <c r="G444" i="299"/>
  <c r="G443" i="299"/>
  <c r="G442" i="299"/>
  <c r="G441" i="299"/>
  <c r="G440" i="299"/>
  <c r="G439" i="299"/>
  <c r="G438" i="299"/>
  <c r="G437" i="299"/>
  <c r="G436" i="299"/>
  <c r="G435" i="299"/>
  <c r="G434" i="299"/>
  <c r="G433" i="299"/>
  <c r="G431" i="299"/>
  <c r="G430" i="299"/>
  <c r="G429" i="299"/>
  <c r="G428" i="299"/>
  <c r="G427" i="299"/>
  <c r="G426" i="299"/>
  <c r="G425" i="299"/>
  <c r="G424" i="299"/>
  <c r="G423" i="299"/>
  <c r="G421" i="299"/>
  <c r="G420" i="299"/>
  <c r="G419" i="299"/>
  <c r="G417" i="299"/>
  <c r="G416" i="299"/>
  <c r="G414" i="299"/>
  <c r="G413" i="299"/>
  <c r="G412" i="299"/>
  <c r="G411" i="299"/>
  <c r="G410" i="299"/>
  <c r="G409" i="299"/>
  <c r="G408" i="299"/>
  <c r="G407" i="299"/>
  <c r="G406" i="299"/>
  <c r="G404" i="299"/>
  <c r="G403" i="299"/>
  <c r="G402" i="299"/>
  <c r="G401" i="299"/>
  <c r="G399" i="299"/>
  <c r="G398" i="299"/>
  <c r="G397" i="299"/>
  <c r="G396" i="299"/>
  <c r="G395" i="299"/>
  <c r="G393" i="299"/>
  <c r="G392" i="299"/>
  <c r="G391" i="299"/>
  <c r="G390" i="299"/>
  <c r="G389" i="299"/>
  <c r="G388" i="299"/>
  <c r="G387" i="299"/>
  <c r="G386" i="299"/>
  <c r="G385" i="299"/>
  <c r="G383" i="299"/>
  <c r="G382" i="299"/>
  <c r="G381" i="299"/>
  <c r="G380" i="299"/>
  <c r="G379" i="299"/>
  <c r="G378" i="299"/>
  <c r="G377" i="299"/>
  <c r="G376" i="299"/>
  <c r="G375" i="299"/>
  <c r="G374" i="299"/>
  <c r="G372" i="299"/>
  <c r="G371" i="299"/>
  <c r="G370" i="299"/>
  <c r="G369" i="299"/>
  <c r="G368" i="299"/>
  <c r="G367" i="299"/>
  <c r="G366" i="299"/>
  <c r="G365" i="299"/>
  <c r="G364" i="299"/>
  <c r="G363" i="299"/>
  <c r="G362" i="299"/>
  <c r="G361" i="299"/>
  <c r="G360" i="299"/>
  <c r="G359" i="299"/>
  <c r="G358" i="299"/>
  <c r="G357" i="299"/>
  <c r="G356" i="299"/>
  <c r="G355" i="299"/>
  <c r="G354" i="299"/>
  <c r="G353" i="299"/>
  <c r="G352" i="299"/>
  <c r="G351" i="299"/>
  <c r="G350" i="299"/>
  <c r="G349" i="299"/>
  <c r="G348" i="299"/>
  <c r="G347" i="299"/>
  <c r="G346" i="299"/>
  <c r="G345" i="299"/>
  <c r="G343" i="299"/>
  <c r="G342" i="299"/>
  <c r="G341" i="299"/>
  <c r="G339" i="299"/>
  <c r="G338" i="299"/>
  <c r="G336" i="299"/>
  <c r="G335" i="299"/>
  <c r="G334" i="299"/>
  <c r="G333" i="299"/>
  <c r="G332" i="299"/>
  <c r="G331" i="299"/>
  <c r="G330" i="299"/>
  <c r="G328" i="299"/>
  <c r="G327" i="299"/>
  <c r="G326" i="299"/>
  <c r="G324" i="299"/>
  <c r="G323" i="299"/>
  <c r="G322" i="299"/>
  <c r="G321" i="299"/>
  <c r="G320" i="299"/>
  <c r="G318" i="299"/>
  <c r="G317" i="299"/>
  <c r="G316" i="299"/>
  <c r="G314" i="299"/>
  <c r="G313" i="299"/>
  <c r="G312" i="299"/>
  <c r="G311" i="299"/>
  <c r="G310" i="299"/>
  <c r="G308" i="299"/>
  <c r="G307" i="299"/>
  <c r="G306" i="299"/>
  <c r="G305" i="299"/>
  <c r="G304" i="299"/>
  <c r="G302" i="299"/>
  <c r="G301" i="299"/>
  <c r="G300" i="299"/>
  <c r="G298" i="299"/>
  <c r="G297" i="299"/>
  <c r="G296" i="299"/>
  <c r="G295" i="299"/>
  <c r="G294" i="299"/>
  <c r="G293" i="299"/>
  <c r="G292" i="299"/>
  <c r="G290" i="299"/>
  <c r="G289" i="299"/>
  <c r="G288" i="299"/>
  <c r="G287" i="299"/>
  <c r="G286" i="299"/>
  <c r="G285" i="299"/>
  <c r="G284" i="299"/>
  <c r="G283" i="299"/>
  <c r="G282" i="299"/>
  <c r="G281" i="299"/>
  <c r="G280" i="299"/>
  <c r="G279" i="299"/>
  <c r="G278" i="299"/>
  <c r="G277" i="299"/>
  <c r="G276" i="299"/>
  <c r="G274" i="299"/>
  <c r="G273" i="299"/>
  <c r="G272" i="299"/>
  <c r="G271" i="299"/>
  <c r="G270" i="299"/>
  <c r="G268" i="299"/>
  <c r="G267" i="299"/>
  <c r="G266" i="299"/>
  <c r="G265" i="299"/>
  <c r="G264" i="299"/>
  <c r="G263" i="299"/>
  <c r="G262" i="299"/>
  <c r="G261" i="299"/>
  <c r="G260" i="299"/>
  <c r="G259" i="299"/>
  <c r="G257" i="299"/>
  <c r="G256" i="299"/>
  <c r="G255" i="299"/>
  <c r="G254" i="299"/>
  <c r="G252" i="299"/>
  <c r="G251" i="299"/>
  <c r="G250" i="299"/>
  <c r="G249" i="299"/>
  <c r="G248" i="299"/>
  <c r="G247" i="299"/>
  <c r="G246" i="299"/>
  <c r="G244" i="299"/>
  <c r="G243" i="299"/>
  <c r="G242" i="299"/>
  <c r="G240" i="299"/>
  <c r="G239" i="299"/>
  <c r="G237" i="299"/>
  <c r="G236" i="299"/>
  <c r="G235" i="299"/>
  <c r="G234" i="299"/>
  <c r="G233" i="299"/>
  <c r="G232" i="299"/>
  <c r="G231" i="299"/>
  <c r="G230" i="299"/>
  <c r="G229" i="299"/>
  <c r="G228" i="299"/>
  <c r="G226" i="299"/>
  <c r="G225" i="299"/>
  <c r="G224" i="299"/>
  <c r="G223" i="299"/>
  <c r="G222" i="299"/>
  <c r="G221" i="299"/>
  <c r="G220" i="299"/>
  <c r="G219" i="299"/>
  <c r="G218" i="299"/>
  <c r="G217" i="299"/>
  <c r="G216" i="299"/>
  <c r="G214" i="299"/>
  <c r="G213" i="299"/>
  <c r="G212" i="299"/>
  <c r="G211" i="299"/>
  <c r="G209" i="299"/>
  <c r="G208" i="299"/>
  <c r="G207" i="299"/>
  <c r="G206" i="299"/>
  <c r="G205" i="299"/>
  <c r="G204" i="299"/>
  <c r="G203" i="299"/>
  <c r="G202" i="299"/>
  <c r="G201" i="299"/>
  <c r="G200" i="299"/>
  <c r="G199" i="299"/>
  <c r="G198" i="299"/>
  <c r="G196" i="299"/>
  <c r="G195" i="299"/>
  <c r="G194" i="299"/>
  <c r="G193" i="299"/>
  <c r="G192" i="299"/>
  <c r="G191" i="299"/>
  <c r="G190" i="299"/>
  <c r="G188" i="299"/>
  <c r="G187" i="299"/>
  <c r="G186" i="299"/>
  <c r="G185" i="299"/>
  <c r="G184" i="299"/>
  <c r="G182" i="299"/>
  <c r="G181" i="299"/>
  <c r="G179" i="299"/>
  <c r="G178" i="299"/>
  <c r="G177" i="299"/>
  <c r="G176" i="299"/>
  <c r="G175" i="299"/>
  <c r="G174" i="299"/>
  <c r="G173" i="299"/>
  <c r="G172" i="299"/>
  <c r="G170" i="299"/>
  <c r="G168" i="299"/>
  <c r="G167" i="299"/>
  <c r="G165" i="299"/>
  <c r="G164" i="299"/>
  <c r="G162" i="299"/>
  <c r="G161" i="299"/>
  <c r="G159" i="299"/>
  <c r="G158" i="299"/>
  <c r="G157" i="299"/>
  <c r="G156" i="299"/>
  <c r="G155" i="299"/>
  <c r="G154" i="299"/>
  <c r="G153" i="299"/>
  <c r="G152" i="299"/>
  <c r="G151" i="299"/>
  <c r="G150" i="299"/>
  <c r="G149" i="299"/>
  <c r="G148" i="299"/>
  <c r="G147" i="299"/>
  <c r="G146" i="299"/>
  <c r="G145" i="299"/>
  <c r="G144" i="299"/>
  <c r="G143" i="299"/>
  <c r="G142" i="299"/>
  <c r="G141" i="299"/>
  <c r="G140" i="299"/>
  <c r="G139" i="299"/>
  <c r="G138" i="299"/>
  <c r="G137" i="299"/>
  <c r="G136" i="299"/>
  <c r="G134" i="299"/>
  <c r="G133" i="299"/>
  <c r="G132" i="299"/>
  <c r="G131" i="299"/>
  <c r="G130" i="299"/>
  <c r="G129" i="299"/>
  <c r="G127" i="299"/>
  <c r="G126" i="299"/>
  <c r="G124" i="299"/>
  <c r="G123" i="299"/>
  <c r="G122" i="299"/>
  <c r="G121" i="299"/>
  <c r="G120" i="299"/>
  <c r="G119" i="299"/>
  <c r="G118" i="299"/>
  <c r="G116" i="299"/>
  <c r="G115" i="299"/>
  <c r="G114" i="299"/>
  <c r="G112" i="299"/>
  <c r="G111" i="299"/>
  <c r="G109" i="299"/>
  <c r="G108" i="299"/>
  <c r="G106" i="299"/>
  <c r="G105" i="299"/>
  <c r="G104" i="299"/>
  <c r="G103" i="299"/>
  <c r="G102" i="299"/>
  <c r="G101" i="299"/>
  <c r="G100" i="299"/>
  <c r="G98" i="299"/>
  <c r="G97" i="299"/>
  <c r="G95" i="299"/>
  <c r="G94" i="299"/>
  <c r="G93" i="299"/>
  <c r="G92" i="299"/>
  <c r="G90" i="299"/>
  <c r="G89" i="299"/>
  <c r="G88" i="299"/>
  <c r="G87" i="299"/>
  <c r="G86" i="299"/>
  <c r="G85" i="299"/>
  <c r="G84" i="299"/>
  <c r="G83" i="299"/>
  <c r="G82" i="299"/>
  <c r="G81" i="299"/>
  <c r="G80" i="299"/>
  <c r="G79" i="299"/>
  <c r="G78" i="299"/>
  <c r="G77" i="299"/>
  <c r="G76" i="299"/>
  <c r="G75" i="299"/>
  <c r="G74" i="299"/>
  <c r="G73" i="299"/>
  <c r="G72" i="299"/>
  <c r="G71" i="299"/>
  <c r="G70" i="299"/>
  <c r="G69" i="299"/>
  <c r="G68" i="299"/>
  <c r="G67" i="299"/>
  <c r="G66" i="299"/>
  <c r="G65" i="299"/>
  <c r="G64" i="299"/>
  <c r="G63" i="299"/>
  <c r="G62" i="299"/>
  <c r="G60" i="299"/>
  <c r="G59" i="299"/>
  <c r="G58" i="299"/>
  <c r="G57" i="299"/>
  <c r="G56" i="299"/>
  <c r="G55" i="299"/>
  <c r="G54" i="299"/>
  <c r="G52" i="299"/>
  <c r="G51" i="299"/>
  <c r="G50" i="299"/>
  <c r="G49" i="299"/>
  <c r="G48" i="299"/>
  <c r="G47" i="299"/>
  <c r="G46" i="299"/>
  <c r="G45" i="299"/>
  <c r="G43" i="299"/>
  <c r="G42" i="299"/>
  <c r="G41" i="299"/>
  <c r="G40" i="299"/>
  <c r="G39" i="299"/>
  <c r="G38" i="299"/>
  <c r="G37" i="299"/>
  <c r="G36" i="299"/>
  <c r="G35" i="299"/>
  <c r="G34" i="299"/>
  <c r="G33" i="299"/>
  <c r="G32" i="299"/>
  <c r="G31" i="299"/>
  <c r="G30" i="299"/>
  <c r="G29" i="299"/>
  <c r="G28" i="299"/>
  <c r="G27" i="299"/>
  <c r="G25" i="299"/>
  <c r="G23" i="299"/>
  <c r="G22" i="299"/>
  <c r="G21" i="299"/>
  <c r="G19" i="299"/>
  <c r="G17" i="299"/>
  <c r="G16" i="299"/>
  <c r="G14" i="299"/>
  <c r="G13" i="299"/>
  <c r="G11" i="299"/>
  <c r="G10" i="299"/>
  <c r="G9" i="299"/>
  <c r="G423" i="298"/>
  <c r="G422" i="298"/>
  <c r="G420" i="298"/>
  <c r="G419" i="298"/>
  <c r="G418" i="298"/>
  <c r="G417" i="298"/>
  <c r="G409" i="298"/>
  <c r="G408" i="298"/>
  <c r="G407" i="298"/>
  <c r="G406" i="298"/>
  <c r="G405" i="298"/>
  <c r="G404" i="298"/>
  <c r="G402" i="298"/>
  <c r="G400" i="298"/>
  <c r="G399" i="298"/>
  <c r="G398" i="298"/>
  <c r="G397" i="298"/>
  <c r="G396" i="298"/>
  <c r="G395" i="298"/>
  <c r="G394" i="298"/>
  <c r="G393" i="298"/>
  <c r="G392" i="298"/>
  <c r="G386" i="298"/>
  <c r="G385" i="298"/>
  <c r="G384" i="298"/>
  <c r="G383" i="298"/>
  <c r="G381" i="298"/>
  <c r="G380" i="298"/>
  <c r="G374" i="298"/>
  <c r="G373" i="298"/>
  <c r="G372" i="298"/>
  <c r="G371" i="298"/>
  <c r="G370" i="298"/>
  <c r="G369" i="298"/>
  <c r="G368" i="298"/>
  <c r="G367" i="298"/>
  <c r="G365" i="298"/>
  <c r="G364" i="298"/>
  <c r="G362" i="298"/>
  <c r="G361" i="298"/>
  <c r="G358" i="298"/>
  <c r="G357" i="298"/>
  <c r="G356" i="298"/>
  <c r="G354" i="298"/>
  <c r="G353" i="298"/>
  <c r="G350" i="298"/>
  <c r="G348" i="298"/>
  <c r="G347" i="298"/>
  <c r="G345" i="298"/>
  <c r="G343" i="298"/>
  <c r="G342" i="298"/>
  <c r="G341" i="298"/>
  <c r="G340" i="298"/>
  <c r="G338" i="298"/>
  <c r="G337" i="298"/>
  <c r="G335" i="298"/>
  <c r="G334" i="298"/>
  <c r="G333" i="298"/>
  <c r="G331" i="298"/>
  <c r="G330" i="298"/>
  <c r="G328" i="298"/>
  <c r="G327" i="298"/>
  <c r="G325" i="298"/>
  <c r="G324" i="298"/>
  <c r="G322" i="298"/>
  <c r="G321" i="298"/>
  <c r="G320" i="298"/>
  <c r="G319" i="298"/>
  <c r="G318" i="298"/>
  <c r="G316" i="298"/>
  <c r="G314" i="298"/>
  <c r="G313" i="298"/>
  <c r="G311" i="298"/>
  <c r="G310" i="298"/>
  <c r="G308" i="298"/>
  <c r="G307" i="298"/>
  <c r="G305" i="298"/>
  <c r="G304" i="298"/>
  <c r="G302" i="298"/>
  <c r="G301" i="298"/>
  <c r="G299" i="298"/>
  <c r="G298" i="298"/>
  <c r="G296" i="298"/>
  <c r="G295" i="298"/>
  <c r="G293" i="298"/>
  <c r="G292" i="298"/>
  <c r="G290" i="298"/>
  <c r="G289" i="298"/>
  <c r="G287" i="298"/>
  <c r="G286" i="298"/>
  <c r="G285" i="298"/>
  <c r="G284" i="298"/>
  <c r="G282" i="298"/>
  <c r="G281" i="298"/>
  <c r="G280" i="298"/>
  <c r="G278" i="298"/>
  <c r="G277" i="298"/>
  <c r="G275" i="298"/>
  <c r="G274" i="298"/>
  <c r="G273" i="298"/>
  <c r="G272" i="298"/>
  <c r="G269" i="298"/>
  <c r="G268" i="298"/>
  <c r="G266" i="298"/>
  <c r="G265" i="298"/>
  <c r="G262" i="298"/>
  <c r="G261" i="298"/>
  <c r="G260" i="298"/>
  <c r="G258" i="298"/>
  <c r="G257" i="298"/>
  <c r="G256" i="298"/>
  <c r="G255" i="298"/>
  <c r="G253" i="298"/>
  <c r="G252" i="298"/>
  <c r="G250" i="298"/>
  <c r="G249" i="298"/>
  <c r="G247" i="298"/>
  <c r="G246" i="298"/>
  <c r="G244" i="298"/>
  <c r="G243" i="298"/>
  <c r="G242" i="298"/>
  <c r="G241" i="298"/>
  <c r="G239" i="298"/>
  <c r="G238" i="298"/>
  <c r="G237" i="298"/>
  <c r="G235" i="298"/>
  <c r="G234" i="298"/>
  <c r="G233" i="298"/>
  <c r="G231" i="298"/>
  <c r="G230" i="298"/>
  <c r="G229" i="298"/>
  <c r="G227" i="298"/>
  <c r="G226" i="298"/>
  <c r="G225" i="298"/>
  <c r="G223" i="298"/>
  <c r="G222" i="298"/>
  <c r="G220" i="298"/>
  <c r="G219" i="298"/>
  <c r="G218" i="298"/>
  <c r="G216" i="298"/>
  <c r="G215" i="298"/>
  <c r="G214" i="298"/>
  <c r="G212" i="298"/>
  <c r="G211" i="298"/>
  <c r="G209" i="298"/>
  <c r="G208" i="298"/>
  <c r="G206" i="298"/>
  <c r="G205" i="298"/>
  <c r="G204" i="298"/>
  <c r="G203" i="298"/>
  <c r="G202" i="298"/>
  <c r="G201" i="298"/>
  <c r="G200" i="298"/>
  <c r="G199" i="298"/>
  <c r="G198" i="298"/>
  <c r="G197" i="298"/>
  <c r="G195" i="298"/>
  <c r="G194" i="298"/>
  <c r="G193" i="298"/>
  <c r="G192" i="298"/>
  <c r="G190" i="298"/>
  <c r="G189" i="298"/>
  <c r="G187" i="298"/>
  <c r="G186" i="298"/>
  <c r="G185" i="298"/>
  <c r="G184" i="298"/>
  <c r="G183" i="298"/>
  <c r="G181" i="298"/>
  <c r="G180" i="298"/>
  <c r="G178" i="298"/>
  <c r="G177" i="298"/>
  <c r="G176" i="298"/>
  <c r="G174" i="298"/>
  <c r="G173" i="298"/>
  <c r="G171" i="298"/>
  <c r="G170" i="298"/>
  <c r="G168" i="298"/>
  <c r="G167" i="298"/>
  <c r="G166" i="298"/>
  <c r="G165" i="298"/>
  <c r="G163" i="298"/>
  <c r="G162" i="298"/>
  <c r="G160" i="298"/>
  <c r="G159" i="298"/>
  <c r="G158" i="298"/>
  <c r="G156" i="298"/>
  <c r="G154" i="298"/>
  <c r="G153" i="298"/>
  <c r="G151" i="298"/>
  <c r="G150" i="298"/>
  <c r="G148" i="298"/>
  <c r="G147" i="298"/>
  <c r="G146" i="298"/>
  <c r="G145" i="298"/>
  <c r="G143" i="298"/>
  <c r="G142" i="298"/>
  <c r="G140" i="298"/>
  <c r="G139" i="298"/>
  <c r="G137" i="298"/>
  <c r="G136" i="298"/>
  <c r="G135" i="298"/>
  <c r="G134" i="298"/>
  <c r="G132" i="298"/>
  <c r="G131" i="298"/>
  <c r="G129" i="298"/>
  <c r="G128" i="298"/>
  <c r="G126" i="298"/>
  <c r="G125" i="298"/>
  <c r="G123" i="298"/>
  <c r="G122" i="298"/>
  <c r="G120" i="298"/>
  <c r="G119" i="298"/>
  <c r="G118" i="298"/>
  <c r="G117" i="298"/>
  <c r="G115" i="298"/>
  <c r="G114" i="298"/>
  <c r="G112" i="298"/>
  <c r="G111" i="298"/>
  <c r="G110" i="298"/>
  <c r="G108" i="298"/>
  <c r="G107" i="298"/>
  <c r="G105" i="298"/>
  <c r="G104" i="298"/>
  <c r="G103" i="298"/>
  <c r="G101" i="298"/>
  <c r="G100" i="298"/>
  <c r="G98" i="298"/>
  <c r="G97" i="298"/>
  <c r="G96" i="298"/>
  <c r="G94" i="298"/>
  <c r="G93" i="298"/>
  <c r="G91" i="298"/>
  <c r="G90" i="298"/>
  <c r="G88" i="298"/>
  <c r="G87" i="298"/>
  <c r="G85" i="298"/>
  <c r="G84" i="298"/>
  <c r="G79" i="298"/>
  <c r="G78" i="298"/>
  <c r="G75" i="298"/>
  <c r="G74" i="298"/>
  <c r="G72" i="298"/>
  <c r="G71" i="298"/>
  <c r="G70" i="298"/>
  <c r="G68" i="298"/>
  <c r="G67" i="298"/>
  <c r="G66" i="298"/>
  <c r="G64" i="298"/>
  <c r="G63" i="298"/>
  <c r="G62" i="298"/>
  <c r="G60" i="298"/>
  <c r="G59" i="298"/>
  <c r="G54" i="298"/>
  <c r="G53" i="298"/>
  <c r="G52" i="298"/>
  <c r="G51" i="298"/>
  <c r="G49" i="298"/>
  <c r="G48" i="298"/>
  <c r="G46" i="298"/>
  <c r="G45" i="298"/>
  <c r="G44" i="298"/>
  <c r="G42" i="298"/>
  <c r="G41" i="298"/>
  <c r="G40" i="298"/>
  <c r="G38" i="298"/>
  <c r="G37" i="298"/>
  <c r="G36" i="298"/>
  <c r="G34" i="298"/>
  <c r="G32" i="298"/>
  <c r="G31" i="298"/>
  <c r="G29" i="298"/>
  <c r="G28" i="298"/>
  <c r="G26" i="298"/>
  <c r="G25" i="298"/>
  <c r="G19" i="298"/>
  <c r="G18" i="298"/>
  <c r="G17" i="298"/>
  <c r="G16" i="298"/>
  <c r="G15" i="298"/>
  <c r="G14" i="298"/>
  <c r="G13" i="298"/>
  <c r="G12" i="298"/>
  <c r="G11" i="298"/>
  <c r="G10" i="298"/>
  <c r="G9" i="298"/>
  <c r="AD56" i="6" l="1"/>
  <c r="AE45" i="6" s="1"/>
  <c r="H34" i="2"/>
  <c r="G34" i="2"/>
  <c r="F34" i="2"/>
  <c r="E34" i="2"/>
  <c r="D34" i="2"/>
  <c r="O16" i="6" l="1"/>
  <c r="O15" i="6"/>
  <c r="L15" i="6"/>
  <c r="L16" i="6"/>
  <c r="M15" i="6"/>
  <c r="M16" i="6"/>
  <c r="K16" i="6"/>
  <c r="K15" i="6"/>
  <c r="N16" i="6"/>
  <c r="N15" i="6"/>
  <c r="AE52" i="6"/>
  <c r="AE51" i="6"/>
  <c r="AE49" i="6"/>
  <c r="AE44" i="6"/>
  <c r="AE48" i="6"/>
  <c r="AE55" i="6"/>
  <c r="AE47" i="6"/>
  <c r="AE54" i="6"/>
  <c r="AE46" i="6"/>
  <c r="AE50" i="6"/>
  <c r="AE53" i="6"/>
  <c r="AE56" i="6" l="1"/>
  <c r="AB56" i="6" l="1"/>
  <c r="AC47" i="6" s="1"/>
  <c r="AC45" i="6" l="1"/>
  <c r="AC46" i="6"/>
  <c r="AC52" i="6"/>
  <c r="AC51" i="6"/>
  <c r="AC50" i="6"/>
  <c r="AC54" i="6"/>
  <c r="AC53" i="6"/>
  <c r="AC49" i="6"/>
  <c r="AC44" i="6"/>
  <c r="AC48" i="6"/>
  <c r="AC55" i="6"/>
  <c r="Z56" i="6" l="1"/>
  <c r="AA54" i="6" l="1"/>
  <c r="AA47" i="6"/>
  <c r="AA55" i="6"/>
  <c r="AA48" i="6"/>
  <c r="AA49" i="6"/>
  <c r="AA50" i="6"/>
  <c r="AA52" i="6"/>
  <c r="AA51" i="6"/>
  <c r="AA44" i="6"/>
  <c r="AA45" i="6"/>
  <c r="AA53" i="6"/>
  <c r="AA46" i="6"/>
  <c r="AC56" i="6" l="1"/>
  <c r="AA56" i="6"/>
  <c r="X56" i="6" l="1"/>
  <c r="Y54" i="6" s="1"/>
  <c r="Y55" i="6" l="1"/>
  <c r="Y52" i="6"/>
  <c r="Y51" i="6"/>
  <c r="Y50" i="6"/>
  <c r="Y46" i="6"/>
  <c r="Y45" i="6"/>
  <c r="Y49" i="6"/>
  <c r="Y48" i="6"/>
  <c r="Y44" i="6"/>
  <c r="Y47" i="6"/>
  <c r="Y53" i="6"/>
  <c r="Y56" i="6" l="1"/>
  <c r="V56" i="6" l="1"/>
  <c r="W45" i="6" s="1"/>
  <c r="W48" i="6" l="1"/>
  <c r="W50" i="6"/>
  <c r="W49" i="6"/>
  <c r="W44" i="6"/>
  <c r="W47" i="6"/>
  <c r="W51" i="6"/>
  <c r="W54" i="6"/>
  <c r="W46" i="6"/>
  <c r="W52" i="6"/>
  <c r="W53" i="6"/>
  <c r="W56" i="6" l="1"/>
  <c r="B73" i="6" l="1"/>
  <c r="C71" i="6" s="1"/>
  <c r="T56" i="6"/>
  <c r="R56" i="6"/>
  <c r="S49" i="6" s="1"/>
  <c r="P56" i="6"/>
  <c r="Q54" i="6" s="1"/>
  <c r="N56" i="6"/>
  <c r="O48" i="6" s="1"/>
  <c r="L56" i="6"/>
  <c r="M54" i="6" s="1"/>
  <c r="J56" i="6"/>
  <c r="B56" i="6"/>
  <c r="C49" i="6" s="1"/>
  <c r="U54" i="6"/>
  <c r="H54" i="6"/>
  <c r="F54" i="6"/>
  <c r="D54" i="6"/>
  <c r="B54" i="6"/>
  <c r="U53" i="6"/>
  <c r="S53" i="6"/>
  <c r="M53" i="6"/>
  <c r="H53" i="6"/>
  <c r="H56" i="6" s="1"/>
  <c r="F53" i="6"/>
  <c r="F56" i="6" s="1"/>
  <c r="D53" i="6"/>
  <c r="B53" i="6"/>
  <c r="U52" i="6"/>
  <c r="M52" i="6"/>
  <c r="U51" i="6"/>
  <c r="S51" i="6"/>
  <c r="M51" i="6"/>
  <c r="U50" i="6"/>
  <c r="S50" i="6"/>
  <c r="O50" i="6"/>
  <c r="M50" i="6"/>
  <c r="U49" i="6"/>
  <c r="O49" i="6"/>
  <c r="M49" i="6"/>
  <c r="U48" i="6"/>
  <c r="M48" i="6"/>
  <c r="U47" i="6"/>
  <c r="S47" i="6"/>
  <c r="M47" i="6"/>
  <c r="C47" i="6"/>
  <c r="U46" i="6"/>
  <c r="S46" i="6"/>
  <c r="M46" i="6"/>
  <c r="U45" i="6"/>
  <c r="M45" i="6"/>
  <c r="U44" i="6"/>
  <c r="O44" i="6"/>
  <c r="M44" i="6"/>
  <c r="D44" i="6"/>
  <c r="B36" i="6"/>
  <c r="C33" i="6" s="1"/>
  <c r="I34" i="2"/>
  <c r="P16" i="6" l="1"/>
  <c r="P15" i="6"/>
  <c r="Q47" i="6"/>
  <c r="Q49" i="6"/>
  <c r="Q51" i="6"/>
  <c r="Q45" i="6"/>
  <c r="C44" i="6"/>
  <c r="Q46" i="6"/>
  <c r="Q56" i="6" s="1"/>
  <c r="Q48" i="6"/>
  <c r="Q50" i="6"/>
  <c r="O52" i="6"/>
  <c r="Q53" i="6"/>
  <c r="S54" i="6"/>
  <c r="Q44" i="6"/>
  <c r="Q52" i="6"/>
  <c r="M56" i="6"/>
  <c r="C46" i="6"/>
  <c r="O47" i="6"/>
  <c r="I54" i="6"/>
  <c r="O53" i="6"/>
  <c r="O46" i="6"/>
  <c r="O56" i="6" s="1"/>
  <c r="O54" i="6"/>
  <c r="D56" i="6"/>
  <c r="E44" i="6" s="1"/>
  <c r="C51" i="6"/>
  <c r="U56" i="6"/>
  <c r="C50" i="6"/>
  <c r="O51" i="6"/>
  <c r="C53" i="6"/>
  <c r="O45" i="6"/>
  <c r="C55" i="6"/>
  <c r="E49" i="6"/>
  <c r="E47" i="6"/>
  <c r="E43" i="6"/>
  <c r="E52" i="6"/>
  <c r="E48" i="6"/>
  <c r="E51" i="6"/>
  <c r="E50" i="6"/>
  <c r="E46" i="6"/>
  <c r="I52" i="6"/>
  <c r="I48" i="6"/>
  <c r="I44" i="6"/>
  <c r="K49" i="6"/>
  <c r="K53" i="6"/>
  <c r="K51" i="6"/>
  <c r="K47" i="6"/>
  <c r="K45" i="6"/>
  <c r="I53" i="6"/>
  <c r="I51" i="6"/>
  <c r="I47" i="6"/>
  <c r="I46" i="6"/>
  <c r="K54" i="6"/>
  <c r="K50" i="6"/>
  <c r="K46" i="6"/>
  <c r="I50" i="6"/>
  <c r="I49" i="6"/>
  <c r="I45" i="6"/>
  <c r="K52" i="6"/>
  <c r="K48" i="6"/>
  <c r="K44" i="6"/>
  <c r="G54" i="6"/>
  <c r="G46" i="6"/>
  <c r="G52" i="6"/>
  <c r="G48" i="6"/>
  <c r="G44" i="6"/>
  <c r="G51" i="6"/>
  <c r="G47" i="6"/>
  <c r="G50" i="6"/>
  <c r="G49" i="6"/>
  <c r="G45" i="6"/>
  <c r="E53" i="6"/>
  <c r="C43" i="6"/>
  <c r="S44" i="6"/>
  <c r="C48" i="6"/>
  <c r="S48" i="6"/>
  <c r="C52" i="6"/>
  <c r="S52" i="6"/>
  <c r="C54" i="6"/>
  <c r="G53" i="6"/>
  <c r="C45" i="6"/>
  <c r="S45" i="6"/>
  <c r="C66" i="6"/>
  <c r="C67" i="6"/>
  <c r="C68" i="6"/>
  <c r="C69" i="6"/>
  <c r="C72" i="6"/>
  <c r="C65" i="6"/>
  <c r="C70" i="6"/>
  <c r="C34" i="6"/>
  <c r="C35" i="6"/>
  <c r="C31" i="6"/>
  <c r="C32" i="6"/>
  <c r="E54" i="6" l="1"/>
  <c r="E56" i="6" s="1"/>
  <c r="E45" i="6"/>
  <c r="C56" i="6"/>
  <c r="S56" i="6"/>
  <c r="K56" i="6"/>
  <c r="G56" i="6"/>
  <c r="I56" i="6"/>
  <c r="C73" i="6"/>
  <c r="C36" i="6"/>
</calcChain>
</file>

<file path=xl/sharedStrings.xml><?xml version="1.0" encoding="utf-8"?>
<sst xmlns="http://schemas.openxmlformats.org/spreadsheetml/2006/main" count="21688" uniqueCount="5473">
  <si>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</si>
  <si>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</si>
  <si>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</si>
  <si>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</si>
  <si>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</si>
  <si>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</si>
  <si>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</si>
  <si>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</si>
  <si>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</si>
  <si>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</si>
  <si>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</si>
  <si>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</si>
  <si>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</si>
  <si>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</si>
  <si>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</si>
  <si>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</si>
  <si>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</si>
  <si>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</si>
  <si>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</si>
  <si>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</si>
  <si>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</si>
  <si>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</si>
  <si>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</si>
  <si>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</si>
  <si>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</si>
  <si>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</si>
  <si>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</si>
  <si>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</si>
  <si>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</si>
  <si>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</si>
  <si>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</si>
  <si>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</si>
  <si>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</si>
  <si>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</si>
  <si>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</si>
  <si>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</si>
  <si>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Školství</t>
  </si>
  <si>
    <t>Kultura</t>
  </si>
  <si>
    <t>Zdravotnictví</t>
  </si>
  <si>
    <t>Životní prostředí</t>
  </si>
  <si>
    <t>Sociální věci</t>
  </si>
  <si>
    <t>Krizové řízení</t>
  </si>
  <si>
    <t>Všeobecná veřejná správa a služby</t>
  </si>
  <si>
    <t>Ostatní</t>
  </si>
  <si>
    <t>celkem</t>
  </si>
  <si>
    <t>všeobecná veřejná správa a služby</t>
  </si>
  <si>
    <t xml:space="preserve"> = KÚ, ZAST, SOCFOND</t>
  </si>
  <si>
    <t>Data graf 5</t>
  </si>
  <si>
    <t>%</t>
  </si>
  <si>
    <t xml:space="preserve">Životní prostředí </t>
  </si>
  <si>
    <t>13.2 Tabulková část</t>
  </si>
  <si>
    <t>Pozn.:</t>
  </si>
  <si>
    <t>Případný rozdíl v součtovém řádku oproti součtu jednotlivých položek v tabulkách je způsoben zaokrouhlením.</t>
  </si>
  <si>
    <t>PŘÍJMY</t>
  </si>
  <si>
    <t>Položka</t>
  </si>
  <si>
    <t>Text</t>
  </si>
  <si>
    <t>Schválený rozpočet</t>
  </si>
  <si>
    <t>Upravený rozpočet</t>
  </si>
  <si>
    <t>% plnění UR</t>
  </si>
  <si>
    <t>-</t>
  </si>
  <si>
    <t>Daň z přidané hodnoty</t>
  </si>
  <si>
    <t>Ostatní nedaňové příjmy jinde nezařazené</t>
  </si>
  <si>
    <t>Silnice</t>
  </si>
  <si>
    <t>Ostatní záležitosti v silniční dopravě</t>
  </si>
  <si>
    <t>Letiště</t>
  </si>
  <si>
    <t>Ostatní záležitosti v dopravě</t>
  </si>
  <si>
    <t>Ostatní správa ve vodním hospodářství</t>
  </si>
  <si>
    <t>Ostatní záležitosti vodního hospodářství</t>
  </si>
  <si>
    <t>Gymnázia</t>
  </si>
  <si>
    <t>Střední odborné školy</t>
  </si>
  <si>
    <t>Střední školy poskytující střední vzdělání s výučním listem</t>
  </si>
  <si>
    <t>Ostatní záležitosti vzdělávání</t>
  </si>
  <si>
    <t>Divadelní činnost</t>
  </si>
  <si>
    <t>Výstavní činnosti v kultuře</t>
  </si>
  <si>
    <t>Ostatní záležitosti kultury</t>
  </si>
  <si>
    <t>Zachování a obnova kulturních památek</t>
  </si>
  <si>
    <t>Ostatní příjmy z vlastní činnosti</t>
  </si>
  <si>
    <t>Ostatní sportovní činnost</t>
  </si>
  <si>
    <t>Využití volného času dětí a mládeže</t>
  </si>
  <si>
    <t>Ostatní nemocnice</t>
  </si>
  <si>
    <t>Lázeňské léčebny, ozdravovny, sanatoria</t>
  </si>
  <si>
    <t xml:space="preserve">Prevence před drogami, alkoholem, nikotinem a jinými závislostmi </t>
  </si>
  <si>
    <t>Ostatní činnost ve zdravotnictví</t>
  </si>
  <si>
    <t>Územní rozvoj</t>
  </si>
  <si>
    <t>Komunální služby a územní rozvoj jinde nezařazené</t>
  </si>
  <si>
    <t>Monitoring ochrany ovzduší</t>
  </si>
  <si>
    <t>Ostatní činnosti k ochraně ovzduší</t>
  </si>
  <si>
    <t>Ostatní správa v ochraně životního prostředí</t>
  </si>
  <si>
    <t>Ostatní sociální péče a pomoc dětem a mládeži</t>
  </si>
  <si>
    <t>Ostatní sociální péče a pomoc rodině a manželství</t>
  </si>
  <si>
    <t>Domovy pro seniory</t>
  </si>
  <si>
    <t>Osobní asistence, pečovatelská služba a podpora samostatného bydlení</t>
  </si>
  <si>
    <t>Domovy pro osoby se zdravotním postižením a domovy se zvláštním režimem</t>
  </si>
  <si>
    <t>Sociálně terapeutické dílny</t>
  </si>
  <si>
    <t>Ostatní záležitosti sociálních věcí a politiky zaměstnanosti</t>
  </si>
  <si>
    <t>Ostatní správa v oblasti krizového řízení</t>
  </si>
  <si>
    <t>Požární ochrana - profesionální část</t>
  </si>
  <si>
    <t>Požární ochrana - dobrovolná část</t>
  </si>
  <si>
    <t>Operační a informační střediska integrovaného záchranného systému</t>
  </si>
  <si>
    <t>Zastupitelstva krajů</t>
  </si>
  <si>
    <t>Kursové rozdíly v příjmech</t>
  </si>
  <si>
    <t>Činnost regionální správy</t>
  </si>
  <si>
    <t>Obecné příjmy a výdaje z finančních operací</t>
  </si>
  <si>
    <t>Pojištění funkčně nespecifikované</t>
  </si>
  <si>
    <t>Ostatní činnosti jinde nezařazené</t>
  </si>
  <si>
    <t>Splátky půjčených prostředků od obcí</t>
  </si>
  <si>
    <t>Splátky půjčených prostředků od příspěvkových organizací</t>
  </si>
  <si>
    <t>Přijaté splátky půjčených prostředků</t>
  </si>
  <si>
    <t>Přijaté transfery</t>
  </si>
  <si>
    <t>Neinvestiční přijaté transfery z všeobecné pokladní správy státního rozpočtu</t>
  </si>
  <si>
    <t>Neinvestiční přijaté transfery ze státního rozpočtu v rámci souhrnného dotačního vztahu</t>
  </si>
  <si>
    <t>Ostatní neinvestiční přijaté transfery ze státního rozpočtu</t>
  </si>
  <si>
    <t>Neinvestiční převody z Národního fondu</t>
  </si>
  <si>
    <t>Neinvestiční přijaté transfery od obcí</t>
  </si>
  <si>
    <t>Neinvestiční přijaté transfery od krajů</t>
  </si>
  <si>
    <t>Neinvestiční přijaté transfery</t>
  </si>
  <si>
    <t>Ostatní investiční přijaté transfery ze státního rozpočtu</t>
  </si>
  <si>
    <t>Investiční přijaté transfery od obcí</t>
  </si>
  <si>
    <t>Investiční přijaté transfery</t>
  </si>
  <si>
    <t>Převody z rozpočtových účtů</t>
  </si>
  <si>
    <t>Ostatní převody z vlastních fondů</t>
  </si>
  <si>
    <t>Převody vlastním fondům v rozpočtech územní úrovně</t>
  </si>
  <si>
    <t>PŘÍJMY PO KONSOLIDACI</t>
  </si>
  <si>
    <t>VÝDAJE</t>
  </si>
  <si>
    <t>Nákup materiálu jinde nezařazený</t>
  </si>
  <si>
    <t>Nákup ostatních služeb</t>
  </si>
  <si>
    <t>Pohoštění</t>
  </si>
  <si>
    <t xml:space="preserve">Neinvestiční transfery spolkům </t>
  </si>
  <si>
    <t>Účelové neinvestiční transfery fyzickým osobám</t>
  </si>
  <si>
    <t>Ostatní zemědělská a potravinářská činnost a rozvoj</t>
  </si>
  <si>
    <t>Neinvestiční transfery církvím a náboženským společnostem</t>
  </si>
  <si>
    <t>Neinvestiční transfery obcím</t>
  </si>
  <si>
    <t>Ostatní záležitosti lesního hospodářství</t>
  </si>
  <si>
    <t>Skupina 1 - Zemědělství, lesní hospodářství a rybářství - celkem</t>
  </si>
  <si>
    <t>Neinvestiční příspěvky zřízeným příspěvkovým organizacím</t>
  </si>
  <si>
    <t>Úspora energie a obnovitelné zdroje</t>
  </si>
  <si>
    <t>Odměny za užití duševního vlastnictví</t>
  </si>
  <si>
    <t>Nájemné</t>
  </si>
  <si>
    <t>Cestovné</t>
  </si>
  <si>
    <t>Neinvestiční transfery fundacím, ústavům a obecně prospěšným společnostem</t>
  </si>
  <si>
    <t>Vnitřní obchod</t>
  </si>
  <si>
    <t>Platy zaměstnanců v pracovním poměru vyjma zaměstnanců na služebních místech</t>
  </si>
  <si>
    <t>Ostatní osobní výdaje</t>
  </si>
  <si>
    <t>Povinné pojistné na sociální zabezpečení a příspěvek na státní politiku zaměstnanosti</t>
  </si>
  <si>
    <t>Povinné pojistné na veřejné zdravotní pojištění</t>
  </si>
  <si>
    <t>Podlimitní technické zhodnocení</t>
  </si>
  <si>
    <t>Teplo</t>
  </si>
  <si>
    <t>Elektrická energie</t>
  </si>
  <si>
    <t>Služby peněžních ústavů</t>
  </si>
  <si>
    <t>Konzultační, poradenské a právní služby</t>
  </si>
  <si>
    <t>Služby školení a vzdělávání</t>
  </si>
  <si>
    <t xml:space="preserve">Zpracování dat a služby související s informačními a komunikačními technologiemi </t>
  </si>
  <si>
    <t>Opravy a udržování</t>
  </si>
  <si>
    <t>Ostatní nákupy jinde nezařazené</t>
  </si>
  <si>
    <t>Neinvestiční transfery cizím příspěvkovým organizacím</t>
  </si>
  <si>
    <t>Záležitosti průmyslu, stavebnictví, obchodu a služeb jinde nezařazené</t>
  </si>
  <si>
    <t>Neinvestiční transfery zřízeným příspěvkovým organizacím</t>
  </si>
  <si>
    <t>Ostatní záležitosti pozemních komunikací</t>
  </si>
  <si>
    <t>Bezpečnost silničního provozu</t>
  </si>
  <si>
    <t>Železniční dráhy</t>
  </si>
  <si>
    <t>Poskytnuté náhrady</t>
  </si>
  <si>
    <t>Neinvestiční transfery krajům</t>
  </si>
  <si>
    <t>Dopravní obslužnost mimo veřejnou službu</t>
  </si>
  <si>
    <t>Odměny za užití počítačových programů</t>
  </si>
  <si>
    <t>Ostatní neinvestiční výdaje jinde nezařazené</t>
  </si>
  <si>
    <t>Skupina 2 - Průmyslová a ostatní odvětví hospodářství - celkem</t>
  </si>
  <si>
    <t>Mateřské školy</t>
  </si>
  <si>
    <t>Mateřské školy pro děti se speciálními vzdělávacími potřebami</t>
  </si>
  <si>
    <t>Základní školy</t>
  </si>
  <si>
    <t>Neinvestiční půjčené prostředky zřízeným příspěvkovým organizacím</t>
  </si>
  <si>
    <t>Základní školy pro žáky se speciálními vzdělávacími potřebami</t>
  </si>
  <si>
    <t>První stupeň základních škol</t>
  </si>
  <si>
    <t>Střední školy a konzervatoře pro žáky se speciálními vzdělávacími potřebami</t>
  </si>
  <si>
    <t>Střediska praktického vyučování a školní hospodářství</t>
  </si>
  <si>
    <t>Konzervatoře</t>
  </si>
  <si>
    <t>Dětské domovy</t>
  </si>
  <si>
    <t>Školní stravování</t>
  </si>
  <si>
    <t>Školní družiny a kluby</t>
  </si>
  <si>
    <t>Internáty</t>
  </si>
  <si>
    <t>Zařízení výchovného poradenství</t>
  </si>
  <si>
    <t>Domovy mládeže</t>
  </si>
  <si>
    <t>Ostatní zařízení související s výchovou a vzděláváním mládeže</t>
  </si>
  <si>
    <t>Vyšší odborné školy</t>
  </si>
  <si>
    <t>Základní umělecké školy</t>
  </si>
  <si>
    <t>Střediska volného času</t>
  </si>
  <si>
    <t>Mezinárodní spolupráce ve vzdělávání</t>
  </si>
  <si>
    <t>Služby elektronických komunikací</t>
  </si>
  <si>
    <t>Převody domněle neoprávněně použitých dotací zpět poskytovateli</t>
  </si>
  <si>
    <t>Hudební činnost</t>
  </si>
  <si>
    <t>Filmová tvorba, distribuce, kina a shromažďování audiovizuálních archiválií</t>
  </si>
  <si>
    <t>Činnosti knihovnické</t>
  </si>
  <si>
    <t>Činnosti muzeí a galerií</t>
  </si>
  <si>
    <t>Vydavatelská činnost</t>
  </si>
  <si>
    <t>Ostatní záležitosti ochrany památek a péče o kulturní dědictví</t>
  </si>
  <si>
    <t>Rozhlas a televize</t>
  </si>
  <si>
    <t>Ostatní záležitosti sdělovacích prostředků</t>
  </si>
  <si>
    <t>Ostatní záležitosti kultury, církví a sdělovacích prostředků</t>
  </si>
  <si>
    <t>Hospice</t>
  </si>
  <si>
    <t>Zdravotnická záchranná služba</t>
  </si>
  <si>
    <t>Ostatní speciální zdravotnická péče</t>
  </si>
  <si>
    <t>Územní plánování</t>
  </si>
  <si>
    <t>Ostatní neinvestiční transfery do zahraničí</t>
  </si>
  <si>
    <t>Podlimitní věcná břemena</t>
  </si>
  <si>
    <t>Úroky vlastní</t>
  </si>
  <si>
    <t>Změny technologií vytápění</t>
  </si>
  <si>
    <t>Prevence vzniku odpadů</t>
  </si>
  <si>
    <t>Ostatní nakládání s odpady</t>
  </si>
  <si>
    <t>Výdaje na náhrady za nezpůsobenou újmu</t>
  </si>
  <si>
    <t>Ochrana druhů a stanovišť</t>
  </si>
  <si>
    <t>Chráněné části přírody</t>
  </si>
  <si>
    <t>Protierozní, protilavinová a protipožární ochrana</t>
  </si>
  <si>
    <t>Ekologická výchova a osvěta</t>
  </si>
  <si>
    <t xml:space="preserve">Poštovní služby </t>
  </si>
  <si>
    <t>Ostatní ekologické záležitosti</t>
  </si>
  <si>
    <t>Skupina 3 - Služby pro obyvatelstvo - celkem</t>
  </si>
  <si>
    <t>Neinvestiční půjčené prostředky fundacím, ústavům a obecně prospěšným společnostem</t>
  </si>
  <si>
    <t>Neinvestiční půjčené prostředky spolkům</t>
  </si>
  <si>
    <t>Neinvestiční půjčené prostředky církvím a náboženským společnostem</t>
  </si>
  <si>
    <t>Odborné sociální poradenství</t>
  </si>
  <si>
    <t>Ostatní výdaje související se sociálním poradenstvím</t>
  </si>
  <si>
    <t>Zařízení pro děti vyžadující okamžitou pomoc</t>
  </si>
  <si>
    <t>Sociální péče a pomoc přistěhovalcům a vybraným etnikům</t>
  </si>
  <si>
    <t>Sociální rehabilitace</t>
  </si>
  <si>
    <t>Chráněné bydlení</t>
  </si>
  <si>
    <t>Týdenní stacionáře</t>
  </si>
  <si>
    <t>Denní stacionáře a centra denních služeb</t>
  </si>
  <si>
    <t>Sociální služby poskytované ve zdravotnických zařízeních ústavní péče</t>
  </si>
  <si>
    <t>Ostatní služby a činnosti v oblasti sociální péče</t>
  </si>
  <si>
    <t>Raná péče a sociálně aktivizační služby pro rodiny s dětmi</t>
  </si>
  <si>
    <t>Krizová pomoc</t>
  </si>
  <si>
    <t>Domy na půl cesty</t>
  </si>
  <si>
    <t>Azylové domy, nízkoprahová denní centra a noclehárny</t>
  </si>
  <si>
    <t>Nízkoprahová zařízení pro děti a mládež</t>
  </si>
  <si>
    <t>Služby následné péče, terapeutické komunity a kontaktní centra</t>
  </si>
  <si>
    <t>Terénní programy</t>
  </si>
  <si>
    <t>Ostatní služby a činnosti v oblasti sociální prevence</t>
  </si>
  <si>
    <t>Skupina 4 - Sociální věci a politika zaměstnanosti - celkem</t>
  </si>
  <si>
    <t>Ochrana obyvatelstva</t>
  </si>
  <si>
    <t>Ochranné pomůcky</t>
  </si>
  <si>
    <t>Rezerva na krizová opatření</t>
  </si>
  <si>
    <t>Krizová opatření</t>
  </si>
  <si>
    <t>Záležitosti krizového řízení jinde nezařazené</t>
  </si>
  <si>
    <t>Bezpečnost a veřejný pořádek</t>
  </si>
  <si>
    <t>Potraviny</t>
  </si>
  <si>
    <t>Ostatní záležitosti požární ochrany</t>
  </si>
  <si>
    <t>Skupina 5 - Bezpečnost státu a právní ochrana - celkem</t>
  </si>
  <si>
    <t>Ostatní platy</t>
  </si>
  <si>
    <t>Odměny členů zastupitelstev obcí a krajů</t>
  </si>
  <si>
    <t>Ostatní platby za provedenou práci jinde nezařazené</t>
  </si>
  <si>
    <t>Ostatní povinné pojistné placené zaměstnavatelem</t>
  </si>
  <si>
    <t>Kursové rozdíly ve výdajích</t>
  </si>
  <si>
    <t>Pohonné hmoty a maziva</t>
  </si>
  <si>
    <t>Nespecifikované rezervy</t>
  </si>
  <si>
    <t>Léky a zdravotnický materiál</t>
  </si>
  <si>
    <t>Ostatní finanční operace</t>
  </si>
  <si>
    <t>Skupina 6 - Všeobecná veřejná správa a služby - celkem</t>
  </si>
  <si>
    <t>Převody vlastním rozpočtovým účtům</t>
  </si>
  <si>
    <t>Převody do vlastní pokladny</t>
  </si>
  <si>
    <t>Ostatní převody vlastním fondům</t>
  </si>
  <si>
    <t xml:space="preserve">Investiční transfery spolkům </t>
  </si>
  <si>
    <t>Investiční transfery zřízeným příspěvkovým organizacím</t>
  </si>
  <si>
    <t>Stroje, přístroje a zařízení</t>
  </si>
  <si>
    <t>Dopravní prostředky</t>
  </si>
  <si>
    <t>Investiční transfery fundacím, ústavům a obecně prospěšným společnostem</t>
  </si>
  <si>
    <t>Investiční transfery obcím</t>
  </si>
  <si>
    <t>Pozemky</t>
  </si>
  <si>
    <t>Jiné investiční transfery zřízeným příspěvkovým organizacím</t>
  </si>
  <si>
    <t>Programové vybavení</t>
  </si>
  <si>
    <t>Nákup akcií</t>
  </si>
  <si>
    <t>Investiční půjčené prostředky zřízeným příspěvkovým organizacím</t>
  </si>
  <si>
    <t>Investiční transfery církvím a náboženským společnostem</t>
  </si>
  <si>
    <t>Pořízení, zachování a obnova hodnot místního kulturního, národního a historického povědomí</t>
  </si>
  <si>
    <t>Investiční půjčené prostředky obcím</t>
  </si>
  <si>
    <t>Účelové investiční transfery nepodnikajícím fyzickým osobám</t>
  </si>
  <si>
    <t xml:space="preserve">Běžné výdaje celkem  </t>
  </si>
  <si>
    <t>Kapitálové výdaje celkem</t>
  </si>
  <si>
    <t xml:space="preserve">Konsolidace výdajů   </t>
  </si>
  <si>
    <t xml:space="preserve">Výdaje celkem        </t>
  </si>
  <si>
    <t>VÝDAJE PO KONSOLIDACI</t>
  </si>
  <si>
    <t>Plnění UR (%)</t>
  </si>
  <si>
    <t>Odvětví krizového řízení celkem</t>
  </si>
  <si>
    <t>Odvětví kultury celkem</t>
  </si>
  <si>
    <t>Odvětví regionálního rozvoje celkem</t>
  </si>
  <si>
    <t>Odvětví cestovního ruchu celkem</t>
  </si>
  <si>
    <t>Odvětví sociálních věcí celkem</t>
  </si>
  <si>
    <t>Odvětví školství celkem</t>
  </si>
  <si>
    <t>Odvětví zdravotnictví celkem</t>
  </si>
  <si>
    <t>Odvětví životního prostředí celkem</t>
  </si>
  <si>
    <t>CELKEM</t>
  </si>
  <si>
    <t>Odvětví/účel použití</t>
  </si>
  <si>
    <t>Příjemce</t>
  </si>
  <si>
    <t>Čerpání UR (%)</t>
  </si>
  <si>
    <t xml:space="preserve">Město Bílovec </t>
  </si>
  <si>
    <t xml:space="preserve">Město Český Těšín </t>
  </si>
  <si>
    <t xml:space="preserve">Město Krnov </t>
  </si>
  <si>
    <t xml:space="preserve">Město Vítkov </t>
  </si>
  <si>
    <t xml:space="preserve">Obec Karlova Studánka </t>
  </si>
  <si>
    <t xml:space="preserve">Obec Šilheřovice </t>
  </si>
  <si>
    <t>Černá louka s.r.o., Ostrava</t>
  </si>
  <si>
    <t>Ostravská univerzita</t>
  </si>
  <si>
    <t>Vysoká škola báňská - Technická univerzita Ostrava</t>
  </si>
  <si>
    <t>ODVĚTVÍ KRIZOVÉHO ŘÍZENÍ</t>
  </si>
  <si>
    <t>Činnost krajského sdružení hasičů Moravskoslezského kraje</t>
  </si>
  <si>
    <t>SH ČMS - krajské sdružení hasičů Moravskoslezského kraje, Ostrava-Zábřeh</t>
  </si>
  <si>
    <t xml:space="preserve">Město Jablunkov </t>
  </si>
  <si>
    <t>Vodní záchranná služba ČČK Frýdek-Místek, pobočný spolek, Frýdek-Místek</t>
  </si>
  <si>
    <t>Vodní záchranná služba ČČK Nový Jičín - R, pobočný spolek, Nový Jičín</t>
  </si>
  <si>
    <t>Vodní záchranná služba ČČK Ostrava, pobočný spolek, Ostrava</t>
  </si>
  <si>
    <t xml:space="preserve">Vodní záchranná služba ČČK Slezská Harta, pobočný spolek, Leskovec nad Moravicí </t>
  </si>
  <si>
    <t>Vodní záchranná služba ČČK Těrlicko, pobočný spolek, Těrlicko</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</si>
  <si>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</si>
  <si>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</si>
  <si>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</si>
  <si>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Bruntál </t>
  </si>
  <si>
    <t xml:space="preserve">Město Břidličná </t>
  </si>
  <si>
    <t>Město Budišov nad Budišovkou</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</si>
  <si>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</si>
  <si>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</si>
  <si>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</si>
  <si>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</si>
  <si>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</si>
  <si>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</si>
  <si>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Kopřivnice </t>
  </si>
  <si>
    <t xml:space="preserve">Město Kravaře </t>
  </si>
  <si>
    <t xml:space="preserve">Město Odry </t>
  </si>
  <si>
    <t xml:space="preserve">Město Příbor </t>
  </si>
  <si>
    <t xml:space="preserve">Město Rýmařov </t>
  </si>
  <si>
    <t xml:space="preserve">Město Studénka </t>
  </si>
  <si>
    <t xml:space="preserve">Město Štramberk </t>
  </si>
  <si>
    <t xml:space="preserve">Město Vratimov </t>
  </si>
  <si>
    <t xml:space="preserve">Město Vrbno pod Pradědem </t>
  </si>
  <si>
    <t xml:space="preserve">Městys Litultovice </t>
  </si>
  <si>
    <t xml:space="preserve">Obec Bernartice nad Odrou </t>
  </si>
  <si>
    <t xml:space="preserve">Obec Bohuslavice </t>
  </si>
  <si>
    <t xml:space="preserve">Obec Bolatice </t>
  </si>
  <si>
    <t xml:space="preserve">Obec Bukovec </t>
  </si>
  <si>
    <t xml:space="preserve">Obec Dolní Moravice </t>
  </si>
  <si>
    <t xml:space="preserve">Obec Dvorce </t>
  </si>
  <si>
    <t xml:space="preserve">Obec Fryčovice </t>
  </si>
  <si>
    <t xml:space="preserve">Obec Háj ve Slezsku </t>
  </si>
  <si>
    <t xml:space="preserve">Obec Horní Město </t>
  </si>
  <si>
    <t xml:space="preserve">Obec Hrabyně </t>
  </si>
  <si>
    <t xml:space="preserve">Obec Jindřichov </t>
  </si>
  <si>
    <t xml:space="preserve">Obec Lomnice </t>
  </si>
  <si>
    <t xml:space="preserve">Obec Malá Morávka </t>
  </si>
  <si>
    <t xml:space="preserve">Obec Melč </t>
  </si>
  <si>
    <t xml:space="preserve">Obec Mokré Lazce </t>
  </si>
  <si>
    <t xml:space="preserve">Obec Mosty u Jablunkova </t>
  </si>
  <si>
    <t xml:space="preserve">Obec Pustá Polom </t>
  </si>
  <si>
    <t xml:space="preserve">Obec Starý Jičín </t>
  </si>
  <si>
    <t xml:space="preserve">Obec Sudice </t>
  </si>
  <si>
    <t xml:space="preserve">Obec Světlá Hora </t>
  </si>
  <si>
    <t>Ostrava, Slezská Ostrava</t>
  </si>
  <si>
    <t xml:space="preserve">Statutární město Frýdek-Místek </t>
  </si>
  <si>
    <t xml:space="preserve">Statutární město Opava </t>
  </si>
  <si>
    <t xml:space="preserve">Statutární město Ostrava  </t>
  </si>
  <si>
    <t xml:space="preserve">Statutární město Třinec </t>
  </si>
  <si>
    <t>Zabezpečení technické podpory pro Integrované bezpečnostní centrum Moravskoslezského kraje</t>
  </si>
  <si>
    <t>Ostatní individuální dotace v odvětví krizového řízení</t>
  </si>
  <si>
    <t>ODVĚTVÍ KULTURY</t>
  </si>
  <si>
    <t>Colour Production, spol. s r. o., Dolní Lhota</t>
  </si>
  <si>
    <t>Dream Factory Ostrava, Frýdek-Místek</t>
  </si>
  <si>
    <t xml:space="preserve">Love production s.r.o., Metylovice </t>
  </si>
  <si>
    <t>Matice slezská, místní odbor v Dolní Lomné, Dolní Lomná</t>
  </si>
  <si>
    <t xml:space="preserve">New Wind Production s.r.o., Hlučín </t>
  </si>
  <si>
    <t>PaS de Theatre s.r.o., Ostrava-Přívoz</t>
  </si>
  <si>
    <t>ProJantar s.r.o., Hlučín</t>
  </si>
  <si>
    <t>Ocenění udělovaná v odvětví kultury</t>
  </si>
  <si>
    <t>Podpora individuálních akcí na obnovu kulturních památek a památek místního významu</t>
  </si>
  <si>
    <t>Fyzické osoby nepodnikající</t>
  </si>
  <si>
    <t xml:space="preserve">Město Nový Jičín </t>
  </si>
  <si>
    <t xml:space="preserve">Obec Morávka </t>
  </si>
  <si>
    <t xml:space="preserve">Obec Stará Ves nad Ondřejnicí </t>
  </si>
  <si>
    <t>Podpora profesionálních divadel a profesionálního symfonického orchestru</t>
  </si>
  <si>
    <t>elieva s.r.o., Pražmo</t>
  </si>
  <si>
    <t>Prezentace kraje v oblasti kultury a zahraniční spolupráce</t>
  </si>
  <si>
    <t xml:space="preserve">Město Petřvald </t>
  </si>
  <si>
    <t>MÚZA - sdružení základních uměleckých škol Moravskoslezského kraje, Orlová</t>
  </si>
  <si>
    <t>Obec Štítina</t>
  </si>
  <si>
    <t>Ostravské centrum nové hudby, Ostrava</t>
  </si>
  <si>
    <t xml:space="preserve">Statutární město Havířov </t>
  </si>
  <si>
    <t xml:space="preserve">Statutární město Karviná </t>
  </si>
  <si>
    <t>Vodárenská věž Opava o.p.s., Opava</t>
  </si>
  <si>
    <t>Ostatní individuální dotace v odvětví kultury</t>
  </si>
  <si>
    <t>Mikroregion Slezská Harta</t>
  </si>
  <si>
    <t>Ostatní individuální dotace v odvětví prezentace kraje a edičního plánu</t>
  </si>
  <si>
    <t xml:space="preserve">Podpora akcí celokrajského významu </t>
  </si>
  <si>
    <t>ODVĚTVÍ REGIONÁLNÍHO ROZVOJE</t>
  </si>
  <si>
    <t>Podpora odborného vzdělávání na vysokých školách v Moravskoslezském kraji</t>
  </si>
  <si>
    <t>Slezská univerzita v Opavě</t>
  </si>
  <si>
    <t>Podpora rozvojových aktivit v oblasti regionálního rozvoje</t>
  </si>
  <si>
    <t xml:space="preserve">Obec Doubrava </t>
  </si>
  <si>
    <t>Sdružení obcí povodí Morávky</t>
  </si>
  <si>
    <t>Sdružení obrany spotřebitelů Moravy a Slezska, z.s., Ostrava</t>
  </si>
  <si>
    <t>Moravskoslezské inovační centrum Ostrava, a.s., Ostrava - Pustkovec</t>
  </si>
  <si>
    <t>ODVĚTVÍ CESTOVNÍHO RUCHU</t>
  </si>
  <si>
    <t>Podpora turistických areálů spadajících pod Dolní oblast Vítkovice</t>
  </si>
  <si>
    <t>Podpora významných akcí cestovního ruchu</t>
  </si>
  <si>
    <t>Krajina břidlice, z. s., Budišov nad Budišovkou</t>
  </si>
  <si>
    <t>Mikroregion Hvozdnice</t>
  </si>
  <si>
    <t>PUSTEVNY, s.r.o., Trojanovice</t>
  </si>
  <si>
    <t>SKI Bílá - Služby s.r.o., Bílá</t>
  </si>
  <si>
    <t>Ski klub RD Rýmařov, z.s., Rýmařov</t>
  </si>
  <si>
    <t>Slezské zemské dráhy, o.p.s., Bohušov</t>
  </si>
  <si>
    <t>SLEZSKÝ ŽELEZNIČNÍ SPOLEK, Těrlicko</t>
  </si>
  <si>
    <t>Turistické značení</t>
  </si>
  <si>
    <t>KČT oblast Moravskoslezská, Ostrava</t>
  </si>
  <si>
    <t>ODVĚTVÍ SOCIÁLNÍCH VĚCÍ</t>
  </si>
  <si>
    <t>Charita Opava</t>
  </si>
  <si>
    <t>MELIVITA s.r.o., Ostrava</t>
  </si>
  <si>
    <t>Slezská diakonie, Český Těšín</t>
  </si>
  <si>
    <t>Podpora činností a celokrajských aktivit pro seniory Moravskoslezského kraje</t>
  </si>
  <si>
    <t>Charita Frýdek-Místek</t>
  </si>
  <si>
    <t>Podpora činností a celokrajských aktivit v rámci prorodinné politiky</t>
  </si>
  <si>
    <t>Vzájemné soužití o.p.s., Ostrava</t>
  </si>
  <si>
    <t>Podpora projektů sociální prevence a sociálního začleňování s regionální působností v Moravskoslezském kraji</t>
  </si>
  <si>
    <t>Charita Ostrava</t>
  </si>
  <si>
    <t>Ostatní individuální dotace v odvětví sociálních věcí</t>
  </si>
  <si>
    <t>ADAM - autistické děti a my, z.s., Havířov</t>
  </si>
  <si>
    <t>ZO ČSOP VERONICA, Brno</t>
  </si>
  <si>
    <t>ODVĚTVÍ ŠKOLSTVÍ</t>
  </si>
  <si>
    <t>Hry "Olympiády dětí a mládeže"</t>
  </si>
  <si>
    <t>Moravskoslezská krajská organizace ČUS, Ostrava</t>
  </si>
  <si>
    <t>Podpora aktivit k rozvoji vzdělanosti</t>
  </si>
  <si>
    <t>Podpora sportu a pohybových aktivit občanů Moravskoslezského kraje</t>
  </si>
  <si>
    <t>Akademie FC Baník Ostrava z. s., Ostrava-Slezská Ostrava</t>
  </si>
  <si>
    <t>BESKI z.s., Ostrava Mariánské Hory a Hulváky</t>
  </si>
  <si>
    <t>Beskydský golfový klub z. s., Ropice</t>
  </si>
  <si>
    <t>Český atletický svaz, Praha</t>
  </si>
  <si>
    <t>Emilova sportovní, z.s., Brno</t>
  </si>
  <si>
    <t>HC OCELÁŘI TŘINEC mládež, z.s., Třinec</t>
  </si>
  <si>
    <t>HOCKEY CLUB OCELÁŘI TŘINEC, a.s., Třinec</t>
  </si>
  <si>
    <t>Krajský svaz ČSPS - Moravskoslezský kraj, Kopřivnice</t>
  </si>
  <si>
    <t>Nadační fond Českého klubu olympioniků regionu Severní Morava, Frenštát pod Radhoštěm</t>
  </si>
  <si>
    <t>Nadační fond regionální fotbalové Akademie Moravskoslezského kraje, Ostrava</t>
  </si>
  <si>
    <t xml:space="preserve">RWR s.r.o., Vřesina </t>
  </si>
  <si>
    <t>SDRUŽENÍ SPORTOVNÍCH KLUBŮ VÍTKOVICE, Ostrava</t>
  </si>
  <si>
    <t>SPMP ČR pobočný spolek Moravskoslezský kraj, Břidličná</t>
  </si>
  <si>
    <t>spolek GO ON, Frenštát pod Radhoštěm</t>
  </si>
  <si>
    <t>Sportovní klub stolního tenisu Baník Havířov, Havířov-Šumbark</t>
  </si>
  <si>
    <t>Sportovní klub vzpírání Baník Havířov z.s., Havířov</t>
  </si>
  <si>
    <t>T.J. Frenštát pod Radhoštěm, Frenštát pod Radhoštěm</t>
  </si>
  <si>
    <t>Tělocvičná jednota Sokol Klimkovice, Klimkovice</t>
  </si>
  <si>
    <t>Česká hlava PROJEKT z.ú., Sojovice</t>
  </si>
  <si>
    <t>ČESKÁ SPOLEČNOST CHEMICKÁ, Praha 1</t>
  </si>
  <si>
    <t>Studium a vzdělávání v zahraničí</t>
  </si>
  <si>
    <t>Ostatní individuální dotace v odvětví školství</t>
  </si>
  <si>
    <t>SKI Vítkovice-Bílá, Bílá</t>
  </si>
  <si>
    <t>ODVĚTVÍ ZDRAVOTNICTVÍ</t>
  </si>
  <si>
    <t>Konference, sympózia a aktivity v oblasti zdravotnictví</t>
  </si>
  <si>
    <t>HEALTHCARE INSTITUTE o.p.s., Ostrava-Jih</t>
  </si>
  <si>
    <t>Nadační fond Pavla Novotného, Chlebičov</t>
  </si>
  <si>
    <t>Naděje pro každého z.s., Ostrava</t>
  </si>
  <si>
    <t>Protialkoholní záchytná stanice</t>
  </si>
  <si>
    <t>Fakultní nemocnice Ostrava</t>
  </si>
  <si>
    <t>ODVĚTVÍ ŽIVOTNÍHO PROSTŘEDÍ</t>
  </si>
  <si>
    <t>Informační systém o znečištění ovzduší</t>
  </si>
  <si>
    <t>Český hydrometeorologický ústav</t>
  </si>
  <si>
    <t>Zdravotní ústav se sídlem v Ostravě</t>
  </si>
  <si>
    <t>Péče o chráněné druhy živočichů</t>
  </si>
  <si>
    <t xml:space="preserve">Obec Ostravice </t>
  </si>
  <si>
    <t>Podpora výukového centra EVVO</t>
  </si>
  <si>
    <t>MAS Regionu Poodří, z.s., Bartošovice</t>
  </si>
  <si>
    <t>Nadace na pomoc zvířatům, Ostrava-Poruba</t>
  </si>
  <si>
    <t>Ostatní individuální dotace v odvětví životního prostředí</t>
  </si>
  <si>
    <t>Název akce</t>
  </si>
  <si>
    <t>Výdaje v předchozích letech</t>
  </si>
  <si>
    <t>Plánované výdaje v letech</t>
  </si>
  <si>
    <t>Poznámka</t>
  </si>
  <si>
    <t>kraj</t>
  </si>
  <si>
    <t>stát</t>
  </si>
  <si>
    <t xml:space="preserve">Rekonstrukce budovy krajského úřadu </t>
  </si>
  <si>
    <t>Ostatní kapitálové výdaje - činnost krajského úřadu</t>
  </si>
  <si>
    <t>Realizace energetických úspor metodou EPC ve vybraných objektech Moravskoslezského kraje</t>
  </si>
  <si>
    <t>ODVĚTVÍ FINANCÍ A SPRÁVY MAJETKU CELKEM</t>
  </si>
  <si>
    <t>Souvislé opravy silnic II. a III. tříd, včetně mostních objektů (Správa silnic Moravskoslezského kraje, příspěvková organizace, Ostrava)</t>
  </si>
  <si>
    <t>Letiště Leoše Janáčka Ostrava, ostatní reprodukce majetku kraje</t>
  </si>
  <si>
    <t>ODVĚTVÍ KRIZOVÉHO ŘÍZENÍ CELKEM</t>
  </si>
  <si>
    <t>ODVĚTVÍ KULTURY:</t>
  </si>
  <si>
    <t>Podpora rozvoje muzejnictví v Moravskoslezském kraji - příspěvkové organizace MSK</t>
  </si>
  <si>
    <t>Hrad Hukvaldy - dobudování infrastruktury (Muzeum Beskyd Frýdek-Místek, příspěvková organizace)</t>
  </si>
  <si>
    <t>ODVĚTVÍ KULTURY CELKEM</t>
  </si>
  <si>
    <t>ODVĚTVÍ CESTOVNÍHO RUCHU:</t>
  </si>
  <si>
    <t>ODVĚTVÍ CESTOVNÍHO RUCHU CELKEM</t>
  </si>
  <si>
    <t>ODVĚTVÍ SOCIÁLNÍCH VĚCÍ:</t>
  </si>
  <si>
    <t>Nákup automobilů pro příspěvkové organizace v odvětví sociálních věcí</t>
  </si>
  <si>
    <t>Rekonstrukce budovy a spojovací chodby Máchova (Domov Duha, příspěvková organizace, Nový Jičín)</t>
  </si>
  <si>
    <t>ODVĚTVÍ SOCIÁLNÍCH VĚCÍ CELKEM</t>
  </si>
  <si>
    <t>ODVĚTVÍ ŠKOLSTVÍ:</t>
  </si>
  <si>
    <t xml:space="preserve">Obměna a ekologizace vozového parku v odvětví školství  </t>
  </si>
  <si>
    <t>Sportovní areál na ul. Komenského, Opava (Mendelovo gymnázium, Opava, příspěvková organizace)</t>
  </si>
  <si>
    <t>Vybudování dílen pro praktické vyučování (Střední odborná škola, Frýdek-Místek, příspěvková organizace)</t>
  </si>
  <si>
    <t>ODVĚTVÍ ŠKOLSTVÍ CELKEM</t>
  </si>
  <si>
    <t>ODVĚTVÍ ZDRAVOTNICTVÍ:</t>
  </si>
  <si>
    <t>Reprodukce majetku kraje v odvětví zdravotnictví</t>
  </si>
  <si>
    <t>Elektronizace zdravotnických procesů – příspěvkové organizace v odvětví zdravotnictví</t>
  </si>
  <si>
    <t>ODVĚTVÍ ZDRAVOTNICTVÍ CELKEM</t>
  </si>
  <si>
    <t>Celkové výdaje</t>
  </si>
  <si>
    <t>Skutečné výdaje v roce</t>
  </si>
  <si>
    <t>Očekávané výdaje v dalších letech (1)</t>
  </si>
  <si>
    <t>ODVĚTVÍ VLASTNÍ SPRÁVNÍ ČINNOST KRAJE A ČINNOST ZASTUPITELSTVA KRAJE:</t>
  </si>
  <si>
    <t>ODVĚTVÍ KRIZOVÉHO ŘÍZENÍ:</t>
  </si>
  <si>
    <t>Rekonstrukce a výstavba Domova Březiny</t>
  </si>
  <si>
    <t>Výstavba výjezdového stanoviště Nový Jičín</t>
  </si>
  <si>
    <t>ODVĚTVÍ ŽIVOTNÍHO PROSTŘEDÍ:</t>
  </si>
  <si>
    <t xml:space="preserve">Pozn.: </t>
  </si>
  <si>
    <t>v Kč</t>
  </si>
  <si>
    <t>Poskytovatel dotace</t>
  </si>
  <si>
    <t>Popis</t>
  </si>
  <si>
    <t>Ministerstvo školství, mládeže a tělovýchovy</t>
  </si>
  <si>
    <t>Projekty romské komunity</t>
  </si>
  <si>
    <t>Spolupráce s francouzskými, vlámskými a španělskými školami</t>
  </si>
  <si>
    <t>Přímé náklady na vzdělávání</t>
  </si>
  <si>
    <t>Přímé náklady na vzdělávání - sportovní gymnázia</t>
  </si>
  <si>
    <t>Ministerstvo dopravy</t>
  </si>
  <si>
    <t>Příspěvek na ztrátu dopravce z provozu veřejné osobní drážní dopravy</t>
  </si>
  <si>
    <t>Ministerstvo práce a sociálních věcí</t>
  </si>
  <si>
    <t>Příspěvek na výkon sociální práce (s výjimkou sociálně-právní ochrany dětí)</t>
  </si>
  <si>
    <t>Transfery na státní příspěvek zřizovatelům zařízení pro děti vyžadující okamžitou pomoc</t>
  </si>
  <si>
    <t>Ministerstvo zdravotnictví</t>
  </si>
  <si>
    <t>Specializační vzdělávání zdravotnických pracovníků - rezidenční místa - neinvestice</t>
  </si>
  <si>
    <t>Připravenost poskytovatele ZZS na řešení mimořádných událostí a krizových situací</t>
  </si>
  <si>
    <t>Ministerstvo kultury</t>
  </si>
  <si>
    <t>Veřejné informační služby knihoven - neinvestice</t>
  </si>
  <si>
    <t>Kulturní aktivity</t>
  </si>
  <si>
    <t>Program státní podpory profesionálních divadel a stálých profesionálních symfonických orchestrů a pěveckých sborů</t>
  </si>
  <si>
    <t>Státní fond dopravní infrastruktury</t>
  </si>
  <si>
    <t>Financování dopravní infrastruktury - neinvestice</t>
  </si>
  <si>
    <t>ODVĚTVÍ FINANCÍ A SPRÁVY MAJETKU:</t>
  </si>
  <si>
    <t>Reprodukce majetku kraje v odvětví cestovního ruchu</t>
  </si>
  <si>
    <t>(tis. Kč)</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</si>
  <si>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</si>
  <si>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</si>
  <si>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</si>
  <si>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</si>
  <si>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</si>
  <si>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</si>
  <si>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</si>
  <si>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</si>
  <si>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Dopravní obslužnost - drážní doprava</t>
  </si>
  <si>
    <t>opakovaná</t>
  </si>
  <si>
    <t>Dopravní obslužnost - linková doprava</t>
  </si>
  <si>
    <t>pokračující</t>
  </si>
  <si>
    <t>Provozování železniční dráhy</t>
  </si>
  <si>
    <t>Rozvoj Letiště Leoše Janáčka Ostrava</t>
  </si>
  <si>
    <t>ukončená</t>
  </si>
  <si>
    <t>Reprodukce majetku kraje vyjma akcí spolufinancovaných z evropských finančních zdrojů</t>
  </si>
  <si>
    <t>Vysokorychlostní datová síť</t>
  </si>
  <si>
    <t>Příprava staveb a příprava vypořádání pozemků (Správa silnic Moravskoslezského kraje, příspěvková organizace, Ostrava)</t>
  </si>
  <si>
    <t>Dotační program – Program na podporu dobrovolných hasičů</t>
  </si>
  <si>
    <t xml:space="preserve">Realizace koncepce ochrany obyvatel kraje - příprava na mimořádné situace </t>
  </si>
  <si>
    <t xml:space="preserve">Podpora činnosti bezpečnostních a ostatních složek Moravskoslezského kraje       </t>
  </si>
  <si>
    <t xml:space="preserve">Pořízení techniky pro Hasičský záchranný sbor Moravskoslezského kraje </t>
  </si>
  <si>
    <t xml:space="preserve">Ověřování připravenosti Integrovaného záchranného systému </t>
  </si>
  <si>
    <t xml:space="preserve">Ostatní výdaje v odvětví krizového řízení </t>
  </si>
  <si>
    <t>Rezerva na řešení krizových situací</t>
  </si>
  <si>
    <t>Návratná finanční výpomoc příspěvkovým organizacím</t>
  </si>
  <si>
    <t xml:space="preserve">Dotační program – Program podpory aktivit příslušníků národnostních menšin žijících na území Moravskoslezského kraje </t>
  </si>
  <si>
    <t xml:space="preserve">Dotační program – Program obnovy kulturních památek a památkově chráněných nemovitostí v Moravskoslezském kraji </t>
  </si>
  <si>
    <t>Dotační program – Program podpory aktivit v oblasti kultury v Moravskoslezském kraji</t>
  </si>
  <si>
    <t>Dotační program - Program obnovy památek nadregionálního významu v Moravskoslezském kraji</t>
  </si>
  <si>
    <t>Podpora marketingu v oblasti  kultury, památkové péče a muzejnictví v Moravskoslezském kraji</t>
  </si>
  <si>
    <t>Odměny obyvatelstvu (archeologické nálezy)</t>
  </si>
  <si>
    <t>Technická údržba, podpora a služby k software v odvětví kultury</t>
  </si>
  <si>
    <t xml:space="preserve">Příspěvek na provoz v odvětví kultury - příspěvkové organizace kraje   </t>
  </si>
  <si>
    <t>Příspěvek na provoz v odvětví kultury - příspěvkové organizace kraje - krytí odpisů</t>
  </si>
  <si>
    <t xml:space="preserve">Podpora akcí v oblasti kultury pro občany se zdravotním postižením   </t>
  </si>
  <si>
    <t>Regionální funkce knihoven - příspěvkové organizace MSK</t>
  </si>
  <si>
    <t xml:space="preserve">Ostatní účelový příspěvek na provoz v odvětví kultury - příspěvkové organizace kraje  </t>
  </si>
  <si>
    <t>SR - Veřejné informační služby knihoven - neinvestice</t>
  </si>
  <si>
    <t>SR - Kulturní aktivity</t>
  </si>
  <si>
    <t>SR - Program státní podpory profesionálních divadel a stálých profesionálních symfonických orchestrů a pěveckých sborů</t>
  </si>
  <si>
    <t>Ediční plán</t>
  </si>
  <si>
    <t>Propagace kraje a prezentační předměty</t>
  </si>
  <si>
    <t xml:space="preserve">Realizace komunikační strategie </t>
  </si>
  <si>
    <t>Mezinárodní spolupráce v různých oblastech zahraničních aktivit Moravskoslezského kraje</t>
  </si>
  <si>
    <t>Dotační program – Podpora obnovy a rozvoje venkova Moravskoslezského kraje</t>
  </si>
  <si>
    <t>Dotační program – Program na podporu přípravy projektové dokumentace</t>
  </si>
  <si>
    <t>Dotační program – Podpora vědy a výzkumu v Moravskoslezském kraji</t>
  </si>
  <si>
    <t>Dotační program – Program na podporu stáží žáků a studentů ve firmách</t>
  </si>
  <si>
    <t>Dotační program – Podpora znevýhodněných oblastí Moravskoslezského kraje</t>
  </si>
  <si>
    <t>Finanční nástroj Jessica</t>
  </si>
  <si>
    <t>Aktivity zajišťované MSID na základě rámcové smlouvy</t>
  </si>
  <si>
    <t>Vesnice roku</t>
  </si>
  <si>
    <t>Členský poplatek za účast v zájmovém sdružení právnických osob Trojhalí Karolina</t>
  </si>
  <si>
    <t>Služby Moravskoslezského paktu zaměstnanosti, z.s.</t>
  </si>
  <si>
    <t>Green Light: Systém služeb podporující vznik nových inovativních firem</t>
  </si>
  <si>
    <t>Prostředky na přípravu projektů</t>
  </si>
  <si>
    <t>Dotační program – Úprava lyžařských běžeckých tras v Moravskoslezském kraji</t>
  </si>
  <si>
    <t>Dotační program – Podpora turistických informačních center v  Moravskoslezském kraji</t>
  </si>
  <si>
    <t>Dotační program – Program na podporu technických atraktivit</t>
  </si>
  <si>
    <t>Dotační program – Podpora systému destinačního managementu turistických oblastí</t>
  </si>
  <si>
    <t xml:space="preserve">Činnosti společnosti Moravian Silesian Tourism, s.r.o.                                         </t>
  </si>
  <si>
    <t>Rozvojové aktivity v cestovním ruchu</t>
  </si>
  <si>
    <t>Propagace Moravskoslezského kraje na Letišti Leoše Janáčka Ostrava</t>
  </si>
  <si>
    <t>Aktivity spojené s Cyrilometodějskou tématikou</t>
  </si>
  <si>
    <t xml:space="preserve">Dotační program - Program na podporu technických atraktivit - příspěvkové organizace MSK </t>
  </si>
  <si>
    <t>Dotační program – Program realizace specifických aktivit Moravskoslezského krajského plánu vyrovnávání příležitostí pro občany se zdravotním postižením</t>
  </si>
  <si>
    <t xml:space="preserve">Dotační program – Program na podporu zvýšení kvality sociálních služeb poskytovaných v Moravskoslezském kraji </t>
  </si>
  <si>
    <t>Dotační program – Program na podporu financování běžných výdajů souvisejících s poskytováním sociálních služeb včetně realizace protidrogové politiky</t>
  </si>
  <si>
    <t>Dotační program – Program na podporu poskytování sociálních služeb</t>
  </si>
  <si>
    <t>Dotační program – Program pro poskytování návratných finančních výpomocí z Fondu sociálních služeb</t>
  </si>
  <si>
    <t>Individuální návratné finanční výpomoci v odvětví sociálních věcí</t>
  </si>
  <si>
    <t>Konzultační a poradenská činnost v odvětví sociálních věcí</t>
  </si>
  <si>
    <t>Technická údržba, podpora a služby k software v odvětví sociálních věcí</t>
  </si>
  <si>
    <t>SR - Podpora koordinátorů romských poradců</t>
  </si>
  <si>
    <t>SR - Transfery na státní příspěvek zřizovatelům zařízení pro děti vyžadující okamžitou pomoc</t>
  </si>
  <si>
    <t xml:space="preserve">Příspěvek na provoz odvětví sociálních věcí - příspěvkové organizace kraje   </t>
  </si>
  <si>
    <t xml:space="preserve">Příspěvek na provoz příspěvkovým organizacím v odvětví sociálních věcí - dofinancování provozu  </t>
  </si>
  <si>
    <t>Dotační program - Program na podporu poskytování sociálních služeb – PO kraje</t>
  </si>
  <si>
    <t xml:space="preserve">Návratná finanční výpomoc příspěvkovým organizacím  v odvětví sociálních věcí  </t>
  </si>
  <si>
    <t>Dotační program – Podpora vrcholového sportu v Moravskoslezském kraji</t>
  </si>
  <si>
    <t>Ocenění nejúspěšnějších žáků a školních týmů středních škol v Moravskoslezském kraji</t>
  </si>
  <si>
    <t xml:space="preserve">Ocenění práce pedagogických pracovníků a ostatní výdaje </t>
  </si>
  <si>
    <t>Technická údržba, podpora a služby k software v odvětví školství</t>
  </si>
  <si>
    <t>SR - Dotace pro soukromé školy</t>
  </si>
  <si>
    <t>SR - Přímé náklady na vzdělávání</t>
  </si>
  <si>
    <t xml:space="preserve">Příspěvek na provoz v odvětví školství - příspěvkové organizace kraje   </t>
  </si>
  <si>
    <t>Příspěvek na provoz v odvětví školství - příspěvkové organizace kraje - krytí odpisů</t>
  </si>
  <si>
    <t>Ocenění práce pedagogických pracovníků a ostatní výdaje - příspěvkové organizace MSK</t>
  </si>
  <si>
    <t>Podpora soutěží a přehlídek - příspěvkové organizace MSK</t>
  </si>
  <si>
    <t>Podpora talentů - příspěvkové organizace MSK</t>
  </si>
  <si>
    <t>Podpora odborného vzdělávání v Moravskoslezském kraji - příspěvkové organizace MSK</t>
  </si>
  <si>
    <t>Studium a vzdělávání v zahraničí - příspěvkové organizace MSK</t>
  </si>
  <si>
    <t xml:space="preserve">Ostatní účelový příspěvek na provoz v odvětví školství - příspěvkové organizace kraje    </t>
  </si>
  <si>
    <t>SR - Projekty romské komunity</t>
  </si>
  <si>
    <t>Rekonstrukce sportovní haly včetně zázemí (Střední průmyslová škola, Obchodní akademie a Jazyková škola s právem státní jazykové zkoušky, Frýdek-Místek, příspěvková organizace)</t>
  </si>
  <si>
    <t xml:space="preserve">Studie k aktualizaci a vyplývající ze Zásad územního rozvoje Moravskoslezského kraje </t>
  </si>
  <si>
    <t>Aktualizace Zásad územního rozvoje Moravskoslezského kraje</t>
  </si>
  <si>
    <t>Dotační program – Podpora hospicové péče</t>
  </si>
  <si>
    <t>Zajištění ohledání těl zemřelých</t>
  </si>
  <si>
    <t>Zpracování odborných posudků, činnost nezávislých odborných komisí a znalců</t>
  </si>
  <si>
    <t>Optimalizace a řízení zdravotnických zařízení</t>
  </si>
  <si>
    <t>Zajištění lékařské pohotovostní služby</t>
  </si>
  <si>
    <t>Technická údržba, podpora a služby k software v odvětví zdravotnictví</t>
  </si>
  <si>
    <t xml:space="preserve">Příspěvek na provoz v odvětví zdravotnictví - příspěvkové organizace kraje </t>
  </si>
  <si>
    <t>Integrované bezpečnostní centrum Moravskoslezského kraje (Zdravotnická záchranná služba Moravskoslezského kraje, příspěvková organizace, Ostrava)</t>
  </si>
  <si>
    <t>Stanice sociálních lůžek</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</si>
  <si>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</si>
  <si>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</si>
  <si>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Integrované výjezdové centrum Mošnov (Zdravotnická záchranná služba Moravskoslezského kraje, příspěvková organizace, Ostrava)</t>
  </si>
  <si>
    <t>Integrované výjezdové centrum Ostrava-Jih (Zdravotnická záchranná služba Moravskoslezského kraje, příspěvková organizace, Ostrava)</t>
  </si>
  <si>
    <t>Vzdělávací středisko ZZS MSK (Zdravotnická záchranná služba Moravskoslezského kraje, příspěvková organizace, Ostrava)</t>
  </si>
  <si>
    <t>Pořízení osobních ochranných pracovních prostředků zaměstnanců (Zdravotnická záchranná služba Moravskoslezského kraje, příspěvková organizace, Ostrava)</t>
  </si>
  <si>
    <t>Plánovaná pomoc na vyžádání</t>
  </si>
  <si>
    <t xml:space="preserve">Ostatní účelový příspěvek na provoz v odvětví zdravotnictví - příspěvkové organizace kraje  </t>
  </si>
  <si>
    <t>SR - Specializační vzdělávání zdravotnických pracovníků - rezidenční místa - neinvestice</t>
  </si>
  <si>
    <t>SR - Specializační vzdělávání nelékařů</t>
  </si>
  <si>
    <t xml:space="preserve">Návratná finanční výpomoc příspěvkovým organizacím  v odvětví zdravotnictví  </t>
  </si>
  <si>
    <t>Dotační program – Drobné vodohospodářské akce</t>
  </si>
  <si>
    <t>Dotační program – Podpora včelařství v Moravskoslezském kraji</t>
  </si>
  <si>
    <t>Dotační program – Podpora vzdělávání a poradenství v oblasti životního prostředí</t>
  </si>
  <si>
    <t>Povodňový plán Moravskoslezského kraje</t>
  </si>
  <si>
    <t>Zpracování posudků EIA</t>
  </si>
  <si>
    <t xml:space="preserve">Situační zpráva o kvalitě ovzduší </t>
  </si>
  <si>
    <t>Prevence závažných havárií</t>
  </si>
  <si>
    <t xml:space="preserve">Chráněné části přírody </t>
  </si>
  <si>
    <t>Odstraňování následků havárií dle zákona o vodách</t>
  </si>
  <si>
    <t>Expertní studie, průzkumy</t>
  </si>
  <si>
    <t xml:space="preserve">Osvětová činnost </t>
  </si>
  <si>
    <t>Příkazové bloky</t>
  </si>
  <si>
    <t>Výdaje související s užíváním nebytových prostor krajského úřadu cizími subjekty</t>
  </si>
  <si>
    <t>Výdaje související se sdílenými službami - neinvestiční</t>
  </si>
  <si>
    <t>Ostatní výdaje související s nakládáním s majetkem</t>
  </si>
  <si>
    <t>Pojištění majetku a odpovědnosti kraje</t>
  </si>
  <si>
    <t>Nákup pozemků a ostatních nemovitostí</t>
  </si>
  <si>
    <t>Zpracování ratingu Moravskoslezského kraje</t>
  </si>
  <si>
    <t xml:space="preserve">Hrazené úroky z úvěrů </t>
  </si>
  <si>
    <t>Platby daní</t>
  </si>
  <si>
    <t>Zdroje pro tvorbu rozpočtu MSK následujících let</t>
  </si>
  <si>
    <t>Ostatní běžné výdaje - činnost krajského úřadu</t>
  </si>
  <si>
    <t>Ostatní běžné výdaje - činnost zastupitelstva kraje</t>
  </si>
  <si>
    <t>Odměny zastupitelů kraje včetně povinných odvodů</t>
  </si>
  <si>
    <t>Platy zaměstnanců kraje zařazených do krajského úřadu včetně povinných odvodů</t>
  </si>
  <si>
    <t>Čerpání prostředků ze sociálního fondu</t>
  </si>
  <si>
    <t>Název</t>
  </si>
  <si>
    <t>Správa silnic Moravskoslezského kraje, příspěvková organizace, Ostrava</t>
  </si>
  <si>
    <t>Moravskoslezské energetické centrum, příspěvková organizace, Ostrava</t>
  </si>
  <si>
    <t>Moravskoslezské datové centrum, příspěvková organizace, Ostrava</t>
  </si>
  <si>
    <t>Moravskoslezská vědecká knihovna v Ostravě, příspěvková organizace</t>
  </si>
  <si>
    <t>Galerie výtvarného umění v Ostravě, příspěvková organizace</t>
  </si>
  <si>
    <t>Těšínské divadlo Český Těšín, příspěvková organizace</t>
  </si>
  <si>
    <t>Muzeum Těšínska, příspěvková organizace</t>
  </si>
  <si>
    <t>Muzeum Beskyd Frýdek-Místek, příspěvková organizace</t>
  </si>
  <si>
    <t>Muzeum v Bruntále, příspěvková organizace</t>
  </si>
  <si>
    <t>Muzeum Novojičínska, příspěvková organizace</t>
  </si>
  <si>
    <t>Sagapo, příspěvková organizace, Bruntál</t>
  </si>
  <si>
    <t>Harmonie, příspěvková organizace, Krnov</t>
  </si>
  <si>
    <t>Náš svět, příspěvková organizace, Pržno</t>
  </si>
  <si>
    <t>Nový domov, příspěvková organizace, Karviná</t>
  </si>
  <si>
    <t>Domov Březiny, příspěvková organizace, Petřvald</t>
  </si>
  <si>
    <t>Domov Jistoty, příspěvková organizace, Bohumín</t>
  </si>
  <si>
    <t>Benjamín, příspěvková organizace, Petřvald</t>
  </si>
  <si>
    <t>Centrum psychologické pomoci, příspěvková organizace, Karviná</t>
  </si>
  <si>
    <t>Domov NaNovo, příspěvková organizace, Studénka</t>
  </si>
  <si>
    <t>Domov Příbor, příspěvková organizace</t>
  </si>
  <si>
    <t>Domov Odry, příspěvková organizace</t>
  </si>
  <si>
    <t>Domov Hortenzie, příspěvková organizace, Frenštát pod Radhoštěm</t>
  </si>
  <si>
    <t>Domov Duha, příspěvková organizace, Nový Jičín</t>
  </si>
  <si>
    <t>Domov Bílá Opava, příspěvková organizace, Opava</t>
  </si>
  <si>
    <t>Zámek Dolní Životice, příspěvková organizace</t>
  </si>
  <si>
    <t>Fontána, příspěvková organizace, Hlučín</t>
  </si>
  <si>
    <t>Sírius, příspěvková organizace, Opava</t>
  </si>
  <si>
    <t>Domov Na zámku, příspěvková organizace, Kyjovice</t>
  </si>
  <si>
    <t>Domov Vítkov, příspěvková organizace</t>
  </si>
  <si>
    <t>Domov Letokruhy, příspěvková organizace, Budišov nad Budišovkou</t>
  </si>
  <si>
    <t>Příspěvkové organizace v odvětví sociálních věcí celkem</t>
  </si>
  <si>
    <t>Matiční gymnázium, Ostrava, příspěvková organizace</t>
  </si>
  <si>
    <t>Gymnázium Hladnov a Jazyková škola s právem státní jazykové zkoušky, Ostrava, příspěvková organizace</t>
  </si>
  <si>
    <t>Gymnázium, Ostrava-Hrabůvka, příspěvková organizace</t>
  </si>
  <si>
    <t>Gymnázium Olgy Havlové, Ostrava-Poruba, příspěvková organizace</t>
  </si>
  <si>
    <t>Wichterlovo gymnázium, Ostrava-Poruba, příspěvková organizace</t>
  </si>
  <si>
    <t>Gymnázium, Ostrava-Zábřeh, Volgogradská 6a, příspěvková organizace</t>
  </si>
  <si>
    <t>Jazykové gymnázium Pavla Tigrida, Ostrava-Poruba, příspěvková organizace</t>
  </si>
  <si>
    <t>Sportovní gymnázium Dany a Emila Zátopkových, Ostrava, příspěvková organizace</t>
  </si>
  <si>
    <t>Gymnázium Františka Živného, Bohumín, Jana Palacha 794, příspěvková organizace</t>
  </si>
  <si>
    <t>Gymnázium Josefa Božka, Český Těšín, příspěvková organizace</t>
  </si>
  <si>
    <t>Polské gymnázium - Polskie Gimnazjum im. Juliusza Słowackiego, Český Těšín, příspěvková organizace</t>
  </si>
  <si>
    <t>Gymnázium, Havířov-Město, Komenského 2, příspěvková organizace</t>
  </si>
  <si>
    <t>Gymnázium, Havířov-Podlesí, příspěvková organizace</t>
  </si>
  <si>
    <t>Gymnázium, Karviná, příspěvková organizace</t>
  </si>
  <si>
    <t>Gymnázium a Obchodní akademie, Orlová, příspěvková organizace</t>
  </si>
  <si>
    <t>Gymnázium Mikuláše Koperníka, Bílovec, příspěvková organizace</t>
  </si>
  <si>
    <t>Gymnázium a Střední průmyslová škola elektrotechniky a informatiky, Frenštát pod Radhoštěm, příspěvková organizace</t>
  </si>
  <si>
    <t>Gymnázium, Nový Jičín, příspěvková organizace</t>
  </si>
  <si>
    <t>Masarykovo gymnázium, Příbor, příspěvková organizace</t>
  </si>
  <si>
    <t>Gymnázium Josefa Kainara, Hlučín, příspěvková organizace</t>
  </si>
  <si>
    <t>Mendelovo gymnázium, Opava, příspěvková organizace</t>
  </si>
  <si>
    <t>Slezské gymnázium, Opava, příspěvková organizace</t>
  </si>
  <si>
    <t>Gymnázium Petra Bezruče, Frýdek-Místek, příspěvková organizace</t>
  </si>
  <si>
    <t>Gymnázium, Frýdlant nad Ostravicí, nám. T. G. Masaryka 1260, příspěvková organizace</t>
  </si>
  <si>
    <t>Gymnázium, Třinec, příspěvková organizace</t>
  </si>
  <si>
    <t>Gymnázium, Krnov, příspěvková organizace</t>
  </si>
  <si>
    <t>Gymnázium a Střední odborná škola, Rýmařov, příspěvková organizace</t>
  </si>
  <si>
    <t>Střední průmyslová škola elektrotechniky a informatiky, Ostrava, příspěvková organizace</t>
  </si>
  <si>
    <t>Střední průmyslová škola chemická akademika Heyrovského, Ostrava, příspěvková organizace</t>
  </si>
  <si>
    <t>Střední průmyslová škola stavební, Ostrava, příspěvková organizace</t>
  </si>
  <si>
    <t>Střední průmyslová škola, Ostrava-Vítkovice, příspěvková organizace</t>
  </si>
  <si>
    <t>Obchodní akademie, Ostrava-Poruba, příspěvková organizace</t>
  </si>
  <si>
    <t>Střední zahradnická škola, Ostrava, příspěvková organizace</t>
  </si>
  <si>
    <t>Janáčkova konzervatoř v Ostravě, příspěvková organizace</t>
  </si>
  <si>
    <t>Střední umělecká škola, Ostrava, příspěvková organizace</t>
  </si>
  <si>
    <t>Střední zdravotnická škola a Vyšší odborná škola zdravotnická, Ostrava, příspěvková organizace</t>
  </si>
  <si>
    <t>Střední průmyslová škola elektrotechnická, Havířov, příspěvková organizace</t>
  </si>
  <si>
    <t>Střední průmyslová škola stavební, Havířov, příspěvková organizace</t>
  </si>
  <si>
    <t>Střední průmyslová škola, Karviná, příspěvková organizace</t>
  </si>
  <si>
    <t>Obchodní akademie, Český Těšín, příspěvková organizace</t>
  </si>
  <si>
    <t>Střední zdravotnická škola, Karviná, příspěvková organizace</t>
  </si>
  <si>
    <t>Mendelova střední škola, Nový Jičín, příspěvková organizace</t>
  </si>
  <si>
    <t>Střední zdravotnická škola, Opava, příspěvková organizace</t>
  </si>
  <si>
    <t>Obchodní akademie a Střední odborná škola logistická, Opava, příspěvková organizace</t>
  </si>
  <si>
    <t>Střední průmyslová škola stavební, Opava, příspěvková organizace</t>
  </si>
  <si>
    <t>Střední škola průmyslová a umělecká, Opava, příspěvková organizace</t>
  </si>
  <si>
    <t>Střední průmyslová škola, Obchodní akademie a Jazyková škola s právem státní jazykové zkoušky, Frýdek-Místek, příspěvková organizace</t>
  </si>
  <si>
    <t>Střední zdravotnická škola, Frýdek-Místek, příspěvková organizace</t>
  </si>
  <si>
    <t>Střední odborná škola dopravy a cestovního ruchu, Krnov, příspěvková organizace</t>
  </si>
  <si>
    <t>Střední pedagogická škola a Střední zdravotnická škola, Krnov, příspěvková organizace</t>
  </si>
  <si>
    <t>Střední průmyslová škola a Obchodní akademie, Bruntál, příspěvková organizace</t>
  </si>
  <si>
    <t>Střední škola hotelnictví a služeb a Vyšší odborná škola, Opava, příspěvková organizace</t>
  </si>
  <si>
    <t>Střední škola teleinformatiky, Ostrava, příspěvková organizace</t>
  </si>
  <si>
    <t>Střední škola stavební a dřevozpracující, Ostrava, příspěvková organizace</t>
  </si>
  <si>
    <t>Střední škola společného stravování, Ostrava-Hrabůvka, příspěvková organizace</t>
  </si>
  <si>
    <t>Střední škola technická a dopravní, Ostrava-Vítkovice, příspěvková organizace</t>
  </si>
  <si>
    <t>Střední škola elektrotechnická, Ostrava, Na Jízdárně 30, příspěvková organizace</t>
  </si>
  <si>
    <t>Střední škola služeb a podnikání, Ostrava-Poruba, příspěvková organizace</t>
  </si>
  <si>
    <t>Střední škola, Bohumín, příspěvková organizace</t>
  </si>
  <si>
    <t>Střední škola technických oborů, Havířov-Šumbark, Lidická 1a/600, příspěvková organizace</t>
  </si>
  <si>
    <t>Střední škola, Havířov-Prostřední Suchá, příspěvková organizace</t>
  </si>
  <si>
    <t>Albrechtova střední škola, Český Těšín, příspěvková organizace</t>
  </si>
  <si>
    <t>Střední škola techniky a služeb, Karviná, příspěvková organizace</t>
  </si>
  <si>
    <t>Střední škola a Základní škola, Havířov-Šumbark, příspěvková organizace</t>
  </si>
  <si>
    <t>Hotelová škola, Frenštát pod Radhoštěm, příspěvková organizace</t>
  </si>
  <si>
    <t>Střední škola technická a zemědělská, Nový Jičín, příspěvková organizace</t>
  </si>
  <si>
    <t>Střední škola, Odry, příspěvková organizace</t>
  </si>
  <si>
    <t>Odborné učiliště a Praktická škola, Nový Jičín, příspěvková organizace</t>
  </si>
  <si>
    <t>Střední odborné učiliště stavební, Opava, příspěvková organizace</t>
  </si>
  <si>
    <t>Střední škola technická, Opava, Kolofíkovo nábřeží 51, příspěvková organizace</t>
  </si>
  <si>
    <t>Odborné učiliště a Praktická škola, Hlučín, příspěvková organizace</t>
  </si>
  <si>
    <t>Střední odborná škola, Frýdek-Místek, příspěvková organizace</t>
  </si>
  <si>
    <t>Střední škola řemesel, Frýdek-Místek, příspěvková organizace</t>
  </si>
  <si>
    <t>Střední škola gastronomie, oděvnictví a služeb, Frýdek-Místek, příspěvková organizace</t>
  </si>
  <si>
    <t>Střední škola průmyslová, Krnov, příspěvková organizace</t>
  </si>
  <si>
    <t>Střední odborná škola, Bruntál, příspěvková organizace</t>
  </si>
  <si>
    <t>Střední odborná škola a Základní škola, Město Albrechtice, příspěvková organizace</t>
  </si>
  <si>
    <t>Mateřská škola logopedická, Ostrava-Poruba, U Školky 1621, příspěvková organizace</t>
  </si>
  <si>
    <t>Mateřská škola logopedická, Ostrava-Poruba, Na Robinsonce 1646, příspěvková organizace</t>
  </si>
  <si>
    <t>Základní škola speciální, Ostrava-Slezská Ostrava, příspěvková organizace</t>
  </si>
  <si>
    <t>Dětský domov a Školní jídelna, Ostrava-Slezská Ostrava, Na Vizině 28, příspěvková organizace</t>
  </si>
  <si>
    <t>Střední škola prof. Zdeňka Matějčka, Ostrava-Poruba, příspěvková organizace</t>
  </si>
  <si>
    <t>Mateřská škola Paraplíčko, Havířov, příspěvková organizace</t>
  </si>
  <si>
    <t>Mateřská škola Klíček, Karviná-Hranice, Einsteinova 2849, příspěvková organizace</t>
  </si>
  <si>
    <t>Základní škola speciální a Mateřská škola speciální, Nový Jičín, Komenského 64, příspěvková organizace</t>
  </si>
  <si>
    <t>Mateřská škola Eliška, Opava, příspěvková organizace</t>
  </si>
  <si>
    <t>Základní škola a Mateřská škola, Ostrava-Poruba, Ukrajinská 19, příspěvková organizace</t>
  </si>
  <si>
    <t>Základní škola, Ostrava-Zábřeh, Kpt. Vajdy 1a, příspěvková organizace</t>
  </si>
  <si>
    <t>Základní škola, Ostrava-Hrabůvka, U Haldy 66, příspěvková organizace</t>
  </si>
  <si>
    <t>Základní škola, Ostrava-Mariánské Hory, Karasova 6, příspěvková organizace</t>
  </si>
  <si>
    <t>Základní škola, Ostrava-Poruba, Čkalovova 942, příspěvková organizace</t>
  </si>
  <si>
    <t>Střední škola, Základní škola a Mateřská škola, Karviná, příspěvková organizace</t>
  </si>
  <si>
    <t>Základní škola a Mateřská škola, Nový Jičín, Dlouhá 54, příspěvková organizace</t>
  </si>
  <si>
    <t>Základní škola a Mateřská škola při lázních, Klimkovice, příspěvková organizace</t>
  </si>
  <si>
    <t>Základní škola a Mateřská škola Motýlek, Kopřivnice, Smetanova 1122, příspěvková organizace</t>
  </si>
  <si>
    <t>Základní škola, Frenštát pod Radhoštěm, Tyršova 1053, příspěvková organizace</t>
  </si>
  <si>
    <t>Dětský domov Loreta a Školní jídelna, Fulnek, příspěvková organizace</t>
  </si>
  <si>
    <t>Základní škola Floriána Bayera, Kopřivnice, Štramberská 189, příspěvková organizace</t>
  </si>
  <si>
    <t>Základní škola při zdravotnickém zařízení a Mateřská škola při zdravotnickém zařízení, Opava, Olomoucká 88, příspěvková organizace</t>
  </si>
  <si>
    <t>Základní škola, Hlučín, Gen. Svobody 8, příspěvková organizace</t>
  </si>
  <si>
    <t>Základní škola a Praktická škola, Opava, Slezského odboje 5, příspěvková organizace</t>
  </si>
  <si>
    <t>Dětský domov a Školní jídelna, Radkov-Dubová 141, příspěvková organizace</t>
  </si>
  <si>
    <t>Střední škola, Dětský domov a Školní jídelna, Velké Heraltice, příspěvková organizace</t>
  </si>
  <si>
    <t>Základní škola, Vítkov, nám. J. Zajíce č. 1, příspěvková organizace</t>
  </si>
  <si>
    <t>Střední škola, Základní škola a Mateřská škola, Frýdek-Místek, příspěvková organizace</t>
  </si>
  <si>
    <t>Základní škola a Mateřská škola, Frýdlant nad Ostravicí, Náměstí 7, příspěvková organizace</t>
  </si>
  <si>
    <t>Střední škola, Základní škola a Mateřská škola, Třinec, Jablunkovská 241, příspěvková organizace</t>
  </si>
  <si>
    <t>Základní škola, Dětský domov, Školní družina a Školní jídelna, Vrbno p. Pradědem, nám. Sv. Michala 17, příspěvková organizace</t>
  </si>
  <si>
    <t>Základní škola, Bruntál, Rýmařovská 15, příspěvková organizace</t>
  </si>
  <si>
    <t>Základní škola, Rýmařov, Školní náměstí 1, příspěvková organizace</t>
  </si>
  <si>
    <t>Základní škola, Ostrava-Slezská Ostrava, Na Vizině 28, příspěvková organizace</t>
  </si>
  <si>
    <t>Základní umělecká škola, Ostrava - Moravská Ostrava, Sokolská třída 15, příspěvková organizace</t>
  </si>
  <si>
    <t>Základní umělecká škola Eduarda Marhuly, Ostrava - Mariánské Hory, Hudební 6, příspěvková organizace</t>
  </si>
  <si>
    <t>Základní umělecká škola, Ostrava - Petřkovice, Hlučínská 7, příspěvková organizace</t>
  </si>
  <si>
    <t>Základní umělecká škola Edvarda Runda, Ostrava - Slezská Ostrava, Keltičkova 4, příspěvková organizace</t>
  </si>
  <si>
    <t>Základní umělecká škola Viléma Petrželky, Ostrava - Hrabůvka, Edisonova 90, příspěvková organizace</t>
  </si>
  <si>
    <t>Základní umělecká škola, Ostrava - Zábřeh, Sologubova 9A, příspěvková organizace</t>
  </si>
  <si>
    <t>Základní umělecká škola Leoše Janáčka, Ostrava - Vítkovice, příspěvková organizace</t>
  </si>
  <si>
    <t>Základní umělecká škola, Ostrava - Poruba, J. Valčíka 4413, příspěvková organizace</t>
  </si>
  <si>
    <t>Základní umělecká škola Heleny Salichové, Ostrava - Polanka n/O, 1. května 330, příspěvková organizace</t>
  </si>
  <si>
    <t>Základní umělecká škola, Bohumín - Nový Bohumín, Žižkova 620, příspěvková organizace</t>
  </si>
  <si>
    <t>Základní umělecká škola Pavla Kalety, Český Těšín, příspěvková organizace</t>
  </si>
  <si>
    <t>Základní umělecká škola Bohuslava Martinů, Havířov - Město, Na Schodech 1, příspěvková organizace</t>
  </si>
  <si>
    <t>Základní umělecká škola Leoše Janáčka, Havířov, příspěvková organizace</t>
  </si>
  <si>
    <t>Základní umělecká škola Bedřicha Smetany, Karviná-Mizerov, příspěvková organizace</t>
  </si>
  <si>
    <t>Základní umělecká škola J. R. Míši, Orlová, příspěvková organizace</t>
  </si>
  <si>
    <t>Základní umělecká škola, Rychvald, Orlovská 495, příspěvková organizace</t>
  </si>
  <si>
    <t>Základní umělecká škola, Bílovec, Pivovarská 124, příspěvková organizace</t>
  </si>
  <si>
    <t>Základní umělecká škola, Frenštát pod Radhoštěm, Tyršova 955, příspěvková organizace</t>
  </si>
  <si>
    <t>Základní umělecká škola, Klimkovice, Lidická 5, příspěvková organizace</t>
  </si>
  <si>
    <t>Základní umělecká škola Zdeňka Buriana, Kopřivnice, příspěvková organizace</t>
  </si>
  <si>
    <t>Základní umělecká škola, Nový Jičín, Derkova 1, příspěvková organizace</t>
  </si>
  <si>
    <t>Základní umělecká škola, Odry, příspěvková organizace</t>
  </si>
  <si>
    <t>Základní umělecká škola, Příbor, Lidická 50, příspěvková organizace</t>
  </si>
  <si>
    <t>Základní umělecká škola J. A. Komenského, Studénka, příspěvková organizace</t>
  </si>
  <si>
    <t>Základní umělecká škola Vladislava Vančury, Háj ve Slezsku, příspěvková organizace</t>
  </si>
  <si>
    <t>Základní umělecká škola Pavla Josefa Vejvanovského, Hlučín, příspěvková organizace</t>
  </si>
  <si>
    <t>Základní umělecká škola, Hradec nad Moravicí, Zámecká 313, příspěvková organizace</t>
  </si>
  <si>
    <t>Základní umělecká škola, Opava, příspěvková organizace</t>
  </si>
  <si>
    <t>Základní umělecká škola, Vítkov, Lidická 639, příspěvková organizace</t>
  </si>
  <si>
    <t>Základní umělecká škola Leoše Janáčka, Frýdlant nad Ostravicí, příspěvková organizace</t>
  </si>
  <si>
    <t>Základní umělecká škola, Jablunkov, příspěvková organizace</t>
  </si>
  <si>
    <t>Základní umělecká škola, Třinec, Třanovského 596, příspěvková organizace</t>
  </si>
  <si>
    <t>Základní umělecká škola, Bruntál, nám. J. Žižky 6, příspěvková organizace</t>
  </si>
  <si>
    <t>Základní umělecká škola, Město Albrechtice, Tyršova 1, příspěvková organizace</t>
  </si>
  <si>
    <t>Základní umělecká škola, Rýmařov, Čapkova 6, příspěvková organizace</t>
  </si>
  <si>
    <t>Pedagogicko-psychologická poradna, Ostrava-Zábřeh, příspěvková organizace</t>
  </si>
  <si>
    <t>Pedagogicko-psychologická poradna, Karviná, příspěvková organizace</t>
  </si>
  <si>
    <t>Pedagogicko-psychologická poradna, Nový Jičín, příspěvková organizace</t>
  </si>
  <si>
    <t>Krajské zařízení pro další vzdělávání pedagogických pracovníků a informační centrum, Nový Jičín, příspěvková organizace</t>
  </si>
  <si>
    <t>Školní statek, Opava, příspěvková organizace</t>
  </si>
  <si>
    <t>Pedagogicko-psychologická poradna, Opava, příspěvková organizace</t>
  </si>
  <si>
    <t>Pedagogicko-psychologická poradna, Frýdek-Místek, příspěvková organizace</t>
  </si>
  <si>
    <t>Pedagogicko-psychologická poradna, Bruntál, příspěvková organizace</t>
  </si>
  <si>
    <t>Dětský domov a Školní jídelna, Ostrava-Hrabová, Reymontova 2a, příspěvková organizace</t>
  </si>
  <si>
    <t>Dětský domov a Školní jídelna, Havířov-Podlesí, Čelakovského 1, příspěvková organizace</t>
  </si>
  <si>
    <t>Dětský domov SRDCE a Školní jídelna, Karviná-Fryštát, Vydmuchov 10, příspěvková organizace</t>
  </si>
  <si>
    <t>Dětský domov a Školní jídelna, Nový Jičín, Revoluční 56, příspěvková organizace</t>
  </si>
  <si>
    <t>Dětský domov a Školní jídelna, Příbor, Masarykova 607, příspěvková organizace</t>
  </si>
  <si>
    <t>Dětský domov a Školní jídelna, Budišov nad Budišovkou, příspěvková organizace</t>
  </si>
  <si>
    <t>Dětský domov a Školní jídelna, Melč 4, příspěvková organizace</t>
  </si>
  <si>
    <t>Dětský domov a Školní jídelna, Opava, Rybí trh 14, příspěvková organizace</t>
  </si>
  <si>
    <t>Dětský domov a Školní jídelna, Frýdek-Místek, příspěvková organizace</t>
  </si>
  <si>
    <t>Dětský domov a Školní jídelna, Čeladná 87, příspěvková organizace</t>
  </si>
  <si>
    <t>Dětský domov a Školní jídelna, Lichnov 253, příspěvková organizace</t>
  </si>
  <si>
    <t>Vzdělávací a sportovní centrum, Bílá, příspěvková organizace</t>
  </si>
  <si>
    <t>Sdružené zdravotnické zařízení Krnov, příspěvková organizace</t>
  </si>
  <si>
    <t>Nemocnice ve Frýdku-Místku, příspěvková organizace</t>
  </si>
  <si>
    <t>Nemocnice Třinec, příspěvková organizace</t>
  </si>
  <si>
    <t>Odborný léčebný ústav Metylovice-Moravskoslezské sanatorium, příspěvková organizace</t>
  </si>
  <si>
    <t>Slezská nemocnice v Opavě, příspěvková organizace</t>
  </si>
  <si>
    <t>Zdravotnická záchranná služba Moravskoslezského kraje, příspěvková organizace, Ostrava</t>
  </si>
  <si>
    <t>Příspěvkové organizace v odvětví zdravotnictví celkem</t>
  </si>
  <si>
    <t>ROZVAHA MORAVSKOSLEZSKÉHO KRAJE včetně příspěvkových organizací (v tis. Kč)</t>
  </si>
  <si>
    <t>Položka výkazu</t>
  </si>
  <si>
    <t>Syntetický účet</t>
  </si>
  <si>
    <t>OBDOBÍ</t>
  </si>
  <si>
    <t>BĚŽNÉ</t>
  </si>
  <si>
    <t>MINULÉ</t>
  </si>
  <si>
    <t>BRUTTO</t>
  </si>
  <si>
    <t>KOREKCE</t>
  </si>
  <si>
    <t>NETTO</t>
  </si>
  <si>
    <t>Aktiva celkem</t>
  </si>
  <si>
    <t>A.</t>
  </si>
  <si>
    <t>Stálá aktiva</t>
  </si>
  <si>
    <t>A.I.</t>
  </si>
  <si>
    <t>Dlouhodobý nehmotný majetek</t>
  </si>
  <si>
    <t>A.I.1.</t>
  </si>
  <si>
    <t>Nehmotné výsledky výzkumu a vývoje</t>
  </si>
  <si>
    <t>012</t>
  </si>
  <si>
    <t>A.I.2.</t>
  </si>
  <si>
    <t>Software</t>
  </si>
  <si>
    <t>013</t>
  </si>
  <si>
    <t>A.I.3.</t>
  </si>
  <si>
    <t>Ocenitelná práva</t>
  </si>
  <si>
    <t>014</t>
  </si>
  <si>
    <t>A.I.4.</t>
  </si>
  <si>
    <t>Povolenky na emise a preferenční limity</t>
  </si>
  <si>
    <t>015</t>
  </si>
  <si>
    <t>A.I.5.</t>
  </si>
  <si>
    <t>Drobný dlouhodobý nehmotný majetek</t>
  </si>
  <si>
    <t>018</t>
  </si>
  <si>
    <t>A.I.6.</t>
  </si>
  <si>
    <t>Ostatní dlouhodobý nehmotný majetek</t>
  </si>
  <si>
    <t>019</t>
  </si>
  <si>
    <t>A.I.7.</t>
  </si>
  <si>
    <t>Nedokončený dlouhodobý nehmotný majetek</t>
  </si>
  <si>
    <t>041</t>
  </si>
  <si>
    <t>A.I.8.</t>
  </si>
  <si>
    <t>Poskytnuté zálohy na dlouhodobý nehmotný majetek</t>
  </si>
  <si>
    <t>051</t>
  </si>
  <si>
    <t>A.I.9.</t>
  </si>
  <si>
    <t>Dlouhodobý nehmotný majetek určený k prodeji</t>
  </si>
  <si>
    <t>035</t>
  </si>
  <si>
    <t>A.II.</t>
  </si>
  <si>
    <t>Dlouhodobý hmotný majetek</t>
  </si>
  <si>
    <t>A.II.1.</t>
  </si>
  <si>
    <t>031</t>
  </si>
  <si>
    <t>A.II.2.</t>
  </si>
  <si>
    <t>Kulturní předměty</t>
  </si>
  <si>
    <t>032</t>
  </si>
  <si>
    <t>A.II.3.</t>
  </si>
  <si>
    <t>Stavby</t>
  </si>
  <si>
    <t>021</t>
  </si>
  <si>
    <t>A.II.4.</t>
  </si>
  <si>
    <t>Samostatné hmotné movité věci a soubory hmotných movitých věcí</t>
  </si>
  <si>
    <t>022</t>
  </si>
  <si>
    <t>A.II.5.</t>
  </si>
  <si>
    <t>Pěstitelské celky trvalých porostů</t>
  </si>
  <si>
    <t>025</t>
  </si>
  <si>
    <t>A.II.6.</t>
  </si>
  <si>
    <t>Drobný dlouhodobý hmotný majetek</t>
  </si>
  <si>
    <t>028</t>
  </si>
  <si>
    <t>A.II.7.</t>
  </si>
  <si>
    <t>Ostatní dlouhodobý hmotný majetek</t>
  </si>
  <si>
    <t>029</t>
  </si>
  <si>
    <t>A.II.8.</t>
  </si>
  <si>
    <t>Nedokončený dlouhodobý hmotný majetek</t>
  </si>
  <si>
    <t>042</t>
  </si>
  <si>
    <t>A.II.9.</t>
  </si>
  <si>
    <t>Poskytnuté zálohy na dlouhodobý hmotný majetek</t>
  </si>
  <si>
    <t>052</t>
  </si>
  <si>
    <t>A.II.10.</t>
  </si>
  <si>
    <t>Dlouhodobý hmotný majetek určený k prodeji</t>
  </si>
  <si>
    <t>036</t>
  </si>
  <si>
    <t>A.III.</t>
  </si>
  <si>
    <t>Dlouhodobý finanční majetek</t>
  </si>
  <si>
    <t>A.III.1.</t>
  </si>
  <si>
    <t>Majetkové účasti v osobách s rozhodujícím vlivem</t>
  </si>
  <si>
    <t>061</t>
  </si>
  <si>
    <t>A.III.2.</t>
  </si>
  <si>
    <t>Majetkové účasti v osobách s podstatným vlivem</t>
  </si>
  <si>
    <t>062</t>
  </si>
  <si>
    <t>A.III.3.</t>
  </si>
  <si>
    <t>Dluhové cenné papíry držené do splatnosti</t>
  </si>
  <si>
    <t>063</t>
  </si>
  <si>
    <t>A.III.4.</t>
  </si>
  <si>
    <t>Dlouhodobé půjčky</t>
  </si>
  <si>
    <t>067</t>
  </si>
  <si>
    <t>A.III.5.</t>
  </si>
  <si>
    <t>Termínované vklady dlouhodobé</t>
  </si>
  <si>
    <t>068</t>
  </si>
  <si>
    <t>A.III.6.</t>
  </si>
  <si>
    <t>Ostatní dlouhodobý finanční majetek</t>
  </si>
  <si>
    <t>069</t>
  </si>
  <si>
    <t>A.III.7.</t>
  </si>
  <si>
    <t>Pořizovaný dlouhodobý finanční majetek</t>
  </si>
  <si>
    <t>043</t>
  </si>
  <si>
    <t>A.III.8.</t>
  </si>
  <si>
    <t>Poskytnuté zálohy na dlouhodobý finanční majetek</t>
  </si>
  <si>
    <t>053</t>
  </si>
  <si>
    <t>A.IV.</t>
  </si>
  <si>
    <t>Dlouhodobé pohledávky</t>
  </si>
  <si>
    <t>A.IV.1.</t>
  </si>
  <si>
    <t>Poskytnuté návratné finanční výpomoci dlouhodobé</t>
  </si>
  <si>
    <t>462</t>
  </si>
  <si>
    <t>A.IV.2.</t>
  </si>
  <si>
    <t>Dlouhodobé pohledávky z postoupených úvěrů</t>
  </si>
  <si>
    <t>464</t>
  </si>
  <si>
    <t>A.IV.3.</t>
  </si>
  <si>
    <t>Dlouhodobé poskytnuté zálohy</t>
  </si>
  <si>
    <t>465</t>
  </si>
  <si>
    <t>A.IV.4.</t>
  </si>
  <si>
    <t>Dlouhodobé pohledávky z ručení</t>
  </si>
  <si>
    <t>466</t>
  </si>
  <si>
    <t>A.IV.5.</t>
  </si>
  <si>
    <t>Ostatní dlouhodobé pohledávky</t>
  </si>
  <si>
    <t>469</t>
  </si>
  <si>
    <t>A.IV.6.</t>
  </si>
  <si>
    <t>Dlouhodobé poskytnuté zálohy na transfery</t>
  </si>
  <si>
    <t>471</t>
  </si>
  <si>
    <t>B.</t>
  </si>
  <si>
    <t>Oběžná aktiva</t>
  </si>
  <si>
    <t>B.I.</t>
  </si>
  <si>
    <t>Zásoby</t>
  </si>
  <si>
    <t>B.I.1.</t>
  </si>
  <si>
    <t>Pořízení materiálu</t>
  </si>
  <si>
    <t>111</t>
  </si>
  <si>
    <t>B.I.2.</t>
  </si>
  <si>
    <t>Materiál na skladě</t>
  </si>
  <si>
    <t>112</t>
  </si>
  <si>
    <t>B.I.3.</t>
  </si>
  <si>
    <t>Materiál na cestě</t>
  </si>
  <si>
    <t>119</t>
  </si>
  <si>
    <t>B.I.4.</t>
  </si>
  <si>
    <t>Nedokončená výroba</t>
  </si>
  <si>
    <t>121</t>
  </si>
  <si>
    <t>B.I.5.</t>
  </si>
  <si>
    <t>Polotovary vlastní výroby</t>
  </si>
  <si>
    <t>122</t>
  </si>
  <si>
    <t>B.I.6.</t>
  </si>
  <si>
    <t>Výrobky</t>
  </si>
  <si>
    <t>123</t>
  </si>
  <si>
    <t>B.I.7.</t>
  </si>
  <si>
    <t>Pořízení zboží</t>
  </si>
  <si>
    <t>131</t>
  </si>
  <si>
    <t>B.I.8.</t>
  </si>
  <si>
    <t>Zboží na skladě</t>
  </si>
  <si>
    <t>132</t>
  </si>
  <si>
    <t>B.I.9.</t>
  </si>
  <si>
    <t>Zboží na cestě</t>
  </si>
  <si>
    <t>138</t>
  </si>
  <si>
    <t>B.I.10.</t>
  </si>
  <si>
    <t>Ostatní zásoby</t>
  </si>
  <si>
    <t>139</t>
  </si>
  <si>
    <t>B.II.</t>
  </si>
  <si>
    <t>Krátkodobé pohledávky</t>
  </si>
  <si>
    <t>B.II.1.</t>
  </si>
  <si>
    <t>Odběratelé</t>
  </si>
  <si>
    <t>311</t>
  </si>
  <si>
    <t>B.II.2.</t>
  </si>
  <si>
    <t>Směnky k inkasu</t>
  </si>
  <si>
    <t>312</t>
  </si>
  <si>
    <t>B.II.3.</t>
  </si>
  <si>
    <t>Pohledávky za eskontované cenné papíry</t>
  </si>
  <si>
    <t>313</t>
  </si>
  <si>
    <t>B.II.4.</t>
  </si>
  <si>
    <t>Krátkodobé poskytnuté zálohy</t>
  </si>
  <si>
    <t>314</t>
  </si>
  <si>
    <t>B.II.5.</t>
  </si>
  <si>
    <t>Jiné pohledávky z hlavní činnosti</t>
  </si>
  <si>
    <t>315</t>
  </si>
  <si>
    <t>B.II.6.</t>
  </si>
  <si>
    <t>Poskytnuté návratné finanční výpomoci krátkodobé</t>
  </si>
  <si>
    <t>316</t>
  </si>
  <si>
    <t>B.II.7.</t>
  </si>
  <si>
    <t>Krátkodobé pohledávky z postoupených úvěrů</t>
  </si>
  <si>
    <t>317</t>
  </si>
  <si>
    <t>B.II.8.</t>
  </si>
  <si>
    <t>Pohledávky z přerozdělovaných daní</t>
  </si>
  <si>
    <t>319</t>
  </si>
  <si>
    <t>B.II.9.</t>
  </si>
  <si>
    <t>Pohledávky za zaměstnanci</t>
  </si>
  <si>
    <t>335</t>
  </si>
  <si>
    <t>B.II.10.</t>
  </si>
  <si>
    <t>Sociální zabezpečení</t>
  </si>
  <si>
    <t>336</t>
  </si>
  <si>
    <t>B.II.11.</t>
  </si>
  <si>
    <t>Zdravotní pojištění</t>
  </si>
  <si>
    <t>337</t>
  </si>
  <si>
    <t>B.II.12.</t>
  </si>
  <si>
    <t>Důchodové spoření</t>
  </si>
  <si>
    <t>338</t>
  </si>
  <si>
    <t>B.II.13.</t>
  </si>
  <si>
    <t>Daň z příjmů</t>
  </si>
  <si>
    <t>341</t>
  </si>
  <si>
    <t>B.II.14.</t>
  </si>
  <si>
    <t>Ostatní daně, poplatky a jiná obdobná peněžitá plnění</t>
  </si>
  <si>
    <t>342</t>
  </si>
  <si>
    <t>B.II.15.</t>
  </si>
  <si>
    <t>343</t>
  </si>
  <si>
    <t>B.II.16.</t>
  </si>
  <si>
    <t>Pohledávky za osobami mimo vybrané vládní instituce</t>
  </si>
  <si>
    <t>344</t>
  </si>
  <si>
    <t>B.II.17.</t>
  </si>
  <si>
    <t>Pohledávky za vybranými ústředními vládními institucemi</t>
  </si>
  <si>
    <t>346</t>
  </si>
  <si>
    <t>B.II.18.</t>
  </si>
  <si>
    <t>Pohledávky za vybranými místními vládními institucemi</t>
  </si>
  <si>
    <t>348</t>
  </si>
  <si>
    <t>B.II.23.</t>
  </si>
  <si>
    <t>Krátkodobé pohledávky z ručení</t>
  </si>
  <si>
    <t>361</t>
  </si>
  <si>
    <t>B.II.24.</t>
  </si>
  <si>
    <t>Pevné termínové operace a opce</t>
  </si>
  <si>
    <t>363</t>
  </si>
  <si>
    <t>B.II.25.</t>
  </si>
  <si>
    <t>Pohledávky z neukončených finančních operací</t>
  </si>
  <si>
    <t>369</t>
  </si>
  <si>
    <t>B.II.26.</t>
  </si>
  <si>
    <t>Pohledávky z finančního zajištění</t>
  </si>
  <si>
    <t>365</t>
  </si>
  <si>
    <t>B.II.27.</t>
  </si>
  <si>
    <t>Pohledávky z vydaných dluhopisů</t>
  </si>
  <si>
    <t>367</t>
  </si>
  <si>
    <t>B.II.28.</t>
  </si>
  <si>
    <t>Krátkodobé poskytnuté zálohy na transfery</t>
  </si>
  <si>
    <t>373</t>
  </si>
  <si>
    <t>B.II.29.</t>
  </si>
  <si>
    <t>Krátkodobé zprostředkování transferů</t>
  </si>
  <si>
    <t>375</t>
  </si>
  <si>
    <t>B.II.30.</t>
  </si>
  <si>
    <t>Náklady příštích období</t>
  </si>
  <si>
    <t>381</t>
  </si>
  <si>
    <t>B.II.31.</t>
  </si>
  <si>
    <t>Příjmy příštích období</t>
  </si>
  <si>
    <t>385</t>
  </si>
  <si>
    <t>B.II.32.</t>
  </si>
  <si>
    <t>Dohadné účty aktivní</t>
  </si>
  <si>
    <t>388</t>
  </si>
  <si>
    <t>B.II.33.</t>
  </si>
  <si>
    <t>Ostatní krátkodobé pohledávky</t>
  </si>
  <si>
    <t>377</t>
  </si>
  <si>
    <t>B.III.</t>
  </si>
  <si>
    <t>Krátkodobý finanční majetek</t>
  </si>
  <si>
    <t>B.III.1.</t>
  </si>
  <si>
    <t>Majetkové cenné papíry k obchodování</t>
  </si>
  <si>
    <t>251</t>
  </si>
  <si>
    <t>B.III.2.</t>
  </si>
  <si>
    <t>Dluhové cenné papíry k obchodování</t>
  </si>
  <si>
    <t>253</t>
  </si>
  <si>
    <t>B.III.3.</t>
  </si>
  <si>
    <t>Jiné cenné papíry</t>
  </si>
  <si>
    <t>256</t>
  </si>
  <si>
    <t>B.III.4.</t>
  </si>
  <si>
    <t>Termínované vklady krátkodobé</t>
  </si>
  <si>
    <t>244</t>
  </si>
  <si>
    <t>B.III.5.</t>
  </si>
  <si>
    <t>Jiné běžné účty</t>
  </si>
  <si>
    <t>245</t>
  </si>
  <si>
    <t>B.III.9.</t>
  </si>
  <si>
    <t>Běžný účet</t>
  </si>
  <si>
    <t>241</t>
  </si>
  <si>
    <t>B.III.10.</t>
  </si>
  <si>
    <t>Běžný účet FKSP</t>
  </si>
  <si>
    <t>243</t>
  </si>
  <si>
    <t>B.III.11.</t>
  </si>
  <si>
    <t>Základní běžný účet územních samosprávných celků</t>
  </si>
  <si>
    <t>231</t>
  </si>
  <si>
    <t>B.III.12.</t>
  </si>
  <si>
    <t>Běžné účty fondů územních samosprávných celků</t>
  </si>
  <si>
    <t>236</t>
  </si>
  <si>
    <t>B.III.15.</t>
  </si>
  <si>
    <t>Ceniny</t>
  </si>
  <si>
    <t>263</t>
  </si>
  <si>
    <t>B.III.16.</t>
  </si>
  <si>
    <t>Peníze na cestě</t>
  </si>
  <si>
    <t>262</t>
  </si>
  <si>
    <t>B.III.17.</t>
  </si>
  <si>
    <t>Pokladna</t>
  </si>
  <si>
    <t>261</t>
  </si>
  <si>
    <t>Pasiva celkem</t>
  </si>
  <si>
    <t>C.</t>
  </si>
  <si>
    <t>Vlastní kapitál</t>
  </si>
  <si>
    <t>C.I.</t>
  </si>
  <si>
    <t>Jmění účetní jednotky a upravující položky</t>
  </si>
  <si>
    <t>C.I.1.</t>
  </si>
  <si>
    <t>Jmění účetní jednotky</t>
  </si>
  <si>
    <t>401</t>
  </si>
  <si>
    <t>C.I.3.</t>
  </si>
  <si>
    <t>Transfery na pořízení dlouhodobého majetku</t>
  </si>
  <si>
    <t>403</t>
  </si>
  <si>
    <t>C.I.4.</t>
  </si>
  <si>
    <t>Kurzové rozdíly</t>
  </si>
  <si>
    <t>405</t>
  </si>
  <si>
    <t>C.I.5.</t>
  </si>
  <si>
    <t>Oceňovací rozdíly při prvotním použití metody</t>
  </si>
  <si>
    <t>406</t>
  </si>
  <si>
    <t>C.I.6.</t>
  </si>
  <si>
    <t>Jiné oceňovací rozdíly</t>
  </si>
  <si>
    <t>407</t>
  </si>
  <si>
    <t>C.I.7.</t>
  </si>
  <si>
    <t>Opravy předcházejících účetních období</t>
  </si>
  <si>
    <t>408</t>
  </si>
  <si>
    <t>C.II.</t>
  </si>
  <si>
    <t>Fondy účetní jednotky</t>
  </si>
  <si>
    <t>C.II.1.</t>
  </si>
  <si>
    <t>Fond odměn</t>
  </si>
  <si>
    <t>411</t>
  </si>
  <si>
    <t>C.II.2.</t>
  </si>
  <si>
    <t>Fond kulturních a sociálních potřeb</t>
  </si>
  <si>
    <t>412</t>
  </si>
  <si>
    <t>C.II.3.</t>
  </si>
  <si>
    <t>Rezervní fond tvořený ze zlepšeného výsledku hospodaření</t>
  </si>
  <si>
    <t>413</t>
  </si>
  <si>
    <t>C.II.4.</t>
  </si>
  <si>
    <t>Rezervní fond z ostatních titulů</t>
  </si>
  <si>
    <t>414</t>
  </si>
  <si>
    <t>C.II.5.</t>
  </si>
  <si>
    <t>Fond reprodukce majetku, fond investic</t>
  </si>
  <si>
    <t>416</t>
  </si>
  <si>
    <t>C.II.6.</t>
  </si>
  <si>
    <t>Ostatní fondy</t>
  </si>
  <si>
    <t>419</t>
  </si>
  <si>
    <t>C.III.</t>
  </si>
  <si>
    <t>Výsledek hospodaření</t>
  </si>
  <si>
    <t>C.III.1.</t>
  </si>
  <si>
    <t>Výsledek hospodaření běžného účetního období</t>
  </si>
  <si>
    <t>C.III.2.</t>
  </si>
  <si>
    <t>Výsledek hospodaření ve schvalovacím řízení</t>
  </si>
  <si>
    <t>431</t>
  </si>
  <si>
    <t>C.III.3.</t>
  </si>
  <si>
    <t>Výsledek hospodaření předcházejících účetních období</t>
  </si>
  <si>
    <t>432</t>
  </si>
  <si>
    <t>D.</t>
  </si>
  <si>
    <t>Cizí zdroje</t>
  </si>
  <si>
    <t>D.I.</t>
  </si>
  <si>
    <t>Rezervy</t>
  </si>
  <si>
    <t>D.I.1.</t>
  </si>
  <si>
    <t>441</t>
  </si>
  <si>
    <t>D.II.</t>
  </si>
  <si>
    <t>Dlouhodobé závazky</t>
  </si>
  <si>
    <t>D.II.1.</t>
  </si>
  <si>
    <t>Dlouhodobé úvěry</t>
  </si>
  <si>
    <t>451</t>
  </si>
  <si>
    <t>D.II.2.</t>
  </si>
  <si>
    <t>Přijaté návratné finanční výpomoci dlouhodobé</t>
  </si>
  <si>
    <t>452</t>
  </si>
  <si>
    <t>D.II.3.</t>
  </si>
  <si>
    <t>Dlouhodobé závazky z vydaných dluhopisů</t>
  </si>
  <si>
    <t>453</t>
  </si>
  <si>
    <t>D.II.4.</t>
  </si>
  <si>
    <t>Dlouhodobé přijaté zálohy</t>
  </si>
  <si>
    <t>455</t>
  </si>
  <si>
    <t>D.II.5.</t>
  </si>
  <si>
    <t>Dlouhodobé závazky z ručení</t>
  </si>
  <si>
    <t>456</t>
  </si>
  <si>
    <t>D.II.6.</t>
  </si>
  <si>
    <t>Dlouhodobé směnky k úhradě</t>
  </si>
  <si>
    <t>457</t>
  </si>
  <si>
    <t>D.II.7.</t>
  </si>
  <si>
    <t>Ostatní dlouhodobé závazky</t>
  </si>
  <si>
    <t>459</t>
  </si>
  <si>
    <t>D.II.8.</t>
  </si>
  <si>
    <t>Dlouhodobé přijaté zálohy na transfery</t>
  </si>
  <si>
    <t>472</t>
  </si>
  <si>
    <t>D.III.</t>
  </si>
  <si>
    <t>Krátkodobé závazky</t>
  </si>
  <si>
    <t>D.III.1.</t>
  </si>
  <si>
    <t>Krátkodobé úvěry</t>
  </si>
  <si>
    <t>281</t>
  </si>
  <si>
    <t>D.III.2.</t>
  </si>
  <si>
    <t>Eskontované krátkodobé dluhopisy (směnky)</t>
  </si>
  <si>
    <t>282</t>
  </si>
  <si>
    <t>D.III.3.</t>
  </si>
  <si>
    <t>Krátkodobé závazky z vydaných dluhopisů</t>
  </si>
  <si>
    <t>283</t>
  </si>
  <si>
    <t>D.III.4.</t>
  </si>
  <si>
    <t>Jiné krátkodobé půjčky</t>
  </si>
  <si>
    <t>289</t>
  </si>
  <si>
    <t>D.III.5.</t>
  </si>
  <si>
    <t>Dodavatelé</t>
  </si>
  <si>
    <t>321</t>
  </si>
  <si>
    <t>D.III.6.</t>
  </si>
  <si>
    <t>Směnky k úhradě</t>
  </si>
  <si>
    <t>322</t>
  </si>
  <si>
    <t>D.III.7.</t>
  </si>
  <si>
    <t>Krátkodobé přijaté zálohy</t>
  </si>
  <si>
    <t>324</t>
  </si>
  <si>
    <t>D.III.8.</t>
  </si>
  <si>
    <t>Závazky z dělené správy</t>
  </si>
  <si>
    <t>325</t>
  </si>
  <si>
    <t>D.III.9.</t>
  </si>
  <si>
    <t>Přijaté návratné finanční výpomoci krátkodobé</t>
  </si>
  <si>
    <t>326</t>
  </si>
  <si>
    <t>D.III.10.</t>
  </si>
  <si>
    <t>Zaměstnanci</t>
  </si>
  <si>
    <t>331</t>
  </si>
  <si>
    <t>D.III.11.</t>
  </si>
  <si>
    <t>Jiné závazky vůči zaměstnancům</t>
  </si>
  <si>
    <t>333</t>
  </si>
  <si>
    <t>D.III.12.</t>
  </si>
  <si>
    <t>D.III.13.</t>
  </si>
  <si>
    <t>D.III.14.</t>
  </si>
  <si>
    <t>D.III.15.</t>
  </si>
  <si>
    <t>D.III.16.</t>
  </si>
  <si>
    <t>D.III.17.</t>
  </si>
  <si>
    <t>D.III.18.</t>
  </si>
  <si>
    <t>Závazky k osobám mimo vybrané vládní instituce</t>
  </si>
  <si>
    <t>345</t>
  </si>
  <si>
    <t>D.III.19.</t>
  </si>
  <si>
    <t>Závazky k vybraným ústředním vládním institucím</t>
  </si>
  <si>
    <t>347</t>
  </si>
  <si>
    <t>D.III.20.</t>
  </si>
  <si>
    <t>Závazky k vybraným místním vládním institucím</t>
  </si>
  <si>
    <t>349</t>
  </si>
  <si>
    <t>D.III.27.</t>
  </si>
  <si>
    <t>Krátkodobé závazky z ručení</t>
  </si>
  <si>
    <t>362</t>
  </si>
  <si>
    <t>D.III.28.</t>
  </si>
  <si>
    <t>D.III.29.</t>
  </si>
  <si>
    <t>Závazky z neukončených finančních operací</t>
  </si>
  <si>
    <t>364</t>
  </si>
  <si>
    <t>D.III.30.</t>
  </si>
  <si>
    <t>Závazky z finančního zajištění</t>
  </si>
  <si>
    <t>366</t>
  </si>
  <si>
    <t>D.III.31.</t>
  </si>
  <si>
    <t>Závazky z upsaných nesplacených cenných papírů a podílů</t>
  </si>
  <si>
    <t>368</t>
  </si>
  <si>
    <t>D.III.32.</t>
  </si>
  <si>
    <t>Krátkodobé přijaté zálohy na transfery</t>
  </si>
  <si>
    <t>374</t>
  </si>
  <si>
    <t>D.III.33.</t>
  </si>
  <si>
    <t>D.III.35.</t>
  </si>
  <si>
    <t>Výdaje příštích období</t>
  </si>
  <si>
    <t>383</t>
  </si>
  <si>
    <t>D.III.36.</t>
  </si>
  <si>
    <t>Výnosy příštích období</t>
  </si>
  <si>
    <t>384</t>
  </si>
  <si>
    <t>D.III.37.</t>
  </si>
  <si>
    <t>Dohadné účty pasivní</t>
  </si>
  <si>
    <t>389</t>
  </si>
  <si>
    <t>D.III.38.</t>
  </si>
  <si>
    <t>Ostatní krátkodobé závazky</t>
  </si>
  <si>
    <t>378</t>
  </si>
  <si>
    <t>ROZVAHA MORAVSKOSLEZSKÉHO KRAJE bez příspěvkových organizací (v tis. Kč)</t>
  </si>
  <si>
    <t>ROZVAHA PŘÍSPĚVKOVÝCH ORGANIZACÍ KRAJE (v tis. Kč)</t>
  </si>
  <si>
    <t>VÝKAZ ZISKU A ZTRÁTY PŘÍSPĚVKOVÝCH ORGANIZACÍ KRAJE (v tis.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</si>
  <si>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</si>
  <si>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</si>
  <si>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</si>
  <si>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</si>
  <si>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</si>
  <si>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</si>
  <si>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</si>
  <si>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</si>
  <si>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</si>
  <si>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</si>
  <si>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</si>
  <si>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</si>
  <si>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</si>
  <si>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</si>
  <si>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</si>
  <si>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</si>
  <si>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</si>
  <si>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</si>
  <si>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</si>
  <si>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</si>
  <si>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511</t>
  </si>
  <si>
    <t>512</t>
  </si>
  <si>
    <t>A.I.10.</t>
  </si>
  <si>
    <t>Náklady na reprezentaci</t>
  </si>
  <si>
    <t>513</t>
  </si>
  <si>
    <t>A.I.11.</t>
  </si>
  <si>
    <t>Aktivace vnitroorganizačních služeb</t>
  </si>
  <si>
    <t>516</t>
  </si>
  <si>
    <t>A.I.12.</t>
  </si>
  <si>
    <t>Ostatní služby</t>
  </si>
  <si>
    <t>518</t>
  </si>
  <si>
    <t>A.I.13.</t>
  </si>
  <si>
    <t>Mzdové náklady</t>
  </si>
  <si>
    <t>521</t>
  </si>
  <si>
    <t>A.I.14.</t>
  </si>
  <si>
    <t>Zákonné sociální pojištění</t>
  </si>
  <si>
    <t>524</t>
  </si>
  <si>
    <t>A.I.15.</t>
  </si>
  <si>
    <t>Jiné sociální pojištění</t>
  </si>
  <si>
    <t>525</t>
  </si>
  <si>
    <t>A.I.16.</t>
  </si>
  <si>
    <t>Zákonné sociální náklady</t>
  </si>
  <si>
    <t>527</t>
  </si>
  <si>
    <t>A.I.17.</t>
  </si>
  <si>
    <t>Jiné sociální náklady</t>
  </si>
  <si>
    <t>528</t>
  </si>
  <si>
    <t>A.I.18.</t>
  </si>
  <si>
    <t>Daň silniční</t>
  </si>
  <si>
    <t>531</t>
  </si>
  <si>
    <t>A.I.19.</t>
  </si>
  <si>
    <t>Daň z nemovitostí</t>
  </si>
  <si>
    <t>532</t>
  </si>
  <si>
    <t>A.I.20.</t>
  </si>
  <si>
    <t>Jiné daně a poplatky</t>
  </si>
  <si>
    <t>538</t>
  </si>
  <si>
    <t>A.I.22.</t>
  </si>
  <si>
    <t>Smluvní pokuty a úroky z prodlení</t>
  </si>
  <si>
    <t>541</t>
  </si>
  <si>
    <t>A.I.23.</t>
  </si>
  <si>
    <t>Jiné pokuty a penále</t>
  </si>
  <si>
    <t>542</t>
  </si>
  <si>
    <t>A.I.24.</t>
  </si>
  <si>
    <t>Dary a jiná bezúplatná předání</t>
  </si>
  <si>
    <t>543</t>
  </si>
  <si>
    <t>A.I.25.</t>
  </si>
  <si>
    <t>Prodaný materiál</t>
  </si>
  <si>
    <t>544</t>
  </si>
  <si>
    <t>A.I.26.</t>
  </si>
  <si>
    <t>Manka a škody</t>
  </si>
  <si>
    <t>547</t>
  </si>
  <si>
    <t>A.I.27.</t>
  </si>
  <si>
    <t>Tvorba fondů</t>
  </si>
  <si>
    <t>548</t>
  </si>
  <si>
    <t>A.I.28.</t>
  </si>
  <si>
    <t>Odpisy dlouhodobého majetku</t>
  </si>
  <si>
    <t>551</t>
  </si>
  <si>
    <t>A.I.29.</t>
  </si>
  <si>
    <t>Prodaný dlouhodobý nehmotný majetek</t>
  </si>
  <si>
    <t>552</t>
  </si>
  <si>
    <t>A.I.30.</t>
  </si>
  <si>
    <t>Prodaný dlouhodobý hmotný majetek</t>
  </si>
  <si>
    <t>553</t>
  </si>
  <si>
    <t>A.I.31.</t>
  </si>
  <si>
    <t>Prodané pozemky</t>
  </si>
  <si>
    <t>554</t>
  </si>
  <si>
    <t>A.I.32.</t>
  </si>
  <si>
    <t>Tvorba a zúčtování rezerv</t>
  </si>
  <si>
    <t>555</t>
  </si>
  <si>
    <t>A.I.33.</t>
  </si>
  <si>
    <t>Tvorba a zúčtování opravných položek</t>
  </si>
  <si>
    <t>556</t>
  </si>
  <si>
    <t>A.I.34.</t>
  </si>
  <si>
    <t>Náklady z vyřazených pohledávek</t>
  </si>
  <si>
    <t>557</t>
  </si>
  <si>
    <t>A.I.35.</t>
  </si>
  <si>
    <t>Náklady z drobného dlouhodobého majetku</t>
  </si>
  <si>
    <t>558</t>
  </si>
  <si>
    <t>A.I.36.</t>
  </si>
  <si>
    <t>Ostatní náklady z činnosti</t>
  </si>
  <si>
    <t>549</t>
  </si>
  <si>
    <t>Finanční náklady</t>
  </si>
  <si>
    <t>Prodané cenné papíry a podíly</t>
  </si>
  <si>
    <t>561</t>
  </si>
  <si>
    <t>Úroky</t>
  </si>
  <si>
    <t>562</t>
  </si>
  <si>
    <t>Kurzové ztráty</t>
  </si>
  <si>
    <t>563</t>
  </si>
  <si>
    <t>Náklady z přecenění reálnou hodnotou</t>
  </si>
  <si>
    <t>564</t>
  </si>
  <si>
    <t>Ostatní finanční náklady</t>
  </si>
  <si>
    <t>569</t>
  </si>
  <si>
    <t>Náklady na transfery</t>
  </si>
  <si>
    <t>Náklady vybraných ústředních vládních institucí na transfery</t>
  </si>
  <si>
    <t>571</t>
  </si>
  <si>
    <t>Náklady vybraných místních vládních institucí na transfery</t>
  </si>
  <si>
    <t>572</t>
  </si>
  <si>
    <t>A.V.</t>
  </si>
  <si>
    <t>A.V.1.</t>
  </si>
  <si>
    <t>591</t>
  </si>
  <si>
    <t>A.V.2.</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</si>
  <si>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</si>
  <si>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</si>
  <si>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</si>
  <si>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</si>
  <si>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</si>
  <si>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</si>
  <si>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</si>
  <si>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</si>
  <si>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</si>
  <si>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</si>
  <si>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</si>
  <si>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</si>
  <si>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</si>
  <si>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</si>
  <si>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</si>
  <si>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</si>
  <si>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B.I.11.</t>
  </si>
  <si>
    <t>Výnosy z vyřazených pohledávek</t>
  </si>
  <si>
    <t>643</t>
  </si>
  <si>
    <t>B.I.12.</t>
  </si>
  <si>
    <t>Výnosy z prodeje materiálu</t>
  </si>
  <si>
    <t>644</t>
  </si>
  <si>
    <t>B.I.13.</t>
  </si>
  <si>
    <t>Výnosy z prodeje dlouhodobého nehmotného majetku</t>
  </si>
  <si>
    <t>645</t>
  </si>
  <si>
    <t>B.I.14.</t>
  </si>
  <si>
    <t>Výnosy z prodeje dlouhodobého hmotného majetku kromě pozemků</t>
  </si>
  <si>
    <t>646</t>
  </si>
  <si>
    <t>B.I.15.</t>
  </si>
  <si>
    <t>Výnosy z prodeje pozemků</t>
  </si>
  <si>
    <t>647</t>
  </si>
  <si>
    <t>B.I.16.</t>
  </si>
  <si>
    <t>Čerpání fondů</t>
  </si>
  <si>
    <t>648</t>
  </si>
  <si>
    <t>B.I.17.</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</si>
  <si>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</si>
  <si>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</si>
  <si>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</si>
  <si>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</si>
  <si>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</si>
  <si>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</si>
  <si>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</si>
  <si>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</si>
  <si>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</si>
  <si>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</si>
  <si>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</si>
  <si>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</si>
  <si>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B.IV.</t>
  </si>
  <si>
    <t>Výnosy z transferů</t>
  </si>
  <si>
    <t>B.IV.1.</t>
  </si>
  <si>
    <t>Výnosy vybraných ústředních vládních institucí z transferů</t>
  </si>
  <si>
    <t>671</t>
  </si>
  <si>
    <t>B.IV.2.</t>
  </si>
  <si>
    <t>Výnosy vybraných místních vládních institucí z transferů</t>
  </si>
  <si>
    <t>672</t>
  </si>
  <si>
    <t>VÝSLEDEK HOSPODAŘENÍ</t>
  </si>
  <si>
    <t>C.1.</t>
  </si>
  <si>
    <t>Výsledek hospodaření před zdaněním</t>
  </si>
  <si>
    <t>C.2.</t>
  </si>
  <si>
    <t>ROZVAHA PŘÍSPĚVKOVÝCH ORGANIZACÍ V ODVĚTVÍ SOCIÁLNÍCH VĚCÍ (v tis. Kč)</t>
  </si>
  <si>
    <t>VÝKAZ ZISKU A ZTRÁTY PŘÍSPĚVKOVÝCH ORGANIZACÍ V ODVĚTVÍ SOCIÁLNÍCH VĚCÍ (v tis. Kč)</t>
  </si>
  <si>
    <t>Číslo položky</t>
  </si>
  <si>
    <t>ROZVAHA PŘÍSPĚVKOVÝCH ORGANIZACÍ V ODVĚTVÍ ZDRAVOTNICTVÍ (v tis. Kč)</t>
  </si>
  <si>
    <t>VÝKAZ ZISKU A ZTRÁTY PŘÍSPĚVKOVÝCH ORGANIZACÍ V ODVĚTVÍ ZDRAVOTNICTVÍ (v tis. Kč)</t>
  </si>
  <si>
    <t>ROZVAHA PŘÍSPĚVKOVÝCH ORGANIZACÍ V ODVĚTVÍ KULTURY (v tis. Kč)</t>
  </si>
  <si>
    <t>VÝKAZ ZISKU A ZTRÁTY PŘÍSPĚVKOVÝCH ORGANIZACÍ V ODVĚTVÍ KULTURY (v tis. Kč)</t>
  </si>
  <si>
    <t>ROZVAHA PŘÍSPĚVKOVÝCH ORGANIZACÍ V ODVĚTVÍ ŠKOLSTVÍ (v tis. Kč)</t>
  </si>
  <si>
    <t xml:space="preserve">Město Bohumín </t>
  </si>
  <si>
    <t xml:space="preserve">Město Brušperk </t>
  </si>
  <si>
    <t xml:space="preserve">Město Klimkovice </t>
  </si>
  <si>
    <t xml:space="preserve">Město Orlová </t>
  </si>
  <si>
    <t xml:space="preserve">Město Paskov </t>
  </si>
  <si>
    <t xml:space="preserve">Město Rychvald </t>
  </si>
  <si>
    <t xml:space="preserve">Město Šenov </t>
  </si>
  <si>
    <t xml:space="preserve">Městys Spálov </t>
  </si>
  <si>
    <t xml:space="preserve">Městys Suchdol nad Odrou </t>
  </si>
  <si>
    <t xml:space="preserve">Obec Bartošovice </t>
  </si>
  <si>
    <t xml:space="preserve">Obec Baška </t>
  </si>
  <si>
    <t xml:space="preserve">Obec Bohušov </t>
  </si>
  <si>
    <t xml:space="preserve">Obec Bystřice </t>
  </si>
  <si>
    <t xml:space="preserve">Obec Čaková </t>
  </si>
  <si>
    <t xml:space="preserve">Obec Děhylov </t>
  </si>
  <si>
    <t xml:space="preserve">Obec Dětmarovice </t>
  </si>
  <si>
    <t xml:space="preserve">Obec Dětřichov </t>
  </si>
  <si>
    <t xml:space="preserve">Obec Dívčí Hrad </t>
  </si>
  <si>
    <t xml:space="preserve">Obec Dobrá </t>
  </si>
  <si>
    <t xml:space="preserve">Obec Dobratice </t>
  </si>
  <si>
    <t xml:space="preserve">Obec Dolní Lutyně </t>
  </si>
  <si>
    <t xml:space="preserve">Obec Holasovice </t>
  </si>
  <si>
    <t xml:space="preserve">Obec Holčovice </t>
  </si>
  <si>
    <t xml:space="preserve">Obec Horní Bludovice </t>
  </si>
  <si>
    <t xml:space="preserve">Obec Hostašovice </t>
  </si>
  <si>
    <t xml:space="preserve">Obec Hošťálkovy </t>
  </si>
  <si>
    <t xml:space="preserve">Obec Hrádek </t>
  </si>
  <si>
    <t xml:space="preserve">Obec Hukvaldy </t>
  </si>
  <si>
    <t xml:space="preserve">Obec Chlebičov </t>
  </si>
  <si>
    <t>Obec Jakubčovice nad Odrou</t>
  </si>
  <si>
    <t xml:space="preserve">Obec Jeseník nad Odrou </t>
  </si>
  <si>
    <t xml:space="preserve">Obec Jezdkovice </t>
  </si>
  <si>
    <t xml:space="preserve">Obec Komorní Lhotka </t>
  </si>
  <si>
    <t xml:space="preserve">Obec Kozlovice </t>
  </si>
  <si>
    <t xml:space="preserve">Obec Krmelín </t>
  </si>
  <si>
    <t xml:space="preserve">Obec Kružberk </t>
  </si>
  <si>
    <t>Obec Leskovec nad Moravicí</t>
  </si>
  <si>
    <t>Obec Lhotka u Litultovic</t>
  </si>
  <si>
    <t>Obec Libhošť</t>
  </si>
  <si>
    <t xml:space="preserve">Obec Metylovice </t>
  </si>
  <si>
    <t xml:space="preserve">Obec Mikolajice </t>
  </si>
  <si>
    <t xml:space="preserve">Obec Nýdek </t>
  </si>
  <si>
    <t xml:space="preserve">Obec Olbramice </t>
  </si>
  <si>
    <t xml:space="preserve">Obec Osoblaha </t>
  </si>
  <si>
    <t xml:space="preserve">Obec Otice </t>
  </si>
  <si>
    <t xml:space="preserve">Obec Palkovice </t>
  </si>
  <si>
    <t xml:space="preserve">Obec Písek </t>
  </si>
  <si>
    <t xml:space="preserve">Obec Píšť </t>
  </si>
  <si>
    <t xml:space="preserve">Obec Pržno </t>
  </si>
  <si>
    <t xml:space="preserve">Obec Raškovice </t>
  </si>
  <si>
    <t xml:space="preserve">Obec Rohov </t>
  </si>
  <si>
    <t xml:space="preserve">Obec Ropice </t>
  </si>
  <si>
    <t xml:space="preserve">Obec Ryžoviště </t>
  </si>
  <si>
    <t xml:space="preserve">Obec Řepiště </t>
  </si>
  <si>
    <t xml:space="preserve">Obec Sedlnice </t>
  </si>
  <si>
    <t xml:space="preserve">Obec Skotnice </t>
  </si>
  <si>
    <t xml:space="preserve">Obec Slavkov </t>
  </si>
  <si>
    <t xml:space="preserve">Obec Slezské Rudoltice </t>
  </si>
  <si>
    <t xml:space="preserve">Obec Služovice </t>
  </si>
  <si>
    <t xml:space="preserve">Obec Smilovice </t>
  </si>
  <si>
    <t xml:space="preserve">Obec Soběšovice </t>
  </si>
  <si>
    <t xml:space="preserve">Obec Stará Ves </t>
  </si>
  <si>
    <t xml:space="preserve">Obec Staré Hamry </t>
  </si>
  <si>
    <t xml:space="preserve">Obec Staré Heřminovy </t>
  </si>
  <si>
    <t xml:space="preserve">Obec Stěbořice </t>
  </si>
  <si>
    <t xml:space="preserve">Obec Střítež </t>
  </si>
  <si>
    <t xml:space="preserve">Obec Sviadnov </t>
  </si>
  <si>
    <t xml:space="preserve">Obec Štěpánkovice </t>
  </si>
  <si>
    <t xml:space="preserve">Obec Tichá </t>
  </si>
  <si>
    <t xml:space="preserve">Obec Trojanovice </t>
  </si>
  <si>
    <t xml:space="preserve">Obec Třanovice </t>
  </si>
  <si>
    <t xml:space="preserve">Obec Třemešná </t>
  </si>
  <si>
    <t xml:space="preserve">Obec Úvalno </t>
  </si>
  <si>
    <t xml:space="preserve">Obec Václavovice </t>
  </si>
  <si>
    <t xml:space="preserve">Obec Větřkovice </t>
  </si>
  <si>
    <t xml:space="preserve">Obec Závada </t>
  </si>
  <si>
    <t xml:space="preserve">Obec Zbyslavice </t>
  </si>
  <si>
    <t xml:space="preserve">Obec Životice </t>
  </si>
  <si>
    <t xml:space="preserve">Ostrava, Hrabová </t>
  </si>
  <si>
    <t xml:space="preserve">Ostrava, Jih </t>
  </si>
  <si>
    <t>Ostrava, Mariánské Hory a Hulváky</t>
  </si>
  <si>
    <t>Ostrava, Moravská Ostrava a Přívoz</t>
  </si>
  <si>
    <t>Ostrava, Poruba</t>
  </si>
  <si>
    <t xml:space="preserve">Ostrava, Svinov </t>
  </si>
  <si>
    <t xml:space="preserve">Ostrava, Vítkovice </t>
  </si>
  <si>
    <t>Mikroregion - Sdružení obcí Osoblažska</t>
  </si>
  <si>
    <t>Mikroregion Krnovsko</t>
  </si>
  <si>
    <t>Mikroregion Odersko</t>
  </si>
  <si>
    <t>Mikroregion Opavsko severozápad</t>
  </si>
  <si>
    <t>Mikroregion Žermanické a Těrlické přehrady</t>
  </si>
  <si>
    <t>Region Poodří</t>
  </si>
  <si>
    <t>Region Slezská brána</t>
  </si>
  <si>
    <t>Sdružení měst a obcí povodí Ondřejnice Brušperk</t>
  </si>
  <si>
    <t>Sdružení obcí Hlučínska</t>
  </si>
  <si>
    <t>Sdružení obcí Jablunkovska</t>
  </si>
  <si>
    <t>Sdružení obcí povodí Stonávky</t>
  </si>
  <si>
    <t>Sdružení obcí Rýmařovska</t>
  </si>
  <si>
    <t>Venkovský mikroregion Moravice</t>
  </si>
  <si>
    <t>Kraje</t>
  </si>
  <si>
    <t>Olomoucký kraj</t>
  </si>
  <si>
    <t>Zlínský kraj</t>
  </si>
  <si>
    <t>Krajské ředitelství policie Moravskoslezského kraje</t>
  </si>
  <si>
    <t>Moravskoslezské datové centrum, příspěvková organizace</t>
  </si>
  <si>
    <t>Moravskoslezské energetické centrum, příspěvková organizace</t>
  </si>
  <si>
    <t>Správa silnic Moravskoslezského kraje, příspěvková organizace</t>
  </si>
  <si>
    <t>Příprava staveb a příprava vypořádání pozemků</t>
  </si>
  <si>
    <t>Hrad Hukvaldy - dobudování infrastruktury</t>
  </si>
  <si>
    <t>Benjamín, příspěvková organizace</t>
  </si>
  <si>
    <t>Centrum psychologické pomoci, příspěvková organizace</t>
  </si>
  <si>
    <t>Domov Bílá Opava, příspěvková organizace</t>
  </si>
  <si>
    <t>Domov Březiny, příspěvková organizace</t>
  </si>
  <si>
    <t>Domov Duha, příspěvková organizace</t>
  </si>
  <si>
    <t>Domov Hortenzie, příspěvková organizace</t>
  </si>
  <si>
    <t>Domov Jistoty, příspěvková organizace</t>
  </si>
  <si>
    <t>Domov Letokruhy, příspěvková organizace</t>
  </si>
  <si>
    <t>Domov Na zámku, příspěvková organizace</t>
  </si>
  <si>
    <t>Domov NaNovo, příspěvková organizace</t>
  </si>
  <si>
    <t>Fontána, příspěvková organizace</t>
  </si>
  <si>
    <t>Harmonie, příspěvková organizace</t>
  </si>
  <si>
    <t>Náš svět, příspěvková organizace</t>
  </si>
  <si>
    <t>Nový domov, příspěvková organizace</t>
  </si>
  <si>
    <t>Sagapo, příspěvková organizace</t>
  </si>
  <si>
    <t>Sírius, příspěvková organizace</t>
  </si>
  <si>
    <t>Rekonstrukce střechy tělocvičny</t>
  </si>
  <si>
    <t xml:space="preserve">Dětský domov SRDCE a Školní jídelna, Karviná-Fryštát,Vydmuchov 10, příspěvková organizace </t>
  </si>
  <si>
    <t xml:space="preserve">Dětský domov Úsměv a Školní jídelna, Ostrava-Slezská Ostrava, Bukovanského 25, příspěvková organizace </t>
  </si>
  <si>
    <t>Spolupráce s francouzskými, vlámskými a španělskými školami</t>
  </si>
  <si>
    <t>Gymnázium Josefa Kainara, Hlučín,  příspěvková organizace</t>
  </si>
  <si>
    <t xml:space="preserve">Střední škola průmyslová, Krnov, příspěvková organizace        </t>
  </si>
  <si>
    <t>Rekonstrukce elektroinstalace</t>
  </si>
  <si>
    <t xml:space="preserve">Střední zahradnická škola, Ostrava, příspěvková organizace </t>
  </si>
  <si>
    <t>Základní umělecká škola Bedřicha Smetany, Karviná - Mizerov, příspěvková organizace</t>
  </si>
  <si>
    <t xml:space="preserve">Specializační vzdělávání nelékařů </t>
  </si>
  <si>
    <t>Odborný léčebný ústav Metylovice - Moravskoslezské sanatorium, příspěvková organizace</t>
  </si>
  <si>
    <t>Parkové úpravy v areálu OLÚ Metylovice</t>
  </si>
  <si>
    <t>Zdravotnická záchranná služba Moravskoslezského kraje, příspěvková organizace</t>
  </si>
  <si>
    <t>Integrované výjezdové centrum Mošnov</t>
  </si>
  <si>
    <t>Integrované výjezdové centrum Ostrava-Jih</t>
  </si>
  <si>
    <t>Pořízení osobních ochranných pracovních prostředků zaměstnanců</t>
  </si>
  <si>
    <t>Výjezdové centrum Město Albrechtice</t>
  </si>
  <si>
    <t>Vzdělávací středisko ZZS MSK</t>
  </si>
  <si>
    <t>1st International School of Ostrava - mezinárodní gymnázium, s.r.o.</t>
  </si>
  <si>
    <t>Dotace pro soukromé školy</t>
  </si>
  <si>
    <t>ADRA o.p.s., Praha 5</t>
  </si>
  <si>
    <t>AGEL Střední zdravotnická škola s.r.o.</t>
  </si>
  <si>
    <t>AHOL - Střední škola gastronomie, turismu a lázeňství</t>
  </si>
  <si>
    <t xml:space="preserve">Akademický ústav Karviná, z.ú. </t>
  </si>
  <si>
    <t>AlFi, z.s., Ostrava-Petřkovice</t>
  </si>
  <si>
    <t>Andělé Stromu života p. s., Nový Jičín</t>
  </si>
  <si>
    <t>ANIMA VIVA z. s., Opava</t>
  </si>
  <si>
    <t>ANULIKA z.s., Ostrava</t>
  </si>
  <si>
    <t>APROPO z.s., Havířov-Šumbark</t>
  </si>
  <si>
    <t>ARKA CZ, z.s., Ostrava</t>
  </si>
  <si>
    <t>Armáda spásy v České republice, z.s., Praha</t>
  </si>
  <si>
    <t>Asociace rodičů a přátel zdravotně postižených dětí v ČR, z.s. Klub Zvoneček, Odry</t>
  </si>
  <si>
    <t>Asociace TOM ČR, TOM 4312 Třicítka a Dvojka, Ostrava Pustkovec</t>
  </si>
  <si>
    <t>Asociace TOM ČR, TOM 4316 PRŮZKUMNÍK-JIH, Ostrava-Jih</t>
  </si>
  <si>
    <t>Atelier PRAJZ creative, s.r.o., Píšť</t>
  </si>
  <si>
    <t>Automotoklub Petrovice u Karviné</t>
  </si>
  <si>
    <t>AVE ART Ostrava, vyšší odborná škola, střední umělecká škola a základní umělecká škola, s.r.o.</t>
  </si>
  <si>
    <t>Basketbalový klub Opava a.s., Opava</t>
  </si>
  <si>
    <t>Bezpečnostně právní akademie Ostrava, s. r. o., střední škola</t>
  </si>
  <si>
    <t>Bohumínská městská nemocnice, a.s., Bohumín</t>
  </si>
  <si>
    <t>Bruntálská dílna Polárka o.p.s., Bruntál</t>
  </si>
  <si>
    <t>Bunkr, o.p.s., Třinec</t>
  </si>
  <si>
    <t>BVÚ-Centrum pro volný čas a pomoc mládeži z.s., Ostrava-Moravská Ostrava a Přívoz</t>
  </si>
  <si>
    <t xml:space="preserve">Campana - Mezinárodní Montessori mateřská škola a Montessori centrum, s.r.o. </t>
  </si>
  <si>
    <t>Centrum inkluze o.p.s., Vítkov</t>
  </si>
  <si>
    <t>Centrum kompetencí, z.s., Český Těšín</t>
  </si>
  <si>
    <t>Centrum nové naděje, Frýdek-Místek</t>
  </si>
  <si>
    <t>Centrum pro rodinu a sociální péči, Ostrava</t>
  </si>
  <si>
    <t>Centrum služeb pro neslyšící a nedoslýchavé, o.p.s., Ostrava-Moravská Ostrava a Přívoz</t>
  </si>
  <si>
    <t>Církevní základní škola a mateřská škola Přemysla Pittra, Ostrava-Přívoz</t>
  </si>
  <si>
    <t>Česká provincie Kongregace Dcer Božské Lásky, Opava</t>
  </si>
  <si>
    <t>Česká unie neslyšících, Praha</t>
  </si>
  <si>
    <t>Čtyřleté a osmileté gymnázium, s.r.o.</t>
  </si>
  <si>
    <t>Destinační management turistické oblasti Beskydy-Valašsko, o.p.s., Frýdek-Místek</t>
  </si>
  <si>
    <t>Diakonie ČCE - středisko v Ostravě, Ostrava - Vítkovice</t>
  </si>
  <si>
    <t>Diakonie ČCE - Středisko v Rýmařově, Rýmařov</t>
  </si>
  <si>
    <t>Diecézní charita ostravsko-opavská, Ostrava</t>
  </si>
  <si>
    <t>DomA - domácí asistence, Kobeřice</t>
  </si>
  <si>
    <t>Domov sv. Jana Křtitele, s.r.o., Frýdek-Místek</t>
  </si>
  <si>
    <t>Dům seniorů "POHODA", o. p. s., Orlová</t>
  </si>
  <si>
    <t>EDUCA - Střední odborná škola, s.r.o.</t>
  </si>
  <si>
    <t>EDUCAnet - Soukromé gymnázium Ostrava, s.r.o.</t>
  </si>
  <si>
    <t>EDUCATION INSTITUTE základní škola, mateřská škola, s.r.o.</t>
  </si>
  <si>
    <t>Ekipa, z.s., Opava</t>
  </si>
  <si>
    <t>Elim Opava, o.p.s., Opava</t>
  </si>
  <si>
    <t>ENVIKO, z.s., Vřesina</t>
  </si>
  <si>
    <t>Euroregion Praděd - česká část, Bruntál</t>
  </si>
  <si>
    <t>EUROTOPIA.CZ, o.p.s., Opava</t>
  </si>
  <si>
    <t>FA PRAKTIK s.r.o. Středisko praktického vyučování</t>
  </si>
  <si>
    <t>FOLK V OSTRAVĚ z.s., Ostrava-Poruba</t>
  </si>
  <si>
    <t>FOND OHROŽENÝCH DĚTÍ, Praha 1</t>
  </si>
  <si>
    <t>Futra, Orlová, Lutyně</t>
  </si>
  <si>
    <t>Galaxie-Centrum pomoci, Karviná</t>
  </si>
  <si>
    <t>GALILEO SCHOOL - bilingvní  mateřská škola a základní škola, s.r.o.</t>
  </si>
  <si>
    <t>GeoPrime Geodézie s.r.o., Ostrava</t>
  </si>
  <si>
    <t>GOODWILL - vyšší odborná škola, s.r.o.</t>
  </si>
  <si>
    <t>Gymnázium BESKYDY MOUNTAIN ACADEMY, s.r.o.</t>
  </si>
  <si>
    <t>Gymnázium Jana Šabršuly s.r.o.</t>
  </si>
  <si>
    <t>Gymnázium, základní škola a mateřská škola Hello s.r.o.</t>
  </si>
  <si>
    <t>HANDBALL CLUB BANÍK KARVINÁ</t>
  </si>
  <si>
    <t>Handicap centrum Škola života Frýdek-Místek, o.p.s., Frýdek-Místek</t>
  </si>
  <si>
    <t>Hope House, z. s., Břidličná</t>
  </si>
  <si>
    <t>Hotelová škola a Obchodní akademie Havířov s.r.o.</t>
  </si>
  <si>
    <t>Charita Bohumín, Bohumín</t>
  </si>
  <si>
    <t>Charita Český Těšín</t>
  </si>
  <si>
    <t>Charita Frenštát pod Radhoštěm</t>
  </si>
  <si>
    <t>Charita Hlučín</t>
  </si>
  <si>
    <t>Charita Jablunkov, Jablunkov</t>
  </si>
  <si>
    <t>Charita Kopřivnice</t>
  </si>
  <si>
    <t>Charita Krnov, Krnov</t>
  </si>
  <si>
    <t>Charita Nový Jičín, Nový Jičín</t>
  </si>
  <si>
    <t>Charita Odry, Odry</t>
  </si>
  <si>
    <t>Charita Studénka, Studénka</t>
  </si>
  <si>
    <t>Charita sv. Alexandra, Ostrava</t>
  </si>
  <si>
    <t>Charita sv. Martina, Malá Morávka</t>
  </si>
  <si>
    <t>Charita Třinec, Třinec</t>
  </si>
  <si>
    <t xml:space="preserve">INškolka s.r.o. </t>
  </si>
  <si>
    <t>IUVENTAS - Soukromé gymnázium a Střední odborná škola, s.r.o.</t>
  </si>
  <si>
    <t>Jazykové a humanitní GYMNÁZIUM PRIGO, s.r.o.</t>
  </si>
  <si>
    <t>JO TENISOVÉ TRÉNINKOVÉ CENTRUM z.s., Frýdek-Místek</t>
  </si>
  <si>
    <t>Junák - český skaut, okres Opava, z. s., Opava</t>
  </si>
  <si>
    <t>Junák - český skaut, středisko Doberčata Dobrá, z. s., Dobrá</t>
  </si>
  <si>
    <t>Junák - český skaut, středisko Mariánské Ostrava, z. s., Ostrava Mariánské Hory a Hulváky</t>
  </si>
  <si>
    <t>Junák - český skaut, středisko Ostrá Hůrka Háj ve Slezsku, z. s., Štítina</t>
  </si>
  <si>
    <t>Junák - svaz skautů a skautek ČR, středisko Pagoda Nový Jičín, Nový Jičín</t>
  </si>
  <si>
    <t>KAFIRA o.p.s., Opava</t>
  </si>
  <si>
    <t>Klub házené Kopřivnice, Kopřivnice</t>
  </si>
  <si>
    <t>Konvent sester alžbětinek v Jablunkově</t>
  </si>
  <si>
    <t>Krystal Help z.ú., Krnov</t>
  </si>
  <si>
    <t>LADASENIOR s.r.o., Ostrava</t>
  </si>
  <si>
    <t>Ledax Ostrava o.p.s., Ostrava</t>
  </si>
  <si>
    <t>Lesní mateřská škola Mraveniště z.s.</t>
  </si>
  <si>
    <t>Letiště Ostrava, a.s., Mošnov</t>
  </si>
  <si>
    <t>Lexikona, z.s., Krnov</t>
  </si>
  <si>
    <t>MAFLEX-CZ s.r.o., Mosty u Jablunkova</t>
  </si>
  <si>
    <t>Máš čas?, z.s., Kopřivnice</t>
  </si>
  <si>
    <t>Mateřská škola AGEL s.r.o.</t>
  </si>
  <si>
    <t>Mateřská škola Bludovice</t>
  </si>
  <si>
    <t>Mateřská škola Hájov s.r.o.</t>
  </si>
  <si>
    <t>Mateřská škola HAPPY DAY s.r.o.</t>
  </si>
  <si>
    <t xml:space="preserve">Mateřská škola Klíček Krnov </t>
  </si>
  <si>
    <t>Mateřská škola Kouzelný svět</t>
  </si>
  <si>
    <t>Mateřská škola Liščata, s.r.o.</t>
  </si>
  <si>
    <t>Mateřská škola MATEŘINKA s.r.o.</t>
  </si>
  <si>
    <t>Mateřská škola Montevláček</t>
  </si>
  <si>
    <t>Mateřská škola novojičínská Beruška, spol. s r. o.</t>
  </si>
  <si>
    <t>MATEŘSKÁ ŠKOLA PALOVÁČEK, s.r.o.</t>
  </si>
  <si>
    <t>Mateřská škola Paprsek s.r.o.</t>
  </si>
  <si>
    <t>Mateřská škola se zdravotnickou péčí, s.r.o.</t>
  </si>
  <si>
    <t>Mateřská škola ZDRAVÍ s.r.o.</t>
  </si>
  <si>
    <t>Mateřská škola, základní škola a střední škola Slezské diakonie Krnov, Krnov</t>
  </si>
  <si>
    <t>MBM rail s.r.o., Jaroměř</t>
  </si>
  <si>
    <t>MEBSTER s.r.o., Ostrava</t>
  </si>
  <si>
    <t>Medela-péče o seniory o.p.s., Ostravice</t>
  </si>
  <si>
    <t>Modrý kříž v České republice, Český Těšín</t>
  </si>
  <si>
    <t>Montessori základní škola Úsměv</t>
  </si>
  <si>
    <t>Moravskoslezská obchodní akademie, s.r.o.</t>
  </si>
  <si>
    <t>MRŇOUSKOVA MATEŘSKÁ ŠKOLA</t>
  </si>
  <si>
    <t>Na Výminku s.r.o., Ostrava-Jih, Zábřeh</t>
  </si>
  <si>
    <t>Národní stavební klastr z.s., Ostrava-Jih</t>
  </si>
  <si>
    <t>Národní strojírenský klastr, z.s., Ostrava</t>
  </si>
  <si>
    <t>Nestátní denní zařízení DUHA, o.p.s., Orlová</t>
  </si>
  <si>
    <t>NOVOS NJ, s.r.o., Štramberk</t>
  </si>
  <si>
    <t>Obecně prospěšná společnost Sv. Josefa, o.p.s., Ropice</t>
  </si>
  <si>
    <t>Obchodní akademie Karviná, s.r.o.</t>
  </si>
  <si>
    <t>Oblastní spolek Českého červeného kříže Karviná, Karviná</t>
  </si>
  <si>
    <t>Oddíl lyžování Budišov nad Budišovkou, z.s., Budišov nad Budišovkou</t>
  </si>
  <si>
    <t xml:space="preserve">ONŽ - pomoc a poradenství pro ženy a dívky, z.s., Praha </t>
  </si>
  <si>
    <t>OPEN HOUSE, Bruntál</t>
  </si>
  <si>
    <t>Orientační Běh Opava, Opava</t>
  </si>
  <si>
    <t>Péče srdcem, z.ú., Ostrava-Vítkovice</t>
  </si>
  <si>
    <t>Pečovatelská služba OASA Nový Jičín, o.p.s., Nový Jičín</t>
  </si>
  <si>
    <t>PERAS - ski s.r.o., Ludvíkov</t>
  </si>
  <si>
    <t>petit atelier s.r.o., Ropice</t>
  </si>
  <si>
    <t>PLANETA - Montessori základní škola s.r.o.</t>
  </si>
  <si>
    <t>Podané ruce - osobní asistence, Frýdek-Místek</t>
  </si>
  <si>
    <t>Polský kulturně-osvětový svaz v České republice, Český Těšín</t>
  </si>
  <si>
    <t>Prádelna PRAPOS s.r.o., Ostrava-Jih</t>
  </si>
  <si>
    <t>PRAPOS, z.s., Ostrava</t>
  </si>
  <si>
    <t>PrimMat - Soukromá střední škola podnikatelská, s.r.o.</t>
  </si>
  <si>
    <t>První soukromá základní umělecká škola MIS music o.p.s.</t>
  </si>
  <si>
    <t>Příroda kolem nás, o. p. s., Studénka</t>
  </si>
  <si>
    <t>PUNTIK s.r.o., Bohumín</t>
  </si>
  <si>
    <t xml:space="preserve">RB Střední odborné učiliště autooprávárenské, s.r.o.  </t>
  </si>
  <si>
    <t>Regionální rada rozvoje a spolupráce, Třinec</t>
  </si>
  <si>
    <t>Rodinné a komunitní centrum Chaloupka z.s., Ostrava</t>
  </si>
  <si>
    <t>Royal Rangers v ČR 36. Přední hlídka v Opavě, Otice</t>
  </si>
  <si>
    <t>Římskokatolická farnost Nový Jičín</t>
  </si>
  <si>
    <t>Římskokatolická farnost Ostrava - Kunčičky, Ostrava - Kunčičky</t>
  </si>
  <si>
    <t>Římskokatolická farnost Ostrava - Moravská Ostrava, Ostrava-Moravská Ostrava</t>
  </si>
  <si>
    <t>ScioŠkola Frýdek-Místek - základní škola, s.r.o.</t>
  </si>
  <si>
    <t>Sdružení hasičů Čech, Moravy a Slezska, Ústřední hasičská škola Jánské Koupele, Staré Těchanovice</t>
  </si>
  <si>
    <t>SENIOR DOMY POHODA a.s., Třinec</t>
  </si>
  <si>
    <t>Seniorcentrum OASA, s.r.o., Petřvald</t>
  </si>
  <si>
    <t>SH ČMS - Okresní sdružení hasičů Ostrava</t>
  </si>
  <si>
    <t>SH ČMS - Sbor dobrovolných hasičů Dolní Lomná, Dolní Lomná</t>
  </si>
  <si>
    <t>SH ČMS - Sbor dobrovolných hasičů Dolní Životice, Dolní Životice</t>
  </si>
  <si>
    <t>SH ČMS - Sbor dobrovolných hasičů Háj ve Slezsku-Lhota, Háj ve Slezsku</t>
  </si>
  <si>
    <t>SH ČMS - Sbor dobrovolných hasičů Hájov, Příbor</t>
  </si>
  <si>
    <t>SH ČMS - Sbor dobrovolných hasičů Hať, Hať</t>
  </si>
  <si>
    <t>SH ČMS - Sbor dobrovolných hasičů Chvalíkovice, Chvalíkovice</t>
  </si>
  <si>
    <t>SH ČMS - Sbor dobrovolných hasičů Krmelín, Krmelín</t>
  </si>
  <si>
    <t>SH ČMS - Sbor dobrovolných hasičů Metylovice, Metylovice</t>
  </si>
  <si>
    <t>SH ČMS - Sbor dobrovolných hasičů Mosty u Jablunkova, Mosty u Jablunkova</t>
  </si>
  <si>
    <t>SH ČMS - Sbor dobrovolných hasičů Raškovice, Raškovice</t>
  </si>
  <si>
    <t>SH ČMS - Sbor dobrovolných hasičů Rychaltice, Hukvaldy</t>
  </si>
  <si>
    <t>SH ČMS - Sbor dobrovolných hasičů Trojanovice, Trojanovice</t>
  </si>
  <si>
    <t>SKV BONATRANS Bohumín z.s., Bohumín</t>
  </si>
  <si>
    <t>SLEZSKÁ HUMANITA, obecně prospěšná společnost, Karviná</t>
  </si>
  <si>
    <t>Slezský fotbalový club Opava a.s., Opava</t>
  </si>
  <si>
    <t>Slunce v dlani, o.p.s., Olbramice</t>
  </si>
  <si>
    <t>Služby Dobrého Pastýře, soukromé sdružení křesťanů, Ludgeřovice</t>
  </si>
  <si>
    <t>Soukromá mateřská škola Sluníčko Ostrava Poruba</t>
  </si>
  <si>
    <t>Soukromá mateřská škola Veselá opička s.r.o.</t>
  </si>
  <si>
    <t>Soukromá obchodní akademie Opava s.r.o.</t>
  </si>
  <si>
    <t>Soukromá střední odborná škola Frýdek-Místek, s. r. o.</t>
  </si>
  <si>
    <t>Soukromá střední škola podnikatelská, s.r.o., Opava</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</si>
  <si>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</si>
  <si>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</si>
  <si>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</si>
  <si>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</si>
  <si>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</si>
  <si>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</si>
  <si>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</si>
  <si>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</si>
  <si>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Speciální škola Diakonie ČCE Ostrava, Ostrava-Vítkovice</t>
  </si>
  <si>
    <t>Společně-Jekhetane, Ostrava</t>
  </si>
  <si>
    <t>Společnost pro podporu lidí s mentálním postižením Ostrava, z.s., Ostrava-Poruba</t>
  </si>
  <si>
    <t>Spolek PORTAVITA, Havířov</t>
  </si>
  <si>
    <t>Spolek Tulipán, Frýdek-Místek</t>
  </si>
  <si>
    <t>Spolu pro rodinu, z.s., Ostrava</t>
  </si>
  <si>
    <t>Sportovní klub Policie Olomouc, Olomouc</t>
  </si>
  <si>
    <t>Sportovní klub vzpírání Oty Zaremby Horní Suchá, z. s., Horní Suchá</t>
  </si>
  <si>
    <t>Sportplex Frýdek-Místek, s.r.o., Frýdek-Místek</t>
  </si>
  <si>
    <t>Stowarzyszenie Młodzieży Polskiej w RC - Sdružení polské mládeže v ČR, z.s.</t>
  </si>
  <si>
    <t>Středisko pracovní rehabilitace - denní stacionář, o.p.s., Ostrava-Poruba</t>
  </si>
  <si>
    <t>Střední odborná škola NET OFFICE Orlová, spol. s r.o.</t>
  </si>
  <si>
    <t>Střední odborná škola ochrany osob a majetku s.r.o.</t>
  </si>
  <si>
    <t>Střední odborná škola umělecká a gymnázium, s.r.o.</t>
  </si>
  <si>
    <t>Střední odborné učiliště DAKOL, s.r.o.</t>
  </si>
  <si>
    <t>Střední škola ekonomicko-podnikatelská Studénka, o. p. s.</t>
  </si>
  <si>
    <t>Střední škola hotelnictví, gastronomie a služeb SČMSD Šilheřovice, s.r.o.</t>
  </si>
  <si>
    <t>Střední škola informačních technologií, s.r.o.</t>
  </si>
  <si>
    <t>Střední škola podnikatelská Klimkovice s.r.o.</t>
  </si>
  <si>
    <t>Střední škola PRIGO, s.r.o.</t>
  </si>
  <si>
    <t xml:space="preserve">Střední škola uměleckých řemesel, s.r.o.  </t>
  </si>
  <si>
    <t>Střední škola, základní škola a mateřská škola Monty School</t>
  </si>
  <si>
    <t>Střední umělecká škola varhanářská o.p.s.</t>
  </si>
  <si>
    <t>Střední uměleckoprůmyslová škola, s.r.o.</t>
  </si>
  <si>
    <t>Tělocvičná jednota Sokol  Karviná, Karviná</t>
  </si>
  <si>
    <t>Tělocvičná jednota Sokol Frýdek-Místek, Frýdek-Místek</t>
  </si>
  <si>
    <t>Tělocvičná jednota Sokol Moravská Ostrava 1, Ostrava-Moravská Ostrava a Přívoz</t>
  </si>
  <si>
    <t>Tělocvičná jednota Sokol Vítkovice, Ostrava-Vítkovice</t>
  </si>
  <si>
    <t>TUČŇÁKOVA ŠKOLKA-mateřská škola, s.r.o.</t>
  </si>
  <si>
    <t>Turistická oblast Opavské Slezsko, z.s., Opava</t>
  </si>
  <si>
    <t>TyfloCentrum Ostrava, o.p.s.</t>
  </si>
  <si>
    <t>TZB-energie CZ s.r.o., Havířov</t>
  </si>
  <si>
    <t>UnikaCentrum, z.ú., Karviná, Mizerov</t>
  </si>
  <si>
    <t>Univerzitní mateřská škola VŠB-TUO</t>
  </si>
  <si>
    <t>Včelařský spolek pro Frýdek, Dobrou a okolí, Frýdek-Místek</t>
  </si>
  <si>
    <t>Vila Vančurova o.p.s., Opava</t>
  </si>
  <si>
    <t>VÍTKOVICKÁ STŘEDNÍ PRŮMYSLOVÁ ŠKOLA</t>
  </si>
  <si>
    <t>VK Ostrava, s.r.o., Ostrava-Moravská Ostrava</t>
  </si>
  <si>
    <t>Vyšší odborná škola a Jazyková škola s právem státní jazykové zkoušky PRIGO, s.r.o.</t>
  </si>
  <si>
    <t>Vyšší odborná škola DAKOL a střední škola DAKOL, o.p.s.</t>
  </si>
  <si>
    <t>Vyšší odborná škola Havířov s.r.o.</t>
  </si>
  <si>
    <t>Vyšší odborná škola Mediální tvorby</t>
  </si>
  <si>
    <t>Young Life Česká republika z.ú., Ostrava-Jih</t>
  </si>
  <si>
    <t>Základní škola a mateřská škola Montessori Ostrava</t>
  </si>
  <si>
    <t>Základní škola AMOS, školská právnická osoba</t>
  </si>
  <si>
    <t>Základní škola Galaxie s.r.o.</t>
  </si>
  <si>
    <t>Základní škola Gaudi, s.r.o.</t>
  </si>
  <si>
    <t>Základní škola Labyrint Lhota s.r.o.</t>
  </si>
  <si>
    <t>Základní škola logopedická s.r.o.</t>
  </si>
  <si>
    <t>Základní škola PRIGO, s.r.o.</t>
  </si>
  <si>
    <t>Základní škola, Ostrava-Výškovice, s.r.o.</t>
  </si>
  <si>
    <t>Základní umělecká škola  A PLUS, spol. s r.o.</t>
  </si>
  <si>
    <t>ZÁKLADNÍ UMĚLECKÁ ŠKOLA  s.r.o.</t>
  </si>
  <si>
    <t>Zdravá vařečka - školní jídelna - vývařovna s.r.o.</t>
  </si>
  <si>
    <t>ŽEBŘÍK obecně prospěšná společnost, Ostrava</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</si>
  <si>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</si>
  <si>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</si>
  <si>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</si>
  <si>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</si>
  <si>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</si>
  <si>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</si>
  <si>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</si>
  <si>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</si>
  <si>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</si>
  <si>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</si>
  <si>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</si>
  <si>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</si>
  <si>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</si>
  <si>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</si>
  <si>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</si>
  <si>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</si>
  <si>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</si>
  <si>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</si>
  <si>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</si>
  <si>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</si>
  <si>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</si>
  <si>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</si>
  <si>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</si>
  <si>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</si>
  <si>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</si>
  <si>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</si>
  <si>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</si>
  <si>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</si>
  <si>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</si>
  <si>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</si>
  <si>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</si>
  <si>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</si>
  <si>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</si>
  <si>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</si>
  <si>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</si>
  <si>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</si>
  <si>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</si>
  <si>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</si>
  <si>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</si>
  <si>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</si>
  <si>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</si>
  <si>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</si>
  <si>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</si>
  <si>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</si>
  <si>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</si>
  <si>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</si>
  <si>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</si>
  <si>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Čtyřlístek Ostrava-Poruba, Skautská 1082, příspěvková organizace</t>
  </si>
  <si>
    <t>Mateřská škola Čtyřlístek, Třinec, Oldřichovice 670,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</si>
  <si>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</si>
  <si>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</si>
  <si>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</si>
  <si>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</si>
  <si>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</si>
  <si>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Fryčovice 451, příspěvková organizace</t>
  </si>
  <si>
    <t>Mateřská škola Frýdek-Místek, Anenská 656, příspěvková organizace</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</si>
  <si>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</si>
  <si>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</si>
  <si>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</si>
  <si>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</si>
  <si>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</si>
  <si>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</si>
  <si>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</si>
  <si>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Sukova 2a</t>
  </si>
  <si>
    <t>Mateřská škola Havířov - Město, Švabinského 7/993, příspěvková organizace</t>
  </si>
  <si>
    <t>Mateřská škola Havířov - Podlesí, E.Holuba 7/1403, příspěvková organizace</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</si>
  <si>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</si>
  <si>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</si>
  <si>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</si>
  <si>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Petřvaldská 32/262</t>
  </si>
  <si>
    <t>Mateřská škola Hlučín, Cihelní, příspěvková organizace</t>
  </si>
  <si>
    <t>Mateřská škola Hlučín, Severní, příspěvková organizace</t>
  </si>
  <si>
    <t>Mateřská škola Holasovice,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</si>
  <si>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</si>
  <si>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</si>
  <si>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</si>
  <si>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</si>
  <si>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</si>
  <si>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</si>
  <si>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</si>
  <si>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</si>
  <si>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</si>
  <si>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</si>
  <si>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</si>
  <si>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</si>
  <si>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</si>
  <si>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</si>
  <si>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</si>
  <si>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</si>
  <si>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</si>
  <si>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</si>
  <si>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</si>
  <si>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náměstí Míru 12,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</si>
  <si>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</si>
  <si>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</si>
  <si>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</si>
  <si>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</si>
  <si>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Máj Nový Jičín, K. Čapka 6</t>
  </si>
  <si>
    <t>Mateřská škola Malá Morávka, okres Bruntál, příspěvková organizace</t>
  </si>
  <si>
    <t>Mateřská škola Markvartovice, 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</si>
  <si>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</si>
  <si>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</si>
  <si>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</si>
  <si>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Oborná, příspěvková organizace</t>
  </si>
  <si>
    <t>Mateřská škola Oldřišov, okres Opava, příspěvková organizace</t>
  </si>
  <si>
    <t>Mateřská škola Opava, 17. listopadu,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</si>
  <si>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</si>
  <si>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</si>
  <si>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</si>
  <si>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</si>
  <si>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</si>
  <si>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</si>
  <si>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Opava, Šrámkova,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</si>
  <si>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</si>
  <si>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</si>
  <si>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</si>
  <si>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</si>
  <si>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</si>
  <si>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</si>
  <si>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</si>
  <si>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</si>
  <si>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</si>
  <si>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</si>
  <si>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</si>
  <si>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</si>
  <si>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</si>
  <si>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</si>
  <si>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</si>
  <si>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</si>
  <si>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</si>
  <si>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</si>
  <si>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Ostrava-Mariánské Hory, Gen. Janka 1/1236, příspěvková organizace</t>
  </si>
  <si>
    <t>Mateřská škola Ostrava-Martinov, příspěvková organizace</t>
  </si>
  <si>
    <t>Mateřská škola Ostrava-Michálkovice, Sládečkova 80, příspěvková organizace</t>
  </si>
  <si>
    <t>Mateřská škola Ostrava-Nová Bělá, Na Pláni 2, příspěvková organizace</t>
  </si>
  <si>
    <t>Mateřská škola Ostrava-Petřkovice, U Kaple 670, příspěvková organizace</t>
  </si>
  <si>
    <t>Mateřská škola Ostrava-Plesná,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</si>
  <si>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</si>
  <si>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</si>
  <si>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</si>
  <si>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</si>
  <si>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</si>
  <si>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</si>
  <si>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</si>
  <si>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</si>
  <si>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</si>
  <si>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</si>
  <si>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</si>
  <si>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</si>
  <si>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Ostrava-Výškovice, Staňkova 2, příspěvková organizace</t>
  </si>
  <si>
    <t>Mateřská škola Ostrava-Zábřeh, Za Školou 1, příspěvková organizace</t>
  </si>
  <si>
    <t>Mateřská škola Petřvald, 2. května 1654, příspěvková organizace</t>
  </si>
  <si>
    <t>Mateřská škola Pohoda Sviadnov</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</si>
  <si>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</si>
  <si>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</si>
  <si>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</si>
  <si>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</si>
  <si>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</si>
  <si>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</si>
  <si>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</si>
  <si>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</si>
  <si>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</si>
  <si>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</si>
  <si>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</si>
  <si>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</si>
  <si>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</si>
  <si>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</si>
  <si>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</si>
  <si>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</si>
  <si>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</si>
  <si>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</si>
  <si>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</si>
  <si>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</si>
  <si>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</si>
  <si>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</si>
  <si>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</si>
  <si>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</si>
  <si>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</si>
  <si>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</si>
  <si>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</si>
  <si>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</si>
  <si>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</si>
  <si>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</si>
  <si>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</si>
  <si>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</si>
  <si>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</si>
  <si>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</si>
  <si>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</si>
  <si>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</si>
  <si>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Amos, Český Těšín,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</si>
  <si>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</si>
  <si>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</si>
  <si>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</si>
  <si>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</si>
  <si>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</si>
  <si>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</si>
  <si>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Odry,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</si>
  <si>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</si>
  <si>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</si>
  <si>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</si>
  <si>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</si>
  <si>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</si>
  <si>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</si>
  <si>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</si>
  <si>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Slavkov, příspěvková organizace</t>
  </si>
  <si>
    <t>Waldorfská základní škola a mateřská škola Ostrava,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</si>
  <si>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</si>
  <si>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</si>
  <si>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</si>
  <si>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</si>
  <si>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</si>
  <si>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</si>
  <si>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</si>
  <si>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</si>
  <si>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</si>
  <si>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</si>
  <si>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</si>
  <si>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</si>
  <si>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</si>
  <si>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</si>
  <si>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</si>
  <si>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</si>
  <si>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</si>
  <si>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</si>
  <si>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</si>
  <si>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</si>
  <si>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</si>
  <si>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</si>
  <si>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</si>
  <si>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</si>
  <si>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</si>
  <si>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</si>
  <si>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</si>
  <si>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</si>
  <si>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</si>
  <si>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</si>
  <si>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</si>
  <si>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</si>
  <si>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</si>
  <si>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</si>
  <si>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</si>
  <si>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</si>
  <si>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</si>
  <si>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</si>
  <si>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</si>
  <si>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</si>
  <si>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</si>
  <si>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</si>
  <si>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</si>
  <si>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</si>
  <si>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</si>
  <si>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</si>
  <si>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</si>
  <si>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</si>
  <si>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</si>
  <si>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</si>
  <si>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</si>
  <si>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</si>
  <si>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</si>
  <si>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</si>
  <si>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</si>
  <si>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</si>
  <si>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</si>
  <si>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</si>
  <si>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</si>
  <si>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</si>
  <si>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</si>
  <si>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</si>
  <si>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</si>
  <si>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</si>
  <si>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</si>
  <si>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Janovice, okres Frýdek-Místek,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</si>
  <si>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</si>
  <si>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</si>
  <si>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</si>
  <si>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</si>
  <si>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</si>
  <si>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</si>
  <si>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</si>
  <si>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</si>
  <si>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</si>
  <si>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</si>
  <si>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</si>
  <si>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</si>
  <si>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</si>
  <si>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</si>
  <si>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</si>
  <si>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</si>
  <si>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</si>
  <si>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</si>
  <si>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</si>
  <si>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</si>
  <si>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</si>
  <si>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</si>
  <si>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</si>
  <si>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</si>
  <si>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</si>
  <si>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</si>
  <si>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</si>
  <si>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</si>
  <si>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</si>
  <si>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</si>
  <si>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</si>
  <si>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</si>
  <si>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</si>
  <si>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</si>
  <si>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</si>
  <si>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Osoblaha,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</si>
  <si>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</si>
  <si>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</si>
  <si>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</si>
  <si>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</si>
  <si>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</si>
  <si>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</si>
  <si>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</si>
  <si>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</si>
  <si>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</si>
  <si>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</si>
  <si>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</si>
  <si>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</si>
  <si>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</si>
  <si>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</si>
  <si>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</si>
  <si>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</si>
  <si>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</si>
  <si>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</si>
  <si>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</si>
  <si>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</si>
  <si>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</si>
  <si>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</si>
  <si>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</si>
  <si>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</si>
  <si>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</si>
  <si>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</si>
  <si>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</si>
  <si>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</si>
  <si>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</si>
  <si>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</si>
  <si>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</si>
  <si>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</si>
  <si>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</si>
  <si>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</si>
  <si>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</si>
  <si>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</si>
  <si>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</si>
  <si>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</si>
  <si>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</si>
  <si>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</si>
  <si>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</si>
  <si>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</si>
  <si>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</si>
  <si>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</si>
  <si>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</si>
  <si>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</si>
  <si>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</si>
  <si>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</si>
  <si>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</si>
  <si>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</si>
  <si>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</si>
  <si>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</si>
  <si>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</si>
  <si>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</si>
  <si>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</si>
  <si>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</si>
  <si>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</si>
  <si>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</si>
  <si>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</si>
  <si>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</si>
  <si>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</si>
  <si>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</si>
  <si>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</si>
  <si>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</si>
  <si>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</si>
  <si>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</si>
  <si>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</si>
  <si>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</si>
  <si>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</si>
  <si>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</si>
  <si>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</si>
  <si>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</si>
  <si>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</si>
  <si>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</si>
  <si>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</si>
  <si>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</si>
  <si>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</si>
  <si>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</si>
  <si>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</si>
  <si>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</si>
  <si>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</si>
  <si>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</si>
  <si>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</si>
  <si>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</si>
  <si>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</si>
  <si>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</si>
  <si>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</si>
  <si>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</si>
  <si>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</si>
  <si>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</si>
  <si>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</si>
  <si>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</si>
  <si>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</si>
  <si>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</si>
  <si>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</si>
  <si>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</si>
  <si>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</si>
  <si>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</si>
  <si>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</si>
  <si>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</si>
  <si>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</si>
  <si>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</si>
  <si>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</si>
  <si>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</si>
  <si>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</si>
  <si>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</si>
  <si>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</si>
  <si>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</si>
  <si>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</si>
  <si>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</si>
  <si>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</si>
  <si>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</si>
  <si>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</si>
  <si>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</si>
  <si>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</si>
  <si>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</si>
  <si>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</si>
  <si>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</si>
  <si>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</si>
  <si>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</si>
  <si>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</si>
  <si>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</si>
  <si>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</si>
  <si>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</si>
  <si>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</si>
  <si>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Františka kardinála Tomáška Studénka, příspěvková organizace</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</si>
  <si>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</si>
  <si>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</si>
  <si>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</si>
  <si>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</si>
  <si>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</si>
  <si>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</si>
  <si>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</si>
  <si>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</si>
  <si>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</si>
  <si>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generála Zdeňka Škarvady, Ostrava-Poruba,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</si>
  <si>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</si>
  <si>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</si>
  <si>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</si>
  <si>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</si>
  <si>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</si>
  <si>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</si>
  <si>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</si>
  <si>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</si>
  <si>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</si>
  <si>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</si>
  <si>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Havířov-Šumbark, Jarošova 33/851, 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</si>
  <si>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</si>
  <si>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</si>
  <si>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</si>
  <si>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</si>
  <si>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</si>
  <si>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</si>
  <si>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</si>
  <si>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</si>
  <si>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 Šlosara Sviadnov</t>
  </si>
  <si>
    <t>Základní škola Jablunkov, Lesní 190, 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</si>
  <si>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</si>
  <si>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</si>
  <si>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</si>
  <si>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</si>
  <si>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</si>
  <si>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</si>
  <si>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</si>
  <si>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</si>
  <si>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</si>
  <si>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</si>
  <si>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</si>
  <si>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</si>
  <si>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</si>
  <si>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</si>
  <si>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</si>
  <si>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</si>
  <si>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</si>
  <si>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</si>
  <si>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</si>
  <si>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</si>
  <si>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</si>
  <si>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</si>
  <si>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</si>
  <si>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</si>
  <si>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</si>
  <si>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</si>
  <si>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</si>
  <si>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</si>
  <si>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</si>
  <si>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</si>
  <si>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</si>
  <si>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</si>
  <si>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</si>
  <si>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</si>
  <si>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</si>
  <si>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</si>
  <si>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</si>
  <si>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</si>
  <si>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</si>
  <si>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</si>
  <si>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</si>
  <si>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</si>
  <si>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</si>
  <si>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</si>
  <si>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</si>
  <si>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</si>
  <si>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</si>
  <si>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</si>
  <si>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</si>
  <si>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</si>
  <si>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</si>
  <si>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</si>
  <si>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</si>
  <si>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</si>
  <si>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</si>
  <si>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</si>
  <si>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</si>
  <si>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</si>
  <si>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</si>
  <si>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</si>
  <si>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</si>
  <si>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</si>
  <si>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</si>
  <si>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</si>
  <si>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</si>
  <si>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</si>
  <si>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</si>
  <si>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</si>
  <si>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</si>
  <si>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</si>
  <si>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</si>
  <si>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</si>
  <si>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</si>
  <si>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</si>
  <si>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</si>
  <si>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</si>
  <si>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</si>
  <si>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</si>
  <si>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</si>
  <si>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</si>
  <si>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</si>
  <si>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</si>
  <si>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</si>
  <si>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Slezská Ostrava, Škrobálkova 51,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</si>
  <si>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</si>
  <si>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</si>
  <si>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</si>
  <si>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</si>
  <si>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</si>
  <si>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</si>
  <si>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</si>
  <si>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</si>
  <si>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</si>
  <si>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</si>
  <si>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</si>
  <si>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</si>
  <si>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</si>
  <si>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</si>
  <si>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</si>
  <si>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</si>
  <si>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</si>
  <si>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</si>
  <si>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</si>
  <si>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</si>
  <si>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Třinec, Slezská 773, příspěvková organizace</t>
  </si>
  <si>
    <t>Základní umělecká škola Dobroslava Lidmily Ostrava-Svinov</t>
  </si>
  <si>
    <t>Základní umělecká škola Frýdek-Místek, Hlavní třída 11</t>
  </si>
  <si>
    <t>Základní umělecká škola Ivo Žídka, Kravaře, Ivana Kubince 5, příspěvková organizace</t>
  </si>
  <si>
    <t>Základní umělecká škola Viléma Wünsche, Zámecká 2</t>
  </si>
  <si>
    <t>Základní umělecká škola Vratimov, Strmá 9</t>
  </si>
  <si>
    <t>Základní umělecká škola, Brušperk, příspěvková organizace</t>
  </si>
  <si>
    <t>Zařízení školního stravování Opava, příspěvková organizace</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</si>
  <si>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</si>
  <si>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</si>
  <si>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</si>
  <si>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</si>
  <si>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Příspěvkové organizace v odvětví kultury</t>
  </si>
  <si>
    <t>Celkový součet - příspěvkové organizace
v odvětví kultury</t>
  </si>
  <si>
    <t>Příspěvkové organizace v odvětví sociálních věcí</t>
  </si>
  <si>
    <t>Celkový součet - příspěvkové organizace
v odvětví sociálních věcí</t>
  </si>
  <si>
    <t>Příspěvkové organizace v odvětví školství</t>
  </si>
  <si>
    <t>Celkový součet - příspěvkové organizace
v odvětví školství</t>
  </si>
  <si>
    <t>Příspěvkové organizace v odvětví zdravotnictví</t>
  </si>
  <si>
    <t>Celkový součet - příspěvkové organizace
v odvětví zdravotnictví</t>
  </si>
  <si>
    <r>
      <t>1)</t>
    </r>
    <r>
      <rPr>
        <sz val="8"/>
        <rFont val="Tahoma"/>
        <family val="2"/>
        <charset val="238"/>
      </rPr>
      <t xml:space="preserve"> Schválený rozpočet dotace je snížen o částku vrácených prostředků do rozpočtu kraje, která byla následně použita v rozpočtu výdajů (opětovně v daném roce).</t>
    </r>
  </si>
  <si>
    <t>Přehled poskytnutých finančních prostředků obcím, dobrovolným svazkům obcí, krajům a jiným veřejným rozpočtům</t>
  </si>
  <si>
    <t>Celkový součet - kraje</t>
  </si>
  <si>
    <t>Jiné veřejné rozpočty</t>
  </si>
  <si>
    <t>Celkový součet - jiné veřejné rozpočty</t>
  </si>
  <si>
    <t>Zahraničí</t>
  </si>
  <si>
    <t>Celkový součet - zahraničí</t>
  </si>
  <si>
    <t>Vypořádání finančních vztahů k ostatním fyzickým a právnickým osobám (včetně prostředků poskytnutých soukromým školám)</t>
  </si>
  <si>
    <t>Přehled poskytnutých finančních prostředků příspěvkovým organizacím obcí dle zákona č. 561/2004 Sb., o předškolním, základním, středním, vyšším odborném a jiném vzdělávání (školský zákon), v platném znění</t>
  </si>
  <si>
    <t>*) prostředky na:</t>
  </si>
  <si>
    <t>Rok 2020</t>
  </si>
  <si>
    <t>Dopravní obslužnost veřejnými službami - linková</t>
  </si>
  <si>
    <t>Dopravní obslužnost veřejnými službami - drážní</t>
  </si>
  <si>
    <t>Střední školy</t>
  </si>
  <si>
    <t/>
  </si>
  <si>
    <t>Tísňová péče</t>
  </si>
  <si>
    <t>Vratky transferů poskytnutých z veřejných rozpočtů</t>
  </si>
  <si>
    <t>Základní příděl fondu kulturních a sociálních potřeb a sociálnímu fondu obcí a krajů</t>
  </si>
  <si>
    <t>Letiště Leoše Janáčka Ostrava, výstavba odbavovací plochy APN S3</t>
  </si>
  <si>
    <t>Městečko bezpečí</t>
  </si>
  <si>
    <t>Zajištění činnosti krizového štábu a odborná příprava orgánů krizového řízení</t>
  </si>
  <si>
    <t>Odvodnění budovy Těšínského divadla (Těšínské divadlo Český Těšín, příspěvková organizace)</t>
  </si>
  <si>
    <t>SR - ISO II/D preventivní ochrana před nepříznivými vlivy prostředí - neinvestiční</t>
  </si>
  <si>
    <t>Dotační program – Podpora natáčení audiovizuálních děl v Moravskoslezském kraji</t>
  </si>
  <si>
    <t>Dotační program - Program na podporu aktivit sociálního podnikání v Moravskoslezském kraji</t>
  </si>
  <si>
    <t>Zateplení a stavební úpravy správní budovy, pavilonu E a F Domova Březiny</t>
  </si>
  <si>
    <t xml:space="preserve">Dotační program – Podpora volnočasových aktivit pro mládež </t>
  </si>
  <si>
    <t>Stavební úpravy části školy pro potřeby Vzdělávacího a výcvikového střediska a umístění sídla Správy silnic MSK v Ostravě-Zábřehu (Střední škola stavební a dřevozpracující, Ostrava, příspěvková organizace)</t>
  </si>
  <si>
    <t>Rekonstrukce nádvoří (Střední zdravotnická škola a Vyšší odborná škola zdravotnická, Ostrava, příspěvková organizace)</t>
  </si>
  <si>
    <t>Plán rozvoje vodovodů a kanalizací Moravskoslezského kraje-webová aplikace</t>
  </si>
  <si>
    <t>Výdaje spojené s projektem Finanční zdraví obcí</t>
  </si>
  <si>
    <t>Rezerva na mimořádné akce a akce s nedořešeným financováním</t>
  </si>
  <si>
    <t xml:space="preserve">Obec Bítov </t>
  </si>
  <si>
    <t>Moravskoslezský pakt zaměstnanosti, z.s., Ostrava Mariánské Hory a Hulváky</t>
  </si>
  <si>
    <t>Obec Prostřední Bečva</t>
  </si>
  <si>
    <t>Sportovní klub ve Vrbně pod Pradědem, z.s.</t>
  </si>
  <si>
    <t>UAX s.r.o., Bernartice nad Odrou</t>
  </si>
  <si>
    <t>PIERRO FORTE, z.s., Ostrava Muglinov</t>
  </si>
  <si>
    <t>Neinvestiční nedávkové transfery podle zákona č. 108/2006 Sb., o sociálních službách (§ 101, § 102 a § 103)</t>
  </si>
  <si>
    <t>Řešení naléhavých potřeb při zabezpečení provozu sociálních služeb zřízených a provozovaných obcemi</t>
  </si>
  <si>
    <t>ISO II/D preventivní ochrana před nepříznivými vlivy prostředí - neinvestiční</t>
  </si>
  <si>
    <t>Podpora koordinátorů romských poradců</t>
  </si>
  <si>
    <t>číslo akce</t>
  </si>
  <si>
    <t>Očekávaná výše dotace v %</t>
  </si>
  <si>
    <t>Odvodnění budovy Těšínského divadla</t>
  </si>
  <si>
    <t>Vybudování dílen pro praktické vyučování</t>
  </si>
  <si>
    <t>Stavební úpravy části školy pro potřeby Vzdělávacího a výcvikového střediska a umístění sídla Správy silnic MSK v Ostravě-Zábřehu</t>
  </si>
  <si>
    <t>Rekonstrukce nádvoří</t>
  </si>
  <si>
    <t>Rekonstrukce školní kuchyně a výdejny</t>
  </si>
  <si>
    <t xml:space="preserve">Obec Bravantice </t>
  </si>
  <si>
    <t xml:space="preserve">Obec Hodslavice </t>
  </si>
  <si>
    <t>Obec Jiříkov</t>
  </si>
  <si>
    <t xml:space="preserve">Obec Karlovice </t>
  </si>
  <si>
    <t>Obec Kunčice pod Ondřejníkem</t>
  </si>
  <si>
    <t xml:space="preserve">Obec Luboměř </t>
  </si>
  <si>
    <t xml:space="preserve">Obec Vražné </t>
  </si>
  <si>
    <t>Obec Vřesina</t>
  </si>
  <si>
    <t>Svazek obcí mikroregionu Hlučínska-Západ</t>
  </si>
  <si>
    <t>Anděl Strážný, z.ú., Praha</t>
  </si>
  <si>
    <t>Cesta bez barier, spolek, Staříč</t>
  </si>
  <si>
    <t>Institut prevence, z. s., Ostrava Poruba</t>
  </si>
  <si>
    <t>Junák - český skaut, středisko Ludgeřovice, z. s., Ludgeřovice</t>
  </si>
  <si>
    <t>Junák - český skaut, středisko Příbor, z. s., Příbor</t>
  </si>
  <si>
    <t>Klub SPORTU FIT-GYM z.s., Havířov</t>
  </si>
  <si>
    <t xml:space="preserve">Lesní mateřská škola Vrabčí hnízdo </t>
  </si>
  <si>
    <t>Maraton klub Seitl Ostrava</t>
  </si>
  <si>
    <t>Mgr. Halina Františáková, Ostrava-Moravská Ostrava a Přívoz</t>
  </si>
  <si>
    <t>SH ČMS - Okresní sdružení hasičů Frýdek-Místek, Frýdek-Místek</t>
  </si>
  <si>
    <t>SH ČMS - Sbor dobrovolných hasičů Bordovice, Bordovice</t>
  </si>
  <si>
    <t>SH ČMS - Sbor dobrovolných hasičů Jezdkovice, Jezdkovice</t>
  </si>
  <si>
    <t>SH ČMS - Sbor dobrovolných hasičů Návsí, Návsí</t>
  </si>
  <si>
    <t>SH ČMS - Sbor dobrovolných hasičů Píšť, Píšť</t>
  </si>
  <si>
    <t>SH ČMS - Sbor dobrovolných hasičů Zátor, Zátor</t>
  </si>
  <si>
    <t>Sportovní klub policie Frýdek-Místek, Frýdek-Místek</t>
  </si>
  <si>
    <t>Svaz tělesně postižených v České republice z. s. místní organizace Bílovec, Bílovec</t>
  </si>
  <si>
    <t>THeatr ludem, Ostrava-Moravská Ostrava a Přívoz</t>
  </si>
  <si>
    <t xml:space="preserve">Základní škola Erazim </t>
  </si>
  <si>
    <t>Základní škola Mezi stromy s.r.o.</t>
  </si>
  <si>
    <t>Mateřská škola Čavisov, příspěvková organizace</t>
  </si>
  <si>
    <t>Středisko volného času JUVENTUS, Karviná, příspěvková organizace</t>
  </si>
  <si>
    <t>Obce a města v MSK</t>
  </si>
  <si>
    <t>Celkový součet - obce a města v MSK</t>
  </si>
  <si>
    <t>Dobrovolné svazky obcí v MSK</t>
  </si>
  <si>
    <t>Celkový součet - dobrovolné svazky obcí v MSK</t>
  </si>
  <si>
    <t>Muzeum Novojičínska, příspěvková organizace, Nový Jičín</t>
  </si>
  <si>
    <t>Muzeum Těšínska, příspěvková organizace, Český Těšín</t>
  </si>
  <si>
    <t>Příspěvkové organizace v odvětví kultury celkem</t>
  </si>
  <si>
    <t>Příspěvkové organizace v odvětví školství celkem</t>
  </si>
  <si>
    <t>Očekávaná výše dotace
v %</t>
  </si>
  <si>
    <t>Jedná se o celkové náklady na realizaci investičních opatření, včetně úhrady úroků a služeb za energetický management.</t>
  </si>
  <si>
    <t>Daňové příjmy celkem</t>
  </si>
  <si>
    <t xml:space="preserve">Nedaňové příjmy celkem        </t>
  </si>
  <si>
    <t>Kapitálové příjmy celkem</t>
  </si>
  <si>
    <t>Přijaté transfery celkem</t>
  </si>
  <si>
    <t>×</t>
  </si>
  <si>
    <t>Ostatní přijaté vratky transferů a podobné příjmy</t>
  </si>
  <si>
    <t>Finanční vypořádání</t>
  </si>
  <si>
    <t>Neinvestiční přijaté transfery ze státních fondů</t>
  </si>
  <si>
    <t>Investiční přijaté transfery z všeobecné pokladní správy státního rozpočtu</t>
  </si>
  <si>
    <t>Konsolidace příjmů</t>
  </si>
  <si>
    <t>Příjmy celkem</t>
  </si>
  <si>
    <t>Odstupné</t>
  </si>
  <si>
    <t>ODVĚTVÍ DOPRAVY</t>
  </si>
  <si>
    <t>Ostatní individuální dotace v odvětví dopravy</t>
  </si>
  <si>
    <t>Odvětví dopravy celkem</t>
  </si>
  <si>
    <t>Vodní záchranná služba ČČK Bruntál-Slezská Harta, pobočný spolek, Bruntál</t>
  </si>
  <si>
    <t>Janáčkův máj, o.p.s., Ostrava - Moravská Ostrava a Přívoz</t>
  </si>
  <si>
    <t>Kamera Oko s.r.o., Praha</t>
  </si>
  <si>
    <t>Místní skupina Polského kulturně-osvětového svazu v Jablunkově z.s., Jablunkov</t>
  </si>
  <si>
    <t>Divadelní společnost Petra Bezruče s.r.o., Ostrava - Moravská Ostrava a Přívoz</t>
  </si>
  <si>
    <t>Člověk na hranici, z.s., Český Těšín</t>
  </si>
  <si>
    <t>Technické muzeum Olomouc 1. ČSTOB z. s., Nová Pláň</t>
  </si>
  <si>
    <t>TRDLA - divadelní společnost absolutních neherců, Havířov</t>
  </si>
  <si>
    <t>Valašský folklorní spolek, Frenštát pod Radhoštěm</t>
  </si>
  <si>
    <t>FEMININE s.r.o., Bruntál</t>
  </si>
  <si>
    <t>ODVĚTVÍ PREZENTACE KRAJE A EDIČNÍHO PLÁNU</t>
  </si>
  <si>
    <t>Mediální publicita MSK</t>
  </si>
  <si>
    <t>Odvětví prezentace kraje a edičního plánu celkem</t>
  </si>
  <si>
    <t>Rotary klub Frýdek-Místek a Kopřivnice, z.s., Kopřivnice</t>
  </si>
  <si>
    <t>Služby Leskovec n. M. s.r.o., Leskovec nad Moravicí</t>
  </si>
  <si>
    <t>Mobilní hospic Ondrášek, o.p.s., Ostrava - Poruba</t>
  </si>
  <si>
    <t xml:space="preserve">B.O.CHANCE OSTRAVA SPORTCLUB z.s., Klimkovice </t>
  </si>
  <si>
    <t>BK OPAVA z.s., Opava</t>
  </si>
  <si>
    <t>KRAJSKÁ ATLETICKÁ AKADEMIE OSTRAVA, z.s., Ostrava</t>
  </si>
  <si>
    <t>Krajský svaz lyžařů Moravskoslezského kraje p.s., Ostrava</t>
  </si>
  <si>
    <t>PARA HOCKEY OSTRAVA z. s., Ostrava</t>
  </si>
  <si>
    <t>Sportovní klub JANTAR Opava, z.s., Opava</t>
  </si>
  <si>
    <t>Sportovní klub SIPA SPORT Opava, z.s., Opava</t>
  </si>
  <si>
    <t>Stabilizace zdravotnického personálu a vzdělávání</t>
  </si>
  <si>
    <t>Diakonie Valašské Meziříčí, Valašské Meziříčí</t>
  </si>
  <si>
    <t xml:space="preserve">ASEKOL s.r.o., Praha </t>
  </si>
  <si>
    <t>ZO ČSOP NOVÝ JIČÍN 70/02, Nový Jičín</t>
  </si>
  <si>
    <t>BUVI Promotion s.r.o., Opava</t>
  </si>
  <si>
    <t>Územní sdružení Českého zahrádkářského svazu Karviná</t>
  </si>
  <si>
    <t>ODVĚTVÍ FINANCÍ A SPRÁVY MAJETKU</t>
  </si>
  <si>
    <t>Odvětví financí a správy majetku celkem</t>
  </si>
  <si>
    <t>Žerotínský zámek – centrum relaxace a poznání</t>
  </si>
  <si>
    <t>Odborné, kariérové a polytechnické vzdělávání II</t>
  </si>
  <si>
    <t>Kotlíkové dotace v Moravskoslezském kraji – 4. grantové schéma</t>
  </si>
  <si>
    <t>Vlastní zdroje PO</t>
  </si>
  <si>
    <t>ODVĚTVÍ VLASTNÍ SPRÁVNÍ ČINNOST KRAJE A ČINNOST ZASTUPITELSTVA KRAJE CELKEM</t>
  </si>
  <si>
    <t>ODVĚTVÍ DOPRAVY:</t>
  </si>
  <si>
    <t>ODVĚTVÍ DOPRAVY CELKEM</t>
  </si>
  <si>
    <t>Výstavba ředitelství včetně spojovacích chodeb (Střední škola technická a dopravní, Ostrava-Vítkovice, příspěvková organizace)</t>
  </si>
  <si>
    <t>Obnova movitého majetku škol a školských zařízení</t>
  </si>
  <si>
    <t>Výstavba sportovní haly pro Gymnázium a SPŠEI ve Frenštátě pod Radhoštěm (Gymnázium a Střední průmyslová škola elektrotechniky a informatiky, Frenštát pod Radhoštěm, příspěvková organizace)</t>
  </si>
  <si>
    <t>ODVĚTVÍ ŽIVOTNÍ PROSTŘEDÍ CELKEM</t>
  </si>
  <si>
    <t>Celkem Ministerstvo dopravy</t>
  </si>
  <si>
    <t>Celkem Ministerstvo práce a sociálních věcí</t>
  </si>
  <si>
    <t>Celkem Ministerstvo zdravotnictví</t>
  </si>
  <si>
    <t>Celkem Ministerstvo kultury</t>
  </si>
  <si>
    <t>Úřad vlády ČR</t>
  </si>
  <si>
    <t>Celkem Úřad vlády České republiky</t>
  </si>
  <si>
    <t>Celkem Státní fond dopravní infrastruktury</t>
  </si>
  <si>
    <t>Dětské centrum Pluto, příspěvková organizace, Havířov</t>
  </si>
  <si>
    <t>Střední škola, Jablunkov, příspěvková organizace</t>
  </si>
  <si>
    <t>Střední škola polytechnická, Havířov-Šumbark, příspěvková organizace</t>
  </si>
  <si>
    <t>Nemocnice Havířov, příspěvková organizace</t>
  </si>
  <si>
    <t>Příspěvková organizace v odvětví dopravy celkem</t>
  </si>
  <si>
    <t>ROZVAHA PŘÍSPĚVKOVÉ ORGANIZACE V ODVĚTVÍ DOPRAVY (v tis. Kč)</t>
  </si>
  <si>
    <t>VÝKAZ ZISKU A ZTRÁTY PŘÍSPĚVKOVÉ ORGANIZACE V ODVĚTVÍ DOPRAVY (v tis. Kč)</t>
  </si>
  <si>
    <t>ODVĚTVÍ ŽIVOTNÍHO PROSTŘEDÍ CELKEM</t>
  </si>
  <si>
    <t xml:space="preserve">Příspěvek na provoz v odvětví dopravy - příspěvkové organizace kraje </t>
  </si>
  <si>
    <t>Příspěvek na provoz v odvětví dopravy - příspěvkové organizace kraje - krytí odpisů</t>
  </si>
  <si>
    <t>Černá kostka – Centrum digitalizace, vědy a inovací</t>
  </si>
  <si>
    <t>Dětské centrum Pluto, příspěvková organizace</t>
  </si>
  <si>
    <t>Významné akce kraje v oblasti volného času dětí a mládeže a další významné akce – příspěvkové organizace MSK</t>
  </si>
  <si>
    <t>Stavební úpravy tělocvičny</t>
  </si>
  <si>
    <t>Novostavba školní družiny</t>
  </si>
  <si>
    <t>Multifunkční pavilon s možností izolačního režimu</t>
  </si>
  <si>
    <t xml:space="preserve">Kybernetická bezpečnost - příspěvkové organizace kraje </t>
  </si>
  <si>
    <t xml:space="preserve">Obec Březová </t>
  </si>
  <si>
    <t xml:space="preserve">Obec Hladké Životice </t>
  </si>
  <si>
    <t xml:space="preserve">Obec Ludvíkov </t>
  </si>
  <si>
    <t xml:space="preserve">Obec Nové Lublice </t>
  </si>
  <si>
    <t xml:space="preserve">Obec Slezské Pavlovice </t>
  </si>
  <si>
    <t xml:space="preserve">Obec Vysoká </t>
  </si>
  <si>
    <t>Částečná kompenzace nákladů spojených s převodem činnosti Střední odborné školy waldorfská, Ostrava, příspěvková organizace</t>
  </si>
  <si>
    <t>1. Jinačí s.r.o., Krnov</t>
  </si>
  <si>
    <t>1st Baby School - Mateřská škola s.r.o.</t>
  </si>
  <si>
    <t>Adámkova vila, Domov se zvláštním režimem, z. ú., Raškovice</t>
  </si>
  <si>
    <t>Adéla Kresová, Dolní Životice</t>
  </si>
  <si>
    <t>Alena Nováková, Chvalíkovice</t>
  </si>
  <si>
    <t>AquaKlim, s.r.o., Ostrava-Moravská Ostrava  a Přívoz</t>
  </si>
  <si>
    <t>Asociace rodičů a přátel zdravotně postižených dětí v ČR, z. s. Klub Stonožka Ostrava</t>
  </si>
  <si>
    <t>ASOCIACE ŘECKÝCH OBCÍ V ČESKÉ REPUBLICE, z.s. - Řecká obec Karviná, pobočný spolek</t>
  </si>
  <si>
    <t>Ateliér pro děti a mládež při Národním divadle moravskoslezském, spolek, Ostrava</t>
  </si>
  <si>
    <t>BabySamien Little School, z.ú.</t>
  </si>
  <si>
    <t>Beskydská šachová škola, Frýdek-Místek</t>
  </si>
  <si>
    <t>BIKE SPORT CLUB, Opava</t>
  </si>
  <si>
    <t>BrainBrush, z. s., Ostrava - Moravská Ostrava a Přívoz</t>
  </si>
  <si>
    <t>Celé Česko čte dětem o.p.s., Ostrava-Moravská Ostrava</t>
  </si>
  <si>
    <t>CENTROM z. s., Ostrava-Jih</t>
  </si>
  <si>
    <t>Centrum rodiny BOBEŠ z.s., Bohumín</t>
  </si>
  <si>
    <t>České dráhy, a.s., Praha 1</t>
  </si>
  <si>
    <t>DigiDay Czech s.r.o., Ostrava</t>
  </si>
  <si>
    <t>Dimitra Prousali Or Prusali, Ostrava-Poruba</t>
  </si>
  <si>
    <t>Dohodneme se, z.s. Úvalno</t>
  </si>
  <si>
    <t>Eva Baštrnáková, Dolní Moravice</t>
  </si>
  <si>
    <t>Eva Kozubková, Bruzovice</t>
  </si>
  <si>
    <t>FARMA VENDOLSKÝ s.r.o., Bohušov</t>
  </si>
  <si>
    <t>Hana Nowická, Svobodné Heřmanice</t>
  </si>
  <si>
    <t>Helena Konvičková, Osoblaha</t>
  </si>
  <si>
    <t>HOBBY CHOV s.r.o., Smilovice</t>
  </si>
  <si>
    <t xml:space="preserve">HoSt - Home-Start Česká republika, z.ú., Praha </t>
  </si>
  <si>
    <t>Huu Toan Nguyen, Přerov</t>
  </si>
  <si>
    <t>Ilias Jalamas, Třemešná</t>
  </si>
  <si>
    <t>Ing. Mojmír Stachovec, Frýdek-Místek</t>
  </si>
  <si>
    <t>Jednota, spotřební družstvo v Hodoníně, Hodonín</t>
  </si>
  <si>
    <t>JEDNOTA, spotřební družstvo Zábřeh, Zábřeh</t>
  </si>
  <si>
    <t>JINAK, z.ú., Brantice</t>
  </si>
  <si>
    <t>Junák - český skaut, středisko Klimkovice, z. s., Klimkovice</t>
  </si>
  <si>
    <t>Junák - svaz skautů a skautek ČR, středisko Strážci Ostrava, Ostrava-Svinov</t>
  </si>
  <si>
    <t>Kongres Poláků v České republice, Český Těšín</t>
  </si>
  <si>
    <t>KORU Hope, z. ú., Ostrava - Martinov</t>
  </si>
  <si>
    <t xml:space="preserve">Lesní mateřská škola Malina z. s.  </t>
  </si>
  <si>
    <t>Magdaléna Horváthová, Jeseník</t>
  </si>
  <si>
    <t>MAREL, spol. s r.o., Jablunkov</t>
  </si>
  <si>
    <t>Mateřská škola Montessori Opava, z. ú.</t>
  </si>
  <si>
    <t>MFK Karviná a.s., Karviná</t>
  </si>
  <si>
    <t>MH stolní tenis Ostrava, z.s., Ostrava</t>
  </si>
  <si>
    <t>Monika Baranová, Krasov</t>
  </si>
  <si>
    <t>Naděžda Cihlářová, Březová</t>
  </si>
  <si>
    <t>Nemocnice AGEL Podhorská a.s., Rýmařov</t>
  </si>
  <si>
    <t>OASA nezisková o.p.s., Raduň</t>
  </si>
  <si>
    <t>Pavel Plášil, Rýmařov</t>
  </si>
  <si>
    <t>Pavlína Jahnová, Březová</t>
  </si>
  <si>
    <t>Plavecký klub Nový Jičín, z.s., Nový Jičín</t>
  </si>
  <si>
    <t>SH ČMS - Sbor dobrovolných hasičů Brušperk, Brušperk</t>
  </si>
  <si>
    <t>SH ČMS - Sbor dobrovolných hasičů Jamnice, Stěbořice</t>
  </si>
  <si>
    <t>SH ČMS - Sbor dobrovolných hasičů Neplachovice, Neplachovice</t>
  </si>
  <si>
    <t>SH ČMS - Sbor dobrovolných hasičů Nová Ves, Ostrava</t>
  </si>
  <si>
    <t>Slezská lilie z.s., Ostrava Kunčičky</t>
  </si>
  <si>
    <t>Spolek Madleine, Frýdek-Místek</t>
  </si>
  <si>
    <t>Spolek N.O.B.L, Ostrava</t>
  </si>
  <si>
    <t>Spolek POSEJDON, Dolní Lutyně</t>
  </si>
  <si>
    <t>Spolkový dům Mariany Berlové - zapsaný spolek, Bruntál</t>
  </si>
  <si>
    <t>TEMPO, obchodní družstvo, Opava</t>
  </si>
  <si>
    <t>Zlatuše Prawdová, Krnov</t>
  </si>
  <si>
    <t>Mateřská škola Čryřlístek Odry, příspěvková organizace</t>
  </si>
  <si>
    <t>Středisko volného času Vratimov, příspěvková organizace</t>
  </si>
  <si>
    <t>Základní škola Via Montessori, příspěvková organizace</t>
  </si>
  <si>
    <t>Příspěvková organizace v odvětví dopravy</t>
  </si>
  <si>
    <t>Celkový součet - příspěvková organizace
v odvětví dopravy</t>
  </si>
  <si>
    <t>Rok 2021</t>
  </si>
  <si>
    <t>Ostatní výdaje v odvětví dopravy</t>
  </si>
  <si>
    <t>Technická údržba, podpora a služby k software v odvětví dopravy</t>
  </si>
  <si>
    <t>Finanční prostředky byly určeny na nezbytné opravy majetku a na řešení havarijních stavů v areálu letiště souvisejících se zajištěním jeho provozu a rozvoje. Nevyčerpané finanční prostředky představují neúčelovou úsporu na akci.</t>
  </si>
  <si>
    <t>Vysokorychlostní datová síť (Moravskoslezské datové centrum, příspěvková organizace, Ostrava)</t>
  </si>
  <si>
    <t>Rozšířené zájmové území Mošnov</t>
  </si>
  <si>
    <t>Rekonstrukce elektroinstalace (Gymnázium, Krnov, příspěvková organizace)</t>
  </si>
  <si>
    <t>Novostavba školní družiny (Střední škola, Základní škola a Mateřská škola, Karviná, příspěvková organizace)</t>
  </si>
  <si>
    <t>Moravskoslezská sestra a jiné významné akce kraje v oblasti zdravotnictví</t>
  </si>
  <si>
    <t>Implementace soustavy Natura 2000 v Moravskoslezském kraji, 2. vlna (udržitelnost)</t>
  </si>
  <si>
    <t>i-AIR REGION (udržitelnost)</t>
  </si>
  <si>
    <t>Technická údržba, podpora a služby k software v odvětví životního prostředí</t>
  </si>
  <si>
    <t>Finanční vypořádání státních dotací</t>
  </si>
  <si>
    <t xml:space="preserve">Zajištění přípravy, realizace a havárie v rámci akcí reprodukce majetku </t>
  </si>
  <si>
    <t>Doprava</t>
  </si>
  <si>
    <t>VÝKAZ ZISKU A ZTRÁTY PŘÍSPĚVKOVÝCH ORGANIZACÍ V ODVĚTVÍ ŠKOLSTVÍ (v tis. Kč)</t>
  </si>
  <si>
    <t>Příjem z daně z příjmů fyzických osob placené plátci</t>
  </si>
  <si>
    <t>Příjem z daně z příjmů fyzických osob placené poplatníky</t>
  </si>
  <si>
    <t>Příjem z daně z příjmů fyzických osob vybírané srážkou podle zvláštní sazby daně</t>
  </si>
  <si>
    <t>Příjem z daně z příjmů právnických osob</t>
  </si>
  <si>
    <t>Příjem z daně z příjmů právnických osob v případech, kdy poplatníkem je kraj, s výjimkou daně vybírané srážkou podle zvláštní sazby daně</t>
  </si>
  <si>
    <t>Příjem z daně z přidané hodnoty</t>
  </si>
  <si>
    <t>Příjem z poplatků za znečišťování ovzduší</t>
  </si>
  <si>
    <t>Příjem z poplatku za odebrané množství podzemní vody</t>
  </si>
  <si>
    <t>Příjem ze správních poplatků</t>
  </si>
  <si>
    <t>Příjem sankčních plateb přijatých od jiných osob</t>
  </si>
  <si>
    <t>Přijaté neinvestiční příspěvky a náhrady</t>
  </si>
  <si>
    <t>Příjem z prodeje krátkodobého a drobného dlouhodobého neinvestičního majetku</t>
  </si>
  <si>
    <t>Příjem z pronájmu nebo pachtu ostatních nemovitých věcí a jejich částí</t>
  </si>
  <si>
    <t>Příjem z odvodů příspěvkových organizací</t>
  </si>
  <si>
    <t>Příjem z poskytování služeb, výrobků, prací, výkonů a práv</t>
  </si>
  <si>
    <t>Příjem sankčních plateb přijatých od státu, obcí a krajů</t>
  </si>
  <si>
    <t>Příjem z pronájmu nebo pachtu pozemků</t>
  </si>
  <si>
    <t>Přijaté peněžité neinvestiční dary</t>
  </si>
  <si>
    <t>Příjem z úroků</t>
  </si>
  <si>
    <t>Příjem z pojistných plnění</t>
  </si>
  <si>
    <t>Příjem z finančního vypořádání mezi kraji, obcemi a dobrovolnými svazky obcí</t>
  </si>
  <si>
    <t>Splátky půjčených prostředků od nefinančních podnikatelů - právnických osob</t>
  </si>
  <si>
    <t>Splátky půjčených prostředků od obecně prospěšných společností a obdobných osob</t>
  </si>
  <si>
    <t>Příjem z prodeje pozemků</t>
  </si>
  <si>
    <t>Příjem z prodeje ostatních nemovitých věcí a jejich částí</t>
  </si>
  <si>
    <t>Ostatní neinvestiční přijaté transfery od rozpočtů ústřední úrovně</t>
  </si>
  <si>
    <t>Neinvestiční přijaté transfery od mezinárodních organizací a některých zahraničních orgánů a právnických osob</t>
  </si>
  <si>
    <t>Neinvestiční transfery nefinančním podnikatelům - fyzickým osobám</t>
  </si>
  <si>
    <t>Rybářství a myslivost</t>
  </si>
  <si>
    <t>Energie jiná než elektrická</t>
  </si>
  <si>
    <t>Prádlo, oděv a obuv s výjimkou ochranných pomůcek</t>
  </si>
  <si>
    <t>Výdaje na věcné dary</t>
  </si>
  <si>
    <t>Neinvestiční transfery nefinančním podnikatelům - právnickým osobám</t>
  </si>
  <si>
    <t>Ostatní neinvestiční transfery podnikatelům</t>
  </si>
  <si>
    <t xml:space="preserve">Ostatní neinvestiční transfery rozpočtům územní úrovně </t>
  </si>
  <si>
    <t>Neinvestiční transfery veřejným vysokým školám</t>
  </si>
  <si>
    <t>Platby daní státnímu rozpočtu</t>
  </si>
  <si>
    <t>Ostatní neinvestiční transfery neziskovým a podobným osobám</t>
  </si>
  <si>
    <t>Pojistné na zákonné pojištění odpovědnosti zaměstnavatele za škodu při pracovním úrazu nebo nemoci z povolání</t>
  </si>
  <si>
    <t xml:space="preserve">Podlimitní programové vybavení </t>
  </si>
  <si>
    <t>Odvádění a čistění odpadních vod a nakládání s kaly</t>
  </si>
  <si>
    <t>Knihy a obdobné listinné informační prostředky</t>
  </si>
  <si>
    <t>Neinvestiční transfery fyzickým osobám nemající povahu daru</t>
  </si>
  <si>
    <t>Dary fyzickým osobám</t>
  </si>
  <si>
    <t>Studená voda včetně stočného a úplaty za odvod dešťových vod</t>
  </si>
  <si>
    <t>Účastnické úplaty na konference</t>
  </si>
  <si>
    <t>Platby daní krajům, obcím a státním fondům</t>
  </si>
  <si>
    <t>Ostatní činnosti k ochraně přírody a krajiny</t>
  </si>
  <si>
    <t>Ostatní činnosti související se službami pro fyzické osoby</t>
  </si>
  <si>
    <t>Ostatní sociální péče a pomoc ostatním skupinám fyzických osob</t>
  </si>
  <si>
    <t>Ostatní neinvestiční transfery fyzickým osobám</t>
  </si>
  <si>
    <t>Humanitární zahraniční pomoc přímá</t>
  </si>
  <si>
    <t>Mezinárodní spolupráce jinde nezařazená</t>
  </si>
  <si>
    <t>Investiční transfery nefinančním podnikatelům - fyzickým osobám</t>
  </si>
  <si>
    <t>Investiční transfery nefinančním podnikatelům - právnickým osobám</t>
  </si>
  <si>
    <t>Ostatní investiční transfery rozpočtům územní úrovně</t>
  </si>
  <si>
    <t>Investiční transfery do zahraničí</t>
  </si>
  <si>
    <t>Ostatní nákup dlouhodobého nehmotného majetku</t>
  </si>
  <si>
    <t>Informační a komunikační technologie</t>
  </si>
  <si>
    <t>Rezervy investičních výdajů</t>
  </si>
  <si>
    <t>Investiční transfery veřejným vysokým školám</t>
  </si>
  <si>
    <t>Vypořádání pozemků pod stavbami silnic II. a III.třídy</t>
  </si>
  <si>
    <t>Reprodukce movitého hmotného majetku kraje v odvětví kultury</t>
  </si>
  <si>
    <t>Reprodukce movitého nehmotného majetku kraje v odvětví kultury</t>
  </si>
  <si>
    <t>Vybudování systému čištění odpadních vod (Dětský domov a Školní jídelna, Radkov-Dubová 141, příspěvková organizace)</t>
  </si>
  <si>
    <t>Oprava krovů a střešního pláště budov školního statku (Školní statek, Opava, příspěvková organizace)</t>
  </si>
  <si>
    <t>Oprava rozvodů vody (Střední škola prof. Zdeňka Matějčka, Ostrava-Poruba, příspěvková organizace)</t>
  </si>
  <si>
    <t xml:space="preserve">Úprava parkovacích ploch  (Střední škola, Základní škola a Mateřská škola, Karviná, příspěvková organizace) </t>
  </si>
  <si>
    <t>Rekonstrukce školní kuchyně a výdejny (Střední škola techniky a služeb, Karviná, příspěvková organizace)</t>
  </si>
  <si>
    <t>Revitalizace Slezského gymnázia Slezské gymnázium, Opava, příspěvková organizace</t>
  </si>
  <si>
    <t>Modernizace ICT, implementace standardu konektivity a metodická podpora v oblasti ICT - příspěvkové organizace MSK</t>
  </si>
  <si>
    <t>Zřízení LDN pro pacienty se zvýšeným hygienickým režimem a přesun očního centra (Nemocnice Karviná – Ráj, příspěvková organizace)</t>
  </si>
  <si>
    <t>Nemocnice Nový Jičín - reinvestiční část nájemného a opravy</t>
  </si>
  <si>
    <t>Pořízení zdravotnických přístrojů a zdravotnické techniky</t>
  </si>
  <si>
    <t>Autoškola Club Česká republika s.r.o., Ostrava</t>
  </si>
  <si>
    <t>Oblastní spolek Českého červeného kříže Frýdek-Místek, Frýdek-Místek</t>
  </si>
  <si>
    <t>Oblastní spolek Českého červeného kříže Opava, Opava</t>
  </si>
  <si>
    <t>Pomoc Ukrajině</t>
  </si>
  <si>
    <t xml:space="preserve">Obec Kateřinice </t>
  </si>
  <si>
    <t xml:space="preserve">Obec Milíkov </t>
  </si>
  <si>
    <t xml:space="preserve">Obec Sedliště </t>
  </si>
  <si>
    <t xml:space="preserve">Obec Velké Albrechtice </t>
  </si>
  <si>
    <t>Open Studios Brno z.s., Brno</t>
  </si>
  <si>
    <t xml:space="preserve">Obec Krásná </t>
  </si>
  <si>
    <t>Židovská obec v Ostravě, Ostrava-Mariánské Hory</t>
  </si>
  <si>
    <t>PETARDA PRODUCTION a.s., Ostrava-Slezská Ostrava</t>
  </si>
  <si>
    <t>Dětský folklorní soubor Ostravička, Frýdek-Místek</t>
  </si>
  <si>
    <t>Iniciativa Dokořán, Karviná-Fryštát</t>
  </si>
  <si>
    <t>Národní zemědělské muzeum</t>
  </si>
  <si>
    <t>ODVAZ divadlo improvizace z.s., Ostrava Poruba</t>
  </si>
  <si>
    <t>Pop Academy z.s., Ostrava</t>
  </si>
  <si>
    <t>Radio Čas s.r.o., Ostrava-Plesná</t>
  </si>
  <si>
    <t>BYTOSLAN spol. s r.o., Třinec</t>
  </si>
  <si>
    <t>KČT, odbor Gigula, Frýdlant nad Ostravicí</t>
  </si>
  <si>
    <t>Potravinová banka v Ostravě, z.s., Ostrava-Jih</t>
  </si>
  <si>
    <t>Okresní hospodářská komora Opava</t>
  </si>
  <si>
    <t>BO OSTRAVA z.s., Ostrava</t>
  </si>
  <si>
    <t>Fotbalový klub Bolatice, Bolatice</t>
  </si>
  <si>
    <t>HC AZ Havířov 2010, Havířov</t>
  </si>
  <si>
    <t>JEZDECKÝ KLUB FRANCOUZSKÉHO KLUSÁKA, z.s., Ostrava</t>
  </si>
  <si>
    <t>JUDO CLUB HAVÍŘOV z.s., Havířov</t>
  </si>
  <si>
    <t>Organizační výbor GRACIA ČEZ-EDĚ, z.s., Orlová</t>
  </si>
  <si>
    <t>Tělovýchovná jednota Třineckých železáren, Třinec</t>
  </si>
  <si>
    <t>Tenisový klub TENNISPOINT ve Frýdku-Místku, Frýdek-Místek</t>
  </si>
  <si>
    <t>Kongresy &amp; eventy, s.r.o., Ostrava</t>
  </si>
  <si>
    <t>ZO ČSOP Sovinecko, Rýmařov</t>
  </si>
  <si>
    <t>Podpora předcházení vzniku odpadů a jejich třídění</t>
  </si>
  <si>
    <t>Otevřený úřad – otevřené rozhraní pro přístup k datům</t>
  </si>
  <si>
    <t>Realizace bezpečnostních opatření podle zákona o kybernetické bezpečnosti II</t>
  </si>
  <si>
    <t>Rekonstrukce a modernizace silnice II/442 VD Kružberk – Svatoňovice – Čermná ve Slezsku</t>
  </si>
  <si>
    <t>Rekonstrukce a modernizace silnice II/443 Štáblovice – Otice</t>
  </si>
  <si>
    <t>Rekonstrukce a modernizace silnice II/472 Karviná, ul. Borovského</t>
  </si>
  <si>
    <t>Rekonstrukce silnic II/445 a II/370 (Rýmařov)</t>
  </si>
  <si>
    <t>Silnice II/483 průtah Frenštát p. R. – hr. okresu FM</t>
  </si>
  <si>
    <t>Digitalizace kulturního dědictví Moravskoslezského kraje</t>
  </si>
  <si>
    <t>Novostavba depozitáře Muzeum v Bruntále</t>
  </si>
  <si>
    <t>Rekonstrukce depozitáře Muzea Beskyd Frýdek-Místek</t>
  </si>
  <si>
    <t xml:space="preserve">Restaurování kulturního dědictví Moravskoslezského kraje </t>
  </si>
  <si>
    <t>Revitalizace NKP Zámek Bruntál a nové expozice</t>
  </si>
  <si>
    <t>Chráněné bydlení Okrajová</t>
  </si>
  <si>
    <t>Podpora (Ne)formální péče v Moravskoslezském kraji</t>
  </si>
  <si>
    <t>Podpora duše III</t>
  </si>
  <si>
    <t>Podpora komunitní práce v MSK III</t>
  </si>
  <si>
    <t>Podpora procesu plánování sociálních služeb na území MSK</t>
  </si>
  <si>
    <t>Podpora služeb sociální prevence 2022+</t>
  </si>
  <si>
    <t>Rekonstrukce a výstavba objektů ve Skotnici</t>
  </si>
  <si>
    <t>Výstavba domova se zvláštním režimem (Domov Hortenzie, Frenštát)</t>
  </si>
  <si>
    <t>Žít normálně II</t>
  </si>
  <si>
    <t>Modernizace výuky informačních technologii III</t>
  </si>
  <si>
    <t>Novostavba a přístavba objektu dílen a učeben praktického vyučování ve Středním odborném učilišti stavebním Opava</t>
  </si>
  <si>
    <t>Novostavba dílen a venkovní sportoviště pro Střední školu technickou Opava</t>
  </si>
  <si>
    <t>Rozšíření a modernizace výukových prostor na JG PT Ostrava-Poruba</t>
  </si>
  <si>
    <t>TPA – Inovační centrum pro transformaci vzdělávání</t>
  </si>
  <si>
    <t>IP LIFE for Coal Mining Landscape Adaptation (IP LIFE pro adaptaci pohornické krajiny)</t>
  </si>
  <si>
    <t>ODVĚTVÍ REGIONÁLNÍHO ROZVOJE CELKEM</t>
  </si>
  <si>
    <t>ODVĚTVÍ ÚZEMNÍHO PLÁNOVÁNÍ A STAVEBNÍHO ŘÁDU CELKEM</t>
  </si>
  <si>
    <t>ODVĚTVÍ ÚZEMNÍHO PLÁNOVÁNÍ A STAVEBNÍHO ŘÁDU</t>
  </si>
  <si>
    <t>Název položky</t>
  </si>
  <si>
    <t>Komentář</t>
  </si>
  <si>
    <t>Příjem z daně z příjmů fyzických osob placené plátci (ze závislé činnosti a funkčních požitků) - na základě zákona č. 243/2000 Sb., o rozpočtovém určení daní.</t>
  </si>
  <si>
    <t>Příjem z daně z příjmů fyzických osob placené poplatníky (ze samostatné výdělečné činnosti) - na základě zákona č. 243/2000 Sb., o rozpočtovém určení daní.</t>
  </si>
  <si>
    <t>Příjem z daně z příjmů fyzických osob vybírané srážkou - na základě zákona č. 243/2000 Sb., o rozpočtovém určení daní.</t>
  </si>
  <si>
    <t>Příjem z daně z příjmů právnických osob - na základě zákona č. 243/2000 Sb., o rozpočtovém určení daní.</t>
  </si>
  <si>
    <t>Příjem z daně z příjmů právnických osob za kraj - na základě zákona č. 243/2000 Sb., o rozpočtovém určení daní.</t>
  </si>
  <si>
    <t>Příjem z poplatků za znečišťování ovzduší - poplatky vybírané na základě zákona č. 201/2012 Sb., o ochraně ovzduší, ve znění pozdějších předpisů. Výnos z poplatků za znečišťování ve výši 25 % je příjmem kraje, na jehož území se stacionární zdroj nachází.</t>
  </si>
  <si>
    <t>Příjem z poplatku za odebrané množství podzemní vody dle § 88 zákona 254/2001 Sb. o vodách a o změně některých zákonů (vodní zákon) - část poplatků za odběr podzemní vody ve výši 50 % je příjmem rozpočtu kraje, na jehož území se odběr podzemní vody uskutečňuje.</t>
  </si>
  <si>
    <t>Příjem ze správních poplatků - poplatky vybírané převážně na základě zákona č. 634/2004 Sb., o správních poplatcích, zákona č. 160/1992 Sb., o zdravotní péči v nestátních zdravotnických zařízeních, zákona č. 13/1997 Sb., o pozemních komunikacích, zákona 254/2001 Sb. o vodách a o změně některých zákonů (vodní zákon) a zákona č. 183/2006 Sb., o územním plánování a stavebním řádu (stavební zákon).</t>
  </si>
  <si>
    <t>Příjmy za věcná břemena - dle obecně platných právních předpisů.</t>
  </si>
  <si>
    <t>Kurzový zisk z přijatých zahraničních plateb nebo při nákupu cizích měn.</t>
  </si>
  <si>
    <t>Příjem sankčních plateb přijatých od jiných subjektů</t>
  </si>
  <si>
    <t>Nedaňové příjmy celkem</t>
  </si>
  <si>
    <t>Souhrnný dotační vztah - na základě zákona o státním rozpočtu</t>
  </si>
  <si>
    <t>Dotační program - Podpora provozu venkovských prodejen v Moravskoslezském kraji</t>
  </si>
  <si>
    <t>Dotace z Úřadu vlády České republiky</t>
  </si>
  <si>
    <t>Dotace z Ministerstva práce a sociálních věcí ČR</t>
  </si>
  <si>
    <t>Dotace z Ministerstva školství, mládeže a tělovýchovy ČR</t>
  </si>
  <si>
    <t>Dotace z Ministerstva kultury ČR</t>
  </si>
  <si>
    <t>Dotace z Ministerstva zdravotnictví ČR</t>
  </si>
  <si>
    <t>Profesionalizace systému péče o ohrožené děti v Moravskoslezském kraji</t>
  </si>
  <si>
    <t>Dotace MŠMT - Národní plán obnovy</t>
  </si>
  <si>
    <t>Dotace z Ministerstva zemědělství ČR</t>
  </si>
  <si>
    <t>PŘÍJMY CELKEM</t>
  </si>
  <si>
    <t>Účelový znak</t>
  </si>
  <si>
    <t>Národní plán obnovy – prevence digitální propasti</t>
  </si>
  <si>
    <t>Program sociální prevence a prevence kriminality</t>
  </si>
  <si>
    <t>Soutěže</t>
  </si>
  <si>
    <t>Návrh organizací na použití výsledku hospodaření</t>
  </si>
  <si>
    <t>Základní škola a Mateřská škola pro sluchově postižené a vady řeči, Ostrava-Poruba, příspěvková organizace</t>
  </si>
  <si>
    <t>Gymnázium Cihelní, Frýdek-Místek, příspěvková organizace</t>
  </si>
  <si>
    <t>Návrh organizací na použití/vypořádání výsledku hospodaření</t>
  </si>
  <si>
    <t>Nemocnice Karviná - Ráj, příspěvková organizace</t>
  </si>
  <si>
    <t>Centrum veřejných energetiků</t>
  </si>
  <si>
    <t>Pomoc Ukrajině v odvětví krizového řízení - příspěvkové organizace kraje</t>
  </si>
  <si>
    <t>Nákup a ochrana knihovního fondu, nákup licencí k databázím a zajištění výpůjčních služeb k e-knihám, discovery systém</t>
  </si>
  <si>
    <t>Podpora environmentálního vzdělávání, výchovy a osvěty (EVVO) - příspěvkové organizace MSK</t>
  </si>
  <si>
    <t>Kulturní akce krajského a nadregionálního významu v příspěvkových organizacích MSK</t>
  </si>
  <si>
    <t>Venkovní úpravy ploch, ul. Rybářská</t>
  </si>
  <si>
    <t>Revitalizace suterénu pavilonu E</t>
  </si>
  <si>
    <t>Vybudování systému čištění odpadních vod</t>
  </si>
  <si>
    <t>Modernizace ICT, implementace standardu konektivity a metodická podpora v oblasti ICT</t>
  </si>
  <si>
    <t>Fotovoltaický systém pro Střední průmyslovou školu a OA v Bruntále</t>
  </si>
  <si>
    <t>Vybudování hřiště</t>
  </si>
  <si>
    <t>Zřízení nového gastrocentra</t>
  </si>
  <si>
    <t>Úprava parkovacích ploch</t>
  </si>
  <si>
    <t>Oprava krovů a střešního pláště budov školního statku</t>
  </si>
  <si>
    <t>Rekonstrukce dešťové kanalizace</t>
  </si>
  <si>
    <t>Zajištění lékařské pohotovostní služby - příspěvkové organizace kraje</t>
  </si>
  <si>
    <t>Rekonstrukce kanalizace - Karviná</t>
  </si>
  <si>
    <t>Zřízení LDN pro pacienty se zvýšeným hygienickým režimem a přesun očního centra</t>
  </si>
  <si>
    <t>Rekonstrukce operačních sálů č. 6 a 7</t>
  </si>
  <si>
    <t>Město Albrechtice - rozvod medicinálních plynů pro COVID-pacienty</t>
  </si>
  <si>
    <t>Transfery pro poskytovatele služby péče o dítě v dětské skupině</t>
  </si>
  <si>
    <t>Integrované bezpečnostní centrum Moravskoslezského kraje</t>
  </si>
  <si>
    <t>Krajský tým psychosociální intervenční služby</t>
  </si>
  <si>
    <t>Protialkoholní záchytná stanice - příspěvkové organizace kraje</t>
  </si>
  <si>
    <t>Dotační program – Podpora významných sportovních akcí v Moravskoslezském kraji</t>
  </si>
  <si>
    <t xml:space="preserve">Obec Dolní Tošanovice </t>
  </si>
  <si>
    <t xml:space="preserve">Obec Horní Suchá </t>
  </si>
  <si>
    <t xml:space="preserve">Obec Hrčava </t>
  </si>
  <si>
    <t xml:space="preserve">Obec Lhotka </t>
  </si>
  <si>
    <t xml:space="preserve">Obec Moravice </t>
  </si>
  <si>
    <t xml:space="preserve">Obec Petřvald </t>
  </si>
  <si>
    <t xml:space="preserve">Obec Slatina </t>
  </si>
  <si>
    <t xml:space="preserve">Obec Trnávka </t>
  </si>
  <si>
    <t xml:space="preserve">Obec Velké Heraltice </t>
  </si>
  <si>
    <t xml:space="preserve">Obec Veřovice </t>
  </si>
  <si>
    <t xml:space="preserve">Obec Žabeň </t>
  </si>
  <si>
    <t>Polskie Linie Lotnicze "LOT" S.A.</t>
  </si>
  <si>
    <t>1. Bruslařský klub Buď INline Ostrava, z.s., Ostrava</t>
  </si>
  <si>
    <t>Adámkova vila, Osobní asistence, z.ú., Raškovice</t>
  </si>
  <si>
    <t xml:space="preserve">AHOL -Střední odborná škola, s.r.o. </t>
  </si>
  <si>
    <t>AHOL-Vyšší odborná škola</t>
  </si>
  <si>
    <t xml:space="preserve">Dotační program - Podpora projektů ve zdravotnictví </t>
  </si>
  <si>
    <t>Asociace řeckých obcí v České republice, Krnov</t>
  </si>
  <si>
    <t>Cimbálová muzika JAGÁR, z.s., Těrlicko</t>
  </si>
  <si>
    <t>Česko-japonské kulturní centrum, z.s., Ostrava-Moravská Ostrava a Přívoz</t>
  </si>
  <si>
    <t>Divadlo Devítka, spolek, Ostrava</t>
  </si>
  <si>
    <t>Domov Vesalius, z. ú., Opava</t>
  </si>
  <si>
    <t>ELEKTRO-PROJEKCE s.r.o., Ostrava-Mariánské Hory a Hulváky</t>
  </si>
  <si>
    <t>Fany DK s.r.o., Nový Jičín</t>
  </si>
  <si>
    <t>Festival Poodří Františka Lýska, z.s., Ostrava</t>
  </si>
  <si>
    <t>Futsal team Růžové Tlapičky Hukvaldy, Hukvaldy</t>
  </si>
  <si>
    <t>Galero levarsi s.r.o., Jakartovice</t>
  </si>
  <si>
    <t>GW Train Regio a.s., Ústí nad Labem - Střekov</t>
  </si>
  <si>
    <t xml:space="preserve">Handicap Sport Club Havířov, z.s., Havířov </t>
  </si>
  <si>
    <t>HC BOSPOR Bohumín z.s., Bohumín</t>
  </si>
  <si>
    <t>HC Frýdek-Místek 2015 s.r.o., Frýdek-Místek</t>
  </si>
  <si>
    <t>HC Vlci Český Těšín, z. s., Český Těšín</t>
  </si>
  <si>
    <t>Hokejový klub RT TORAX PORUBA 2011, z. s., Ostrava</t>
  </si>
  <si>
    <t>Invira s.r.o., Ostrava - Nová Ves</t>
  </si>
  <si>
    <t>Jeseníky - Severní hřeben, z.s., Lipová - lázně</t>
  </si>
  <si>
    <t>Junák - český skaut, přístav Eskadra Ostrava, z. s., Ostrava</t>
  </si>
  <si>
    <t>Junák - český skaut, středisko Jih Opava, z. s., Opava</t>
  </si>
  <si>
    <t>Kikstart, z.s., Opava</t>
  </si>
  <si>
    <t>Kostel sv. Janů z. s., Hradec nad Moravicí</t>
  </si>
  <si>
    <t>Kraso klub Havířov z.s.</t>
  </si>
  <si>
    <t>Kristina Třicátná, Krnov</t>
  </si>
  <si>
    <t>Lesní mateřská škola Za potokem, z.s.</t>
  </si>
  <si>
    <t>Lesní mateřská škola Zahrádka, z.s.</t>
  </si>
  <si>
    <t>Marcel Palovčík, Fulnek</t>
  </si>
  <si>
    <t>Monika Scherzerová, Leskovec nad Moravicí</t>
  </si>
  <si>
    <t>Moravian Gators Nový Jičín z.s., Nový Jičín</t>
  </si>
  <si>
    <t>NIL Textile, s.r.o., Ostrava</t>
  </si>
  <si>
    <t>Petr Kožík Opava</t>
  </si>
  <si>
    <t>RegioJet a.s., Brno</t>
  </si>
  <si>
    <t>Renáta Blahutová, Vysoká</t>
  </si>
  <si>
    <t>RUBIKON Centrum, z.ú., Praha</t>
  </si>
  <si>
    <t>Sbor dobrovolných hasičů, Hůrka</t>
  </si>
  <si>
    <t>Sbor Jednoty bratrské v Ostravě, Ostrava Martinov</t>
  </si>
  <si>
    <t>Sdružení přátel Těšínska, z.s., Český Těšín</t>
  </si>
  <si>
    <t>SH ČMS - Sbor dobrovolných hasičů Český Těšín-Město, Český Těšín</t>
  </si>
  <si>
    <t>SH ČMS - Sbor dobrovolných hasičů Dolní Domaslavice, Dolní Domaslavice</t>
  </si>
  <si>
    <t>SH ČMS - Sbor dobrovolných hasičů Heřmánky, Heřmánky</t>
  </si>
  <si>
    <t>SH ČMS - Sbor dobrovolných hasičů Komorní Lhotka, Komorní Lhotka</t>
  </si>
  <si>
    <t>SH ČMS - Sbor dobrovolných hasičů Lubno, Frýdlant nad Ostravicí</t>
  </si>
  <si>
    <t>SH ČMS - Sbor dobrovolných hasičů Mniší, Kopřivnice</t>
  </si>
  <si>
    <t>SH ČMS - Sbor dobrovolných hasičů Oprechtice, Paskov, Oprechtice</t>
  </si>
  <si>
    <t>SH ČMS - Sbor dobrovolných hasičů Prchalov, Příbor</t>
  </si>
  <si>
    <t>SH ČMS - Sbor dobrovolných hasičů Slatina, Slatina</t>
  </si>
  <si>
    <t>SH ČMS - Sbor dobrovolných hasičů Tísek, Tísek</t>
  </si>
  <si>
    <t>SH ČMS - Sbor dobrovolných hasičů Uhlířov, Uhlířov</t>
  </si>
  <si>
    <t>SH ČMS - Sbor dobrovolných hasičů Výškovice, Bílovec</t>
  </si>
  <si>
    <t>SILVER B.C., společnost s ručením omezeným, Ostrava-Moravská Ostrava a Přívoz</t>
  </si>
  <si>
    <t>Služby Mikolajice s.r.o., Mikolajice</t>
  </si>
  <si>
    <t>Soukromé středisko praktického výučování RENOVA, o.p.s. Milotice nad Opavou</t>
  </si>
  <si>
    <t>Spolek bobr klub, Hlučín Bobrovníky</t>
  </si>
  <si>
    <t>Sportovní klub Kopřivnice, z.s., Kopřivnice</t>
  </si>
  <si>
    <t>Sportovní klub ZŠ Vrchní Opava, z.s., Opava</t>
  </si>
  <si>
    <t>Školní sportovní klub IR PROGRES, Bílovec</t>
  </si>
  <si>
    <t>TJ Jäkl Karviná, z.s., Karviná</t>
  </si>
  <si>
    <t>TK Elán Třinec, z.s., Třinec</t>
  </si>
  <si>
    <t>TK Flodur-Floduraček Havířov z.s., Havířov</t>
  </si>
  <si>
    <t>Tojstoráci, z.s., Lichnov</t>
  </si>
  <si>
    <t>Turistická oblast Poodří, z. s., Fulnek</t>
  </si>
  <si>
    <t>Účetní kancelář Kawková, s.r.o., Ostrava Třebovice</t>
  </si>
  <si>
    <t>Vietnamský spolek Moravskoslezského kraje a Ostravy, z.s., Ostrava-Kunčice</t>
  </si>
  <si>
    <t>XEVOS Solutions s.r.o., Ostrava</t>
  </si>
  <si>
    <t>Y-POINT IT &amp; solution s.r.o., Ostravice</t>
  </si>
  <si>
    <t>Základní škola a Lesní mateřská škola Hnízdo – škola, která voní lesem</t>
  </si>
  <si>
    <t>Základní škola Lokahi</t>
  </si>
  <si>
    <t>Mateřská škola Barevný svět, Frýdek-Místek, Slezská 770, příspěvková organizace</t>
  </si>
  <si>
    <t>Mateřská škola Fulnek, příspěvková organizace</t>
  </si>
  <si>
    <t>Mateřská škola Paskov,příspěvková organizace</t>
  </si>
  <si>
    <t>13 Přílohy</t>
  </si>
  <si>
    <t>13.1 Grafická část</t>
  </si>
  <si>
    <t>Rok 2022</t>
  </si>
  <si>
    <t>Rozvoj vodíkových technologií</t>
  </si>
  <si>
    <t>Centrum veřejných energetiků (Moravskoslezské energetické centrum, příspěvková organizace, Ostrava)</t>
  </si>
  <si>
    <t>Konzultační, poradenské a právní služby v odvětví kultury</t>
  </si>
  <si>
    <t>Nákup a ochrana knihovního fondu, nákup licencí k databázím a zajištění výpůjčních služeb k e-knihám, discovery systém (Moravskoslezská vědecká knihovna v Ostravě, příspěvková organizace)</t>
  </si>
  <si>
    <t xml:space="preserve">Těšínské divadelní a kulturní centrum </t>
  </si>
  <si>
    <t>Zámek Bruntál - revitalizace objektu</t>
  </si>
  <si>
    <t xml:space="preserve">Jednotný vizuální styl Moravskoslezského kraje </t>
  </si>
  <si>
    <t>SR - Příspěvek na výkon sociální práce (s výjimkou sociálně-právní ochrany dětí)</t>
  </si>
  <si>
    <t>Rekonstrukce objektu Na Pomezí (Sírius, příspěvková organizace, Opava)</t>
  </si>
  <si>
    <t>Revitalizace suterénu pavilonu E (Domov Březiny, příspěvková organizace, Petřvald)</t>
  </si>
  <si>
    <t>SR - Přímé náklady na vzdělávání - sportovní gymnázia</t>
  </si>
  <si>
    <t>Novostavba školních dílen (Střední škola, Bohumín, příspěvková organizace)</t>
  </si>
  <si>
    <t>Stavební úpravy tělocvičny (Mendelovo gymnázium, Opava, příspěvková organizace)</t>
  </si>
  <si>
    <t>Vybudování hřiště (Střední škola prof. Zdeňka Matějčka, Ostrava-Poruba, příspěvková organizace)</t>
  </si>
  <si>
    <t xml:space="preserve">Kybernetická bezpečnost </t>
  </si>
  <si>
    <t>Telemedpointy v Moravskoslezském kraji</t>
  </si>
  <si>
    <t xml:space="preserve">Krajský tým psychosociální intervenční služby (Zdravotnická záchranná služba Moravskoslezského kraje, příspěvková organizace, Ostrava) </t>
  </si>
  <si>
    <t>Rekonstrukce kanalizace - Karviná (Nemocnice Karviná-Ráj, příspěvková organizace)</t>
  </si>
  <si>
    <t>Rekonstrukce operačních sálů č. 6 a 7 (Nemocnice Třinec, příspěvková organizace)</t>
  </si>
  <si>
    <t>Město Albrechtice - rozvod medicinálních plynů pro COVID-pacienty (Sdružené zdravotnické zařízení Krnov, příspěvková organizace)</t>
  </si>
  <si>
    <t>Rekonstrukce dětského oddělení vč. DIP (Nemocnice ve Frýdku - Místku, příspěvková organizace)</t>
  </si>
  <si>
    <t>Kybernetická bezpečnost</t>
  </si>
  <si>
    <t>Plán pro zvládání sucha a nedostatku vody</t>
  </si>
  <si>
    <t>EVL Hukvaldy, tvorba biotopu páchníka hnědého (udržitelnost)</t>
  </si>
  <si>
    <t>Revitalizace přírodní památky Stará řeka (udržitelnost)</t>
  </si>
  <si>
    <t>Jednotný personální a mzdový systém pro příspěvkové organizace Moravskoslezského kraje</t>
  </si>
  <si>
    <t>Prostředky určené na platy zaměstnanců krajského úřadu včetně povinných pojistných odvodů slouží zároveň k předfinancování činností projektových týmů v průběhu roku. Přeúčtováním těchto prostředků v návaznosti na financování z evropských finančních zdrojů vznikla úspora na akci.</t>
  </si>
  <si>
    <t>Příjem z pronájmu nebo pachtu movitých věcí</t>
  </si>
  <si>
    <t>Ostatní splátky půjčených prostředků od rozpočtů územní úrovně</t>
  </si>
  <si>
    <t>Splátky půjčených prostředků od ostatních zřízených a podobných osob</t>
  </si>
  <si>
    <t>Členské příspěvky mezinárodním nevládním organizacím</t>
  </si>
  <si>
    <t>Podpora podnikání a inovací</t>
  </si>
  <si>
    <t>Ostatní správa v průmyslu, stavebnictví, obchodu a službách</t>
  </si>
  <si>
    <t>Výdaje z finančního vypořádání mezi krajem a obcemi</t>
  </si>
  <si>
    <t>Neinvestiční transfery obecním a krajským nemocnicím - obchodním společnostem</t>
  </si>
  <si>
    <t>Péče o vzhled obcí a veřejnou zeleň</t>
  </si>
  <si>
    <t>Neinvestiční půjčené prostředky příspěvkovým organizacím zřízených jinými zřizovateli</t>
  </si>
  <si>
    <t>Investiční transfery obecním a krajským nemocnicím - obchodním společnostem</t>
  </si>
  <si>
    <t>Příjmy z pronájmu movitých věcí</t>
  </si>
  <si>
    <t>Pomoc Ukrajině v odvětví sociální věcí</t>
  </si>
  <si>
    <t>Podpora návazných aktivit sociálních služeb v MSK</t>
  </si>
  <si>
    <t>Kotlíkové dotace v Moravskoslezském kraji – 5. grantové schéma</t>
  </si>
  <si>
    <t>Potravinová pomoc dětem v sociální nouzi z prostředků OPZ+ v Moravskoslezském kraji</t>
  </si>
  <si>
    <t>Vouchery pro podnikatele v Moravskoslezském kraji – 1. výzva</t>
  </si>
  <si>
    <t>Nová Horka - centrum tradic a zážitků</t>
  </si>
  <si>
    <t>Obnova vozového parku - příspěvkové organizace v odvětví zdravotnictví</t>
  </si>
  <si>
    <t>VIA PRO MOTION s.r.o., Plzeň</t>
  </si>
  <si>
    <t>Moravskoslezský Vodíkový Klastr, z. s., Ostrava</t>
  </si>
  <si>
    <t>Sdružení požárního a bezpečnostního inženýrství, z.s., Ostrava</t>
  </si>
  <si>
    <t xml:space="preserve">Obec Skřipov </t>
  </si>
  <si>
    <t xml:space="preserve">Obec Zátor </t>
  </si>
  <si>
    <t>Evolution Brothers s.r.o., Frýdek-Místek, Chlebovice</t>
  </si>
  <si>
    <t xml:space="preserve">Obec Kunín </t>
  </si>
  <si>
    <t>Podpora kulturně kreativního odvětví, včetně audiovizí</t>
  </si>
  <si>
    <t>Nadace LANDEK Ostrava</t>
  </si>
  <si>
    <t>SPOLEK HUSÁR, z.s., Opava</t>
  </si>
  <si>
    <t>Ze Mě Země z.s., Ostrava Heřmanice</t>
  </si>
  <si>
    <t xml:space="preserve">Výstavba nového koncertního sálu jako přístavba Domu kultury města Ostravy </t>
  </si>
  <si>
    <t>Hornický spolek Bergmeister, Horní Město</t>
  </si>
  <si>
    <t xml:space="preserve">Obec Lučina </t>
  </si>
  <si>
    <t xml:space="preserve">Obec Těrlicko </t>
  </si>
  <si>
    <t>Academy NH Ostrava z.s., Ostrava-Moravská Ostrava a Přívoz</t>
  </si>
  <si>
    <t>Česká cyklistická z. s., Praha 6 Břevnov</t>
  </si>
  <si>
    <t>PARAHOKEJOVÝ KLUB OSTRAVA z. s., Ostrava-Jih</t>
  </si>
  <si>
    <t>SK JC Sport Opava, Opava</t>
  </si>
  <si>
    <t>Svaz lyžařů České republiky z.s., Praha 6</t>
  </si>
  <si>
    <t>Tennis Hill Havířov z.s., Havířov</t>
  </si>
  <si>
    <t>Ordinace Puškinova s.r.o., Ostravice</t>
  </si>
  <si>
    <t>Rodinný lékař MUDr. Nováková s.r.o., Malenovice</t>
  </si>
  <si>
    <t>Podpora vodohospodářských projektů</t>
  </si>
  <si>
    <t>Českomoravská myslivecká jednota okresní myslivecký spolek Bruntál, Bruntál</t>
  </si>
  <si>
    <t>Českomoravská myslivecká jednota, z.s., okresní myslivecký spolek Frýdek-Místek</t>
  </si>
  <si>
    <t>Radibudky.cz, z. s., Karviná</t>
  </si>
  <si>
    <t>Česká asociace ovčáckých a pasteveckých psů z. s., Libhošť</t>
  </si>
  <si>
    <t>Výstavba nové haly soli včetně demolice stávající haly – CM Rýmařov (Správa silnic Moravskoslezského kraje, příspěvková organizace, Ostrava)</t>
  </si>
  <si>
    <t>Příprava výstavby tramvajové tratě Ostrava – Orlová – Karviná (Správa silnic Moravskoslezského kraje, příspěvková organizace, Ostrava)</t>
  </si>
  <si>
    <t>Oprava havarijních úseků (Správa silnic Moravskoslezského kraje, příspěvková organizace, Ostrava)</t>
  </si>
  <si>
    <t>Realizace energeticky úsporných opatření na budovách v majetku MSK</t>
  </si>
  <si>
    <t>Zámek Bruntál - revitalizace objektu II (Muzeum v Bruntále, příspěvková organizace)</t>
  </si>
  <si>
    <t>Zámek Nová Horka - dobudování infrastruktury a zázemí (Muzeum Novojičínska, příspěvková organizace)</t>
  </si>
  <si>
    <t xml:space="preserve">Dotační program-Program na podporu technických atraktivit - příspěvkové organizace MSK </t>
  </si>
  <si>
    <t xml:space="preserve">Venkovní úpravy ploch, ul. Rybářská (Domov Bílá Opava, příspěvková organizace, Opava) </t>
  </si>
  <si>
    <t>Nákupy budov, pozemků a rekonstrukce objektů v rámci transformace pobytových sociálních služeb (příspěvkové organizace MSK)</t>
  </si>
  <si>
    <t>Rekonstrukce tělocvičny (Gymnázium, Havířov-Podlesí, příspěvková organizace)</t>
  </si>
  <si>
    <t>Novostavba výukových prostor včetně venkovních úprav (Střední škola teleinformatiky, Ostrava, příspěvková organizace)</t>
  </si>
  <si>
    <t>Rekonstrukce elektroinstalace (Gymnázium Josefa Kainara, Hlučín, příspěvková organizace)</t>
  </si>
  <si>
    <t>Oprava obvodové kamenné zdi (Dětský domov a Školní jídelna, Melč 4, příspěvková organizace)</t>
  </si>
  <si>
    <t>Spolufinancování městem Frenštát pod Radhoštěm (1/3 po odečtení dotace, max. 30.000 tis. Kč) a Národní sportovní agenturou (70 % způsobilých výdajů, max 60.000 tis. Kč).</t>
  </si>
  <si>
    <t>Rekonstrukce JIP neoperačních oborů (Nemocnice ve Frýdku-Místku, příspěvková organizace)</t>
  </si>
  <si>
    <t>Odvětví</t>
  </si>
  <si>
    <t>Název dotačního programu, druh příjemce</t>
  </si>
  <si>
    <t>Stav</t>
  </si>
  <si>
    <t>Realizované projekty</t>
  </si>
  <si>
    <t>počet projektů</t>
  </si>
  <si>
    <t>poskytnuto</t>
  </si>
  <si>
    <t>čerpáno</t>
  </si>
  <si>
    <t>vráceno</t>
  </si>
  <si>
    <t>ukončený</t>
  </si>
  <si>
    <t>spolky</t>
  </si>
  <si>
    <t>církve a náboženské společnosti</t>
  </si>
  <si>
    <t>obce</t>
  </si>
  <si>
    <t>nefinanční podnikatelé - právnické osoby</t>
  </si>
  <si>
    <t>fundace</t>
  </si>
  <si>
    <t>nepodnikající fyzické osoby</t>
  </si>
  <si>
    <t>nefinanční podnikatelé - fyzické osoby</t>
  </si>
  <si>
    <t>ústavy, obecně prospěšné společnosti</t>
  </si>
  <si>
    <t>obce a jejich organizace</t>
  </si>
  <si>
    <t>dobrovolné svazky obcí</t>
  </si>
  <si>
    <t>veřejné vysoké školy</t>
  </si>
  <si>
    <t>ústavy</t>
  </si>
  <si>
    <t>obecně prospěšné společnosti</t>
  </si>
  <si>
    <t>příspěvkové organizace kraje</t>
  </si>
  <si>
    <t>cizí příspěvkové organizace</t>
  </si>
  <si>
    <t>příspěvkové organizace obcí</t>
  </si>
  <si>
    <t>DOFINANCOVÁNÍ DOTAČNÍCH PROGRAMŮ VYHLÁŠENÝCH V PŘEDCHÁZEJÍCÍCH LETECH</t>
  </si>
  <si>
    <t>Odvětví, název dotačního programu</t>
  </si>
  <si>
    <t>celkem za dotační program</t>
  </si>
  <si>
    <t>Podpora natáčení audiovizuálních děl v Moravskoslezském kraji 2022</t>
  </si>
  <si>
    <t>Program na podporu přípravy projektové dokumentace 2022</t>
  </si>
  <si>
    <t>Program na podporu přípravy projektové dokumentace 2021</t>
  </si>
  <si>
    <t>Program na podporu přípravy projektové dokumentace 2019</t>
  </si>
  <si>
    <t>Podpora vědy a výzkumu v Moravskoslezském kraji 2022</t>
  </si>
  <si>
    <t xml:space="preserve">Program na podporu financování akcí s podporou EU 2018	</t>
  </si>
  <si>
    <t>Podpora znevýhodněných oblastí Moravskoslezského kraje 2022</t>
  </si>
  <si>
    <t>Úprava lyžařských běžeckých tras v Moravskoslezském kraji v zimních sezónách 2022/2023, 2023/2024 a 2024/2025</t>
  </si>
  <si>
    <t>Podpora rozvoje cykloturistiky v Moravskoslezském kraji pro rok 2022+</t>
  </si>
  <si>
    <t>Podpora rozvoje cykloturistiky v Moravskoslezském kraji pro rok 2021+</t>
  </si>
  <si>
    <t xml:space="preserve">NUTSHELL-Strengthening public transport to enhance accessibility in rural central Europe – NUTSHELL-Posílení veřejné dopravy pro zlepšení dostupnosti ve venkovských oblastech střední Evropy </t>
  </si>
  <si>
    <t>Rekonstrukce a modernizace silnice II/478 Šenov ul. Šenovská/Datyňská</t>
  </si>
  <si>
    <t>Silnice III/0578 hraniční most ev. č. 0578-2 Vávrovice - Wiechowice</t>
  </si>
  <si>
    <t>Silnice III/4593 hraniční most ev. č. 4593-3 Úvalno - Branice</t>
  </si>
  <si>
    <t>POHO Park Gabriela</t>
  </si>
  <si>
    <t xml:space="preserve">Juraj a Ondráš – zbojnické legendy </t>
  </si>
  <si>
    <t>Výstavba domků pro osoby s atypickými potřebami (Náš svět, Pržno)</t>
  </si>
  <si>
    <t>Energetické úspory VI. Etapa - SŠE Ostrava</t>
  </si>
  <si>
    <t>Energetické úspory VI. Etapa - ZUŠ B. Martinů</t>
  </si>
  <si>
    <t>Instalace FVE metodou Design &amp; Build – GaSPŠ, Frenštát pod Radhoštěm</t>
  </si>
  <si>
    <t>Modernizace Školního statku Opava III</t>
  </si>
  <si>
    <t>Digitální technická mapa Moravskoslezského kraje II</t>
  </si>
  <si>
    <t>Provázející učitelé ve školách – pokusné ověřování</t>
  </si>
  <si>
    <t>Celkem Ministerstvo školství, mládeže a tělovýchovy</t>
  </si>
  <si>
    <t>Všeobecná pokladní správa</t>
  </si>
  <si>
    <t>Celkem Všeobecná pokladní správa</t>
  </si>
  <si>
    <t>Akviziční fond – IV</t>
  </si>
  <si>
    <t>Neinvestiční nedávkové transfery na podporu rodiny</t>
  </si>
  <si>
    <t>Souhrnný dotační vztah</t>
  </si>
  <si>
    <t>Kompenzační příspěvek pro kraje – ubytování osob z Ukrajiny</t>
  </si>
  <si>
    <t>Program OBCHŮDEK 2021+</t>
  </si>
  <si>
    <t>Celkem Ministerstvo průmyslu a obchodu</t>
  </si>
  <si>
    <t>Ministerstvo pro místní rozvoj</t>
  </si>
  <si>
    <t>Celkem Ministerstvo pro místní rozvoj</t>
  </si>
  <si>
    <t>Ministerstvo životního prostředí</t>
  </si>
  <si>
    <t>Ministerstvo zemědělství</t>
  </si>
  <si>
    <t>Celkem Ministerstvo zemědělství</t>
  </si>
  <si>
    <t>Účel</t>
  </si>
  <si>
    <t>Zdůvodnění případného nečerpání poskytnutých dotací je uvedeno v přehledech výdajů za jednotlivá odvětví (tabulky č. 12-25 této přílohy).</t>
  </si>
  <si>
    <r>
      <t>1)</t>
    </r>
    <r>
      <rPr>
        <sz val="8"/>
        <rFont val="Tahoma"/>
        <family val="2"/>
        <charset val="238"/>
      </rPr>
      <t xml:space="preserve"> </t>
    </r>
    <r>
      <rPr>
        <vertAlign val="superscript"/>
        <sz val="8"/>
        <rFont val="Tahoma"/>
        <family val="2"/>
        <charset val="238"/>
      </rPr>
      <t xml:space="preserve"> </t>
    </r>
    <r>
      <rPr>
        <sz val="8"/>
        <rFont val="Tahoma"/>
        <family val="2"/>
        <charset val="238"/>
      </rPr>
      <t>Údaje za celou dobu trvání projektů.</t>
    </r>
  </si>
  <si>
    <t>Rok 2023</t>
  </si>
  <si>
    <t>IČO</t>
  </si>
  <si>
    <t>Černá kostka, příspěvková organizace</t>
  </si>
  <si>
    <t>Domov pod Bílou Horou, příspěvková organizace</t>
  </si>
  <si>
    <t>Střední škola a Vyšší odborná škola, Kopřivnice, příspěvková organizace</t>
  </si>
  <si>
    <t>Masarykova střední škola zemědělská a přírodovědná, Opava, příspěvková organizace</t>
  </si>
  <si>
    <t>Základní umělecká škola, Krnov, příspěvková organizace</t>
  </si>
  <si>
    <t>Oprava havarijních úseků</t>
  </si>
  <si>
    <t>Příprava výstavby tramvajové tratě Ostrava – Orlová – Karviná</t>
  </si>
  <si>
    <t>Výstavba nové haly soli včetně demolice stávající haly – CM Rýmařov</t>
  </si>
  <si>
    <t>Zámek Nová Horka - dobudování infrastruktury a zázemí</t>
  </si>
  <si>
    <t>Domov pod Bílou horou, příspěvková organizace</t>
  </si>
  <si>
    <t>Rekonstrukce kuchyně Domova Příbor</t>
  </si>
  <si>
    <t>Rekonstrukce zdroje vytápění – tepelné čerpadlo</t>
  </si>
  <si>
    <t>Oprava obvodové kamenné zdi</t>
  </si>
  <si>
    <t>Dotační program – Podpora aktivit v oblasti prevence rizikového chování - příspěvkové organizace MSK</t>
  </si>
  <si>
    <t>Rekonstrukce tělocvičny</t>
  </si>
  <si>
    <t>Modernizace koncertního sálu</t>
  </si>
  <si>
    <t>Oprava protihlukové stěny</t>
  </si>
  <si>
    <t>Příjezdová komunikace a parkoviště pro Obchodní akademii</t>
  </si>
  <si>
    <t>Izolace a sanace objektu</t>
  </si>
  <si>
    <t>Vybudování sportoviště ve vnitrobloku školy</t>
  </si>
  <si>
    <t>Optimalizace využívaných prostor SŠP Krnov</t>
  </si>
  <si>
    <t>Novostavba výukových prostor včetně venkovních úprav</t>
  </si>
  <si>
    <t>Střední škola, Jablunkov, příspěvková organizace,</t>
  </si>
  <si>
    <t>Odstranění havarijního stavu střechy a fasády budovy školy</t>
  </si>
  <si>
    <t>Nemocnice Havířov, p. o., energetická úspora v gastroprovozu</t>
  </si>
  <si>
    <t>Tepelné hospodářství - Kogenerační jednotka</t>
  </si>
  <si>
    <t>Zařízení pro úpravu zdravotnických odpadů - příspěvkové organizace v odvětví zdravotnictví</t>
  </si>
  <si>
    <t>Centrální bufet v budově E</t>
  </si>
  <si>
    <t>Rekonstrukce JIP neoperačních oborů</t>
  </si>
  <si>
    <t>Modernizace přístrojového vybavení Metylovice</t>
  </si>
  <si>
    <t>Adaptace budovy na spisovnu</t>
  </si>
  <si>
    <t>Dotační program – Podpora aktivit v oblasti prevence rizikového chování</t>
  </si>
  <si>
    <t>Dotační program – Podpora infrastruktury a propagace cestovního ruchu v Moravskoslezském kraji</t>
  </si>
  <si>
    <t>Dotační program – Podpora kempování v Moravskoslezském kraji</t>
  </si>
  <si>
    <t>Dotační program – Podpora rozvoje cykloturistiky v Moravskoslezském kraji</t>
  </si>
  <si>
    <t xml:space="preserve">Město Město Albrechtice </t>
  </si>
  <si>
    <t xml:space="preserve">Obec Brantice </t>
  </si>
  <si>
    <t xml:space="preserve">Obec Brumovice </t>
  </si>
  <si>
    <t xml:space="preserve">Obec Čeladná </t>
  </si>
  <si>
    <t xml:space="preserve">Obec Hať </t>
  </si>
  <si>
    <t xml:space="preserve">Obec Hlinka </t>
  </si>
  <si>
    <t xml:space="preserve">Obec Horní Lhota </t>
  </si>
  <si>
    <t xml:space="preserve">Obec Horní Lomná </t>
  </si>
  <si>
    <t xml:space="preserve">Obec Horní Životice </t>
  </si>
  <si>
    <t xml:space="preserve">Obec Chuchelná </t>
  </si>
  <si>
    <t xml:space="preserve">Obec Chvalíkovice </t>
  </si>
  <si>
    <t xml:space="preserve">Obec Kujavy </t>
  </si>
  <si>
    <t xml:space="preserve">Obec Liptaň </t>
  </si>
  <si>
    <t xml:space="preserve">Obec Moravskoslezský Kočov </t>
  </si>
  <si>
    <t xml:space="preserve">Obec Mošnov </t>
  </si>
  <si>
    <t xml:space="preserve">Obec Nové Heřminovy </t>
  </si>
  <si>
    <t xml:space="preserve">Obec Pazderna </t>
  </si>
  <si>
    <t xml:space="preserve">Obec Radkov </t>
  </si>
  <si>
    <t xml:space="preserve">Obec Rusín </t>
  </si>
  <si>
    <t xml:space="preserve">Obec Staříč </t>
  </si>
  <si>
    <t xml:space="preserve">Obec Tísek </t>
  </si>
  <si>
    <t xml:space="preserve">Obec Vělopolí </t>
  </si>
  <si>
    <t xml:space="preserve">Obec Vyšní Lhoty </t>
  </si>
  <si>
    <t xml:space="preserve">Obec Ženklava </t>
  </si>
  <si>
    <t>Ostrava, Michálkovice</t>
  </si>
  <si>
    <t>42. přední hlídka Royal Rangers Ostrava, Ostrava</t>
  </si>
  <si>
    <t>Agentura Orange s.r.o., Palkovice</t>
  </si>
  <si>
    <t>Aleš Kos, Třinec</t>
  </si>
  <si>
    <t>AREVAL s.r.o., Karviná</t>
  </si>
  <si>
    <t>Arrows Ostrava z.s., Ostrava-Poruba</t>
  </si>
  <si>
    <t>Asociace TOM ČR, TOM 4345 Paprsek, Ostrava Krásné Pole</t>
  </si>
  <si>
    <t>AZ HELP, zapsaný spolek, Vidnava</t>
  </si>
  <si>
    <t>Dotační program – Podpora primární péče</t>
  </si>
  <si>
    <t>BB Sport s.r.o., Praha 2 Nové Město</t>
  </si>
  <si>
    <t>BK SNAKES OSTRAVA z.s., Ostrava</t>
  </si>
  <si>
    <t>CADservis, s.r.o., Štěpánkovice</t>
  </si>
  <si>
    <t>Centrum náhradní rodinné péče a sociálních služeb ARCADA, z.s., Ostrava</t>
  </si>
  <si>
    <t>COAL Events s.r.o., Havířov</t>
  </si>
  <si>
    <t>Český svaz včelařů, z.s., okresní organizace Frýdek - Místek</t>
  </si>
  <si>
    <t>Duša ZEmě, z.s., Horní Bečva</t>
  </si>
  <si>
    <t>EKOHUBERT z.s., Ostrava</t>
  </si>
  <si>
    <t>E-MOTION park s.r.o., Ostrava</t>
  </si>
  <si>
    <t>FC-B7 TÝM!!!, z.s., Závada</t>
  </si>
  <si>
    <t>Hnutí DUHA Šelmy, Olomouc</t>
  </si>
  <si>
    <t>Hudba nezná hranice Havířov, z.s., Havířov</t>
  </si>
  <si>
    <t>Jezdecký klub Baník Ostrava, Ostrava-Stará bělá</t>
  </si>
  <si>
    <t>Junák - český skaut, středisko 8. pěšího pluku Slezského Frýdek-Místek, z. s., Frýdek-Místek</t>
  </si>
  <si>
    <t>Junák - český skaut, středisko P. Bezruče Frýdek-Místek, z. s., Frýdek-Místek</t>
  </si>
  <si>
    <t>KČT, odbor Slezský Tomík Ostrava, Ostrava</t>
  </si>
  <si>
    <t xml:space="preserve">Klub bechtěreviků ČR z.s., Praha </t>
  </si>
  <si>
    <t>Lesní mateřská škola a komunitní klub Pecka z.s</t>
  </si>
  <si>
    <t>Lesní mateřská škola Bezinka, z.s.</t>
  </si>
  <si>
    <t>Lítací jelen z.s., Pstruží</t>
  </si>
  <si>
    <t>MajDay Team z.s., Třinec</t>
  </si>
  <si>
    <t>Mateřská škola Kolmá – Naše místo z. s., pobočný spolek</t>
  </si>
  <si>
    <t>Dotační program - Podpora péče o duševní zdraví</t>
  </si>
  <si>
    <t>MENS SANA z.s., Ostrava</t>
  </si>
  <si>
    <t>PRO-DO projektová a dotační kancelář, s.r.o.,Ostrava</t>
  </si>
  <si>
    <t>Quoc Anh Vu, Libina</t>
  </si>
  <si>
    <t>Romana Chrenšťová, Liptaň</t>
  </si>
  <si>
    <t>Sanatorium Jablunkov, a.s.</t>
  </si>
  <si>
    <t>Sdružení CHEWAL, z.s., Bystřice nad Olší</t>
  </si>
  <si>
    <t>SH ČMS - Sbor dobrovolných hasičů Bartovice, Ostrava Bartovice</t>
  </si>
  <si>
    <t>SH ČMS - Sbor dobrovolných hasičů Bernartice nad Odrou, Bernartice nad Odrou</t>
  </si>
  <si>
    <t>SH ČMS - Sbor dobrovolných hasičů Hnojník, Hnojník</t>
  </si>
  <si>
    <t>SH ČMS - Sbor dobrovolných hasičů Kozlovice, Kozlovice</t>
  </si>
  <si>
    <t>SH ČMS - Sbor dobrovolných hasičů Lhotka u Litultovic, Lhotka u Litultovic</t>
  </si>
  <si>
    <t>SH ČMS - Sbor dobrovolných hasičů Mokré Lazce, Mokré Lazce</t>
  </si>
  <si>
    <t>SH ČMS - Sbor dobrovolných hasičů Nové Sedlice, Nové Sedlice</t>
  </si>
  <si>
    <t>SH ČMS - Sbor dobrovolných hasičů Odry, Odry</t>
  </si>
  <si>
    <t>SH ČMS - Sbor dobrovolných hasičů Písečná, Písečná</t>
  </si>
  <si>
    <t>SH ČMS - Sbor dobrovolných hasičů Sádek, Velké Heraltice</t>
  </si>
  <si>
    <t>SH ČMS - Sbor dobrovolných hasičů Trnávka, Trnávka</t>
  </si>
  <si>
    <t>SK Házená Polanka nad Odrou, z.s., Ostrava</t>
  </si>
  <si>
    <t>SKI AREÁL KOPŘIVNÁ a.s., Malá Morávka</t>
  </si>
  <si>
    <t>SLUŽBY ROSA s.r.o., Horní Benešov</t>
  </si>
  <si>
    <t>Společnost pro ranou péči, pobočka Ostrava</t>
  </si>
  <si>
    <t>SPORTOVNÍ KLUB TENIS Frýdlant n.O., zapsaný spolek, Frýdlant nad Ostravicí</t>
  </si>
  <si>
    <t>Studio Folklór, z.s., Brušperk</t>
  </si>
  <si>
    <t>TAJV, z. s., Poděbrady</t>
  </si>
  <si>
    <t>Tělovýchovná jednota Olympia Bruntál</t>
  </si>
  <si>
    <t>Thi Le Giang Pham, Vysoká</t>
  </si>
  <si>
    <t>Tygři Ostrava z. s., Ostrava, Moravská Ostrava</t>
  </si>
  <si>
    <t xml:space="preserve">WEST CENTRAL GROUP s.r.o., Frýdek-Místek </t>
  </si>
  <si>
    <t>z.s. Filadelfie, Frýdek-Místek</t>
  </si>
  <si>
    <t>Zdeněk Tofel, Ostrava</t>
  </si>
  <si>
    <t>Mateřská škola Světlá Hora, příspěvková organizace</t>
  </si>
  <si>
    <t>Mateřská škola Vítkov, Husova 629, okres Opava, příspěvková organizac</t>
  </si>
  <si>
    <t>Základní škola a Mateřská škola F. Hrubína Havířov-Podlesí, příspěvková organizace</t>
  </si>
  <si>
    <t>Základní škola a Mateřská škola Havířov-Šumbark Moravská, příspěvková organizace</t>
  </si>
  <si>
    <t>Základní škola a Mateřská škola Lichnov, okres Bruntál, příspěvková organi</t>
  </si>
  <si>
    <t>Základní škola a Mateřská škola Školní 1/814, Havířov-Šumbark, příspěvková organizace</t>
  </si>
  <si>
    <t>Zvýšení základního kapitálu obchodní společnosti Letiště Ostrava, a.s.</t>
  </si>
  <si>
    <t>Silnice II/478 Nová Krmelínská Ostrava a Mostní II. Etapa</t>
  </si>
  <si>
    <t>Rekonstrukce silnice II/445 Vrbno p. Pradědem – Heřmanovice</t>
  </si>
  <si>
    <t>Integrované bezpečnostní centrum Moravskoslezského kraje – výměna výjezdových vrat a úprava dezinfekčního koutu</t>
  </si>
  <si>
    <t>Hrad Sovinec - Revitalizace vstupní části objektu (Muzeum v Bruntále, příspěvková organizace)</t>
  </si>
  <si>
    <t>SR - Akviziční fond – IV</t>
  </si>
  <si>
    <t>Propagace Moravskoslezského kraje prostřednictvím letecké reklamy</t>
  </si>
  <si>
    <t>Rekonstrukce kuchyně Domova Příbor (Domov Příbor, příspěvková organizace)</t>
  </si>
  <si>
    <t>Transformace – DOZP Kravaře</t>
  </si>
  <si>
    <t>Transformace – DOZP Mokré Lazce</t>
  </si>
  <si>
    <t>Transformace – DOZP a zázemí organizace Opava</t>
  </si>
  <si>
    <t>Transformace – DOZP Ostrava</t>
  </si>
  <si>
    <t>Prevence rizikového chování</t>
  </si>
  <si>
    <t>SR - Provázející učitelé ve školách – pokusné ověřování</t>
  </si>
  <si>
    <t>Návratná finanční výpomoc příspěvkovým organizacím v odvětví školství v rámci projektu TPA</t>
  </si>
  <si>
    <t>Oprava protihlukové stěny (Janáčkova konzervatoř v Ostravě, příspěvková organizace)</t>
  </si>
  <si>
    <t>Modernizace koncertního sálu (Janáčkova konzervatoř v Ostravě, příspěvková organizace)</t>
  </si>
  <si>
    <t>Optimalizace využívaných prostor SŠP Krnov (Střední škola průmyslová, Krnov, příspěvková organizace)</t>
  </si>
  <si>
    <t>Odstranění havarijního stavu střechy a fasády budovy školy (Základní umělecká škola, Ostrava - Moravská Ostrava, Sokolská třída 15, příspěvková organizace)</t>
  </si>
  <si>
    <t>Izolace a sanace objektu (Pedagogicko-psychologická poradna, Karviná, příspěvková organizace)</t>
  </si>
  <si>
    <t>Rekonstrukce zdroje vytápění – tepelné čerpadlo (Dětský domov a Školní jídelna, Frýdek-Místek, příspěvková organizace)</t>
  </si>
  <si>
    <t>Vybudování sportoviště ve vnitrobloku školy (Střední odborná škola, Bruntál, příspěvková organizace)</t>
  </si>
  <si>
    <t xml:space="preserve">Energetické úspory Albrechtova střední škola, Český Těšín </t>
  </si>
  <si>
    <t>Národní plán obnovy – podpora škol s nadprůměrným zastoupením sociálně znevýhodněných žáků</t>
  </si>
  <si>
    <t>Technická údržba, podpora a služby k software v odvětví územního plánování a stavebního řádu</t>
  </si>
  <si>
    <t xml:space="preserve">Tepelné hospodářství - Kogenerační jednotka (Nemocnice Havířov, příspěvková organizace) </t>
  </si>
  <si>
    <t>Adaptace budovy na spisovnu (Slezská nemocnice v Opavě, příspěvková organizace)</t>
  </si>
  <si>
    <t>Centrální bufet v budově E (Nemocnice ve Frýdku-Místku, příspěvková organizace)</t>
  </si>
  <si>
    <t>Nemocnice Havířov, p. o., energetická úspora v gastroprovozu (Nemocnice Havířov, příspěvková organizace)</t>
  </si>
  <si>
    <t>Operace spojené s bankovními produkty</t>
  </si>
  <si>
    <t>Příjem z úhrad za dobývání nerostů a poplatků za geologické práce</t>
  </si>
  <si>
    <t>Splátky půjčených prostředků od fyzických osob</t>
  </si>
  <si>
    <t>Výzkum, vývoj a inovace na vysokých školách</t>
  </si>
  <si>
    <t>Ostatní zájmová činnost a rekreace</t>
  </si>
  <si>
    <t>Neinvestiční transfery státnímu rozpočtu</t>
  </si>
  <si>
    <t>Neinvestiční půjčené prostředky nefinančním podnikatelům - právnickým osobám</t>
  </si>
  <si>
    <t>Sociální pomoc osobám v hmotné nouzi a občanům sociálně nepřizpůsobivým</t>
  </si>
  <si>
    <t>Úhrady sankcí jiným rozpočtům</t>
  </si>
  <si>
    <t>Nákup ostatního dlouhodobého hmotného majetku</t>
  </si>
  <si>
    <t>Investiční půjčené prostředky fundacím, ústavům a obecně prospěšným společnostem</t>
  </si>
  <si>
    <t>Investiční transfery státnímu rozpočtu</t>
  </si>
  <si>
    <t xml:space="preserve">Výdaje na akci celkem </t>
  </si>
  <si>
    <t>Výdaje v roce 2025</t>
  </si>
  <si>
    <t>Výkup pozemků pro přeložku silnice II/443 - obchvat Otic</t>
  </si>
  <si>
    <t>Přeložka silnice II/467 Štítina – obchvat a napojení na silnici I/11 (Správa silnic Moravskoslezského kraje, příspěvková organizace, Ostrava)</t>
  </si>
  <si>
    <t>HUB Mošnov, výstavba okružní křižovatky na sil. I/58, a úprava křižovatek na sil. II/464 pro nadměrnou dopravu (Správa silnic Moravskoslezského kraje, příspěvková organizace, Ostrava)</t>
  </si>
  <si>
    <t>Rekonstrukce objektu dílen a garáží CM Krnov (Správa silnic Moravskoslezského kraje, příspěvková organizace, Ostrava)</t>
  </si>
  <si>
    <t>Nová expozice Technického muzea Tatra v Kopřivnici - muzeum osobních vozidel (Muzeum Novojičínska, příspěvková organizace)</t>
  </si>
  <si>
    <t>Oprava Památníku životické tragédie (Muzeum Těšínska, příspěvková organizace)</t>
  </si>
  <si>
    <t>Oprava střechy, fasády a sanace zdí  (Domov Bílá Opava, příspěvková organizace, Opava)</t>
  </si>
  <si>
    <t>Stavební úpravy objektu poradny (Centrum psychologické pomoci, příspěvková organizace, Karviná)</t>
  </si>
  <si>
    <t>Obnova majetku po povodních v odvětví sociálních věcí</t>
  </si>
  <si>
    <t>Fotovoltaický systém pro Střední školu řemesel, Frýdek-Místek</t>
  </si>
  <si>
    <t>Rekonstrukce bazénu a sprch (Střední škola řemesel, Frýdek-Místek, příspěvková organizace)</t>
  </si>
  <si>
    <t>Oprava střechy tělocvičny (Masarykovo gymnázium, Příbor, příspěvková organizace)</t>
  </si>
  <si>
    <t>Rekonstrukce elektroinstalace (Základní škola, Ostrava-Slezská Ostrava, Na Vizině 28, příspěvková organizace)</t>
  </si>
  <si>
    <t>Rekonstrukce vnitřní elektroinstalace (Odborné učiliště a Praktická škola, Nový Jičín, příspěvková organizace)</t>
  </si>
  <si>
    <t>Rekonstrukce elektroinstalace (Matiční gymnázium, Ostrava, příspěvková organizace)</t>
  </si>
  <si>
    <t>Rekonstrukce elektroinstalace a hygienických zařízení (Základní škola a Mateřská škola pro sluchově postižené a vady řeči, Ostrava-Poruba, příspěvková organizace)</t>
  </si>
  <si>
    <t>Rekonstrukce sociálního zařízení (Základní škola, Ostrava-Slezská Ostrava, Na Vizině 28, příspěvková organizace)</t>
  </si>
  <si>
    <t>Sanace trhlin budovy (Základní škola a Mateřská škola Motýlek, Kopřivnice, Smetanova 1122, příspěvková organizace)</t>
  </si>
  <si>
    <t>Přípojka splaškové kanalizace (Střední škola, Dětský domov a Školní jídelna, Velké Heraltice, příspěvková organizace)</t>
  </si>
  <si>
    <t>Rekonstrukce elektroinstalace budovy A1 (Střední škola a Základní škola, Havířov-Šumbark, příspěvková organizace)</t>
  </si>
  <si>
    <t>Oprava střechy a fasády tělocvičny (Obchodní akademie, Český Těšín, příspěvková organizace)</t>
  </si>
  <si>
    <t>Optimalizace výukových prostor ve městě Vítkov (Základní škola, Vítkov, nám. J. Zajíce č. 1, příspěvková organizace)</t>
  </si>
  <si>
    <t>Rekonstrukce venkovního hřiště (Gymnázium Petra Bezruče, Frýdek-Místek, příspěvková organizace)</t>
  </si>
  <si>
    <t>Rekonstrukce kuchyně a jídelny (Střední škola a Vyšší odborná škola, Kopřivnice, příspěvková organizace)</t>
  </si>
  <si>
    <t>Rekonstrukce školní kuchyně a jídelny (Gymnázium, Nový Jičín, příspěvková organizace)</t>
  </si>
  <si>
    <t>Rekonstrukce zdroje vytápění v kotelně hlavní budovy (Střední průmyslová škola stavební, Opava, příspěvková organizace)</t>
  </si>
  <si>
    <t>Rekonstrukce zdroje vytápění hlavní budovy školy (Obchodní akademie a Střední odborná škola logistická, Opava, příspěvková organizace)</t>
  </si>
  <si>
    <t>Rekonstrukce zdroje vytápění budovy na ul. Sokolská třída (Základní umělecká škola, Ostrava - Moravská Ostrava, Sokolská třída 15, příspěvková organizace)</t>
  </si>
  <si>
    <t>Hala na řezivo (Střední škola řemesel, Frýdek-Místek, příspěvková organizace)</t>
  </si>
  <si>
    <t>Sanace objektu Husova (Střední pedagogická škola a Střední zdravotnická škola, Krnov, příspěvková organizace)</t>
  </si>
  <si>
    <t>Demolice objektu Domova mládeže (Střední odborná škola a Základní škola, Město Albrechtice, příspěvková organizace)</t>
  </si>
  <si>
    <t>Revitalizace zahrady a zpevněných ploch (Základní škola, Dětský domov, Školní družina a Školní jídelna, Vrbno p. Pradědem, nám. Sv. Michala 17, příspěvková organizace)</t>
  </si>
  <si>
    <t>Rekonstrukce střechy tělocvičny (Střední škola služeb a podnikání, Ostrava-Poruba, příspěvková organizace)</t>
  </si>
  <si>
    <t>Oprava objektů po požáru (Obchodní akademie, Český Těšín, příspěvková organizace,  Základní umělecká škola Pavla Kalety, Český Těšín, příspěvková organizace)</t>
  </si>
  <si>
    <t>Obnova majetku po povodních v odvětví školství</t>
  </si>
  <si>
    <t xml:space="preserve">Podpora odborného vzdělávání v Moravskoslezském kraji </t>
  </si>
  <si>
    <t>Oprava střechy (Odborný léčebný ústav Metylovice - Moravskoslezské sanatorium, příspěvková organizace)</t>
  </si>
  <si>
    <t>Rekonstrukce zdroje vytápění v budově OOP Město Albrechtice (Sdružené zdravotnické zařízení Krnov, příspěvková organizace)</t>
  </si>
  <si>
    <t>Pavilon A - stavební úpravy a přístavba - urgentní příjem (Sdružené zdravotnické zařízení Krnov, příspěvková organizace)</t>
  </si>
  <si>
    <t>Přístavba centrálního urgentního příjmu (Nemocnice ve Frýdku-Místku, příspěvková organizace)</t>
  </si>
  <si>
    <t>Rekonstrukce dětského oddělení v křídle A (Nemocnice Karviná-Ráj, příspěvková organizace)</t>
  </si>
  <si>
    <t>Pavilon G - vnitřní stavební úpravy (Slezská nemocnice v Opavě, příspěvková organizace)</t>
  </si>
  <si>
    <t>Hospital Cloud</t>
  </si>
  <si>
    <t>Rekonstrukce zdroje vytápění v budově LDN Město Albrechtice (Sdružené zdravotnické zařízení Krnov, příspěvková organizace)</t>
  </si>
  <si>
    <t>Kybernetická bezpečnost v odvětví zdravotnictví (Moravskoslezské datové centrum, příspěvková organizace)</t>
  </si>
  <si>
    <t>Výstavba sportovního plaveckého bazénu při Sportovním gymnáziu Dany a Emila Zátopkových v Ostravě (Sportovní gymnázium Dany a Emila Zátopkových, Ostrava, příspěvková organizace)</t>
  </si>
  <si>
    <t>Přeložka silnice II/443 obchvat Otic</t>
  </si>
  <si>
    <t>Rekonstrukce a modernizace silnice II/440 Rýžoviště - Dětřichov - hr. OL. Kraje</t>
  </si>
  <si>
    <t>Rekonstrukce a modernizace silnice II/442 průtah Heřmánky</t>
  </si>
  <si>
    <t>Rekonstrukce a modernizace silnice II/452 Karlovice - Světlá Hora</t>
  </si>
  <si>
    <t>Silnice II/442 Bohdanovice - Hořejší Kunčice</t>
  </si>
  <si>
    <t>Silnice II/442 Kerhartice - VD Kružberk</t>
  </si>
  <si>
    <t>Silnice III/01129 Opava - Pilszcz</t>
  </si>
  <si>
    <t>Instalace FVE - Gymnázium, Třinec</t>
  </si>
  <si>
    <t>Instalace FVE - oblast Frýdek-Místek</t>
  </si>
  <si>
    <t>Instalace FVE - oblast Krnov</t>
  </si>
  <si>
    <t>Instalace FVE - oblast Nový Jičín</t>
  </si>
  <si>
    <t>Instalace FVE - oblast Ostrava I</t>
  </si>
  <si>
    <t>Instalace FVE - oblast Ostrava II</t>
  </si>
  <si>
    <t>Instalace FVE - oblast Ostrava III</t>
  </si>
  <si>
    <t>Instalace FVE - oblast Ostrava IV</t>
  </si>
  <si>
    <t>Instalace FVE - Střední škola společného stravování, Ostrava-Hrabůvka</t>
  </si>
  <si>
    <t>Instalace FVE - Střední škola techniky a služeb Karviná</t>
  </si>
  <si>
    <t xml:space="preserve">Instalace FVE metodou Design &amp; Build - Náš svět </t>
  </si>
  <si>
    <t>Filmové vouchery v Moravskoslezském kraji</t>
  </si>
  <si>
    <t>Podpora činnosti sekretariátu a zajištění chodu Regionální stálé konference Moravskoslezského kraje V</t>
  </si>
  <si>
    <t>Projekt technické pomoci – Operační program Spravedlivá transformace</t>
  </si>
  <si>
    <t>Refundace předprojektové přípravy strategických BRF a strategického projektu MSK</t>
  </si>
  <si>
    <t>Technická pomoc - Podpora aktivit v rámci Programu Interreg Česko – Polsko 2021–2027</t>
  </si>
  <si>
    <t>Vouchery pro veřejný sektor v Moravskoslezském kraji - 1. výzva</t>
  </si>
  <si>
    <t>Gastro vybavení Březiny</t>
  </si>
  <si>
    <t xml:space="preserve">Chráněné bydlení ul. Karasova v Ostravě </t>
  </si>
  <si>
    <t>Novostavba dětského centra Pluto</t>
  </si>
  <si>
    <t>Podpora komunitních služeb chráněného bydlení v MSK – východ</t>
  </si>
  <si>
    <t>Podpora komunitních služeb chráněného bydlení v MSK – západ</t>
  </si>
  <si>
    <t>Rekonstrukce objektu chráněného bydlení Písky</t>
  </si>
  <si>
    <t>Rekonstrukce objektu organizace Nový domov, příspěvková organizace vedoucí k energetickým úsporám</t>
  </si>
  <si>
    <t>Energetické úspory - Dětský domov a Školní jídelna, Radkov-Dubová 141, příspěvková organizace</t>
  </si>
  <si>
    <t>Energetické úspory - Základní škola, Karasova 6, Ostrava – Mariánské Hory, příspěvková organizace</t>
  </si>
  <si>
    <t>Energetické úspory VI. Etapa - PPP Karviná</t>
  </si>
  <si>
    <t>Energetické úspory VI. Etapa - SOUS Opava</t>
  </si>
  <si>
    <t>Energetické úspory VI. Etapa - SPŠ Krnov</t>
  </si>
  <si>
    <t>Energetické úspory VI. Etapa - SPŠaOA Bruntál</t>
  </si>
  <si>
    <t>Energetické úspory VI. Etapa - SŠaVOŠ Kopřivnice</t>
  </si>
  <si>
    <t>Energetické úspory VI. Etapa - SŠaZŠ Havířov - Šumbark</t>
  </si>
  <si>
    <t>Energetické úspory VI. Etapa - SŠGOaS Frýdek-Místek</t>
  </si>
  <si>
    <t>Energetické úspory VI. Etapa - SŠŘ Frýdek-Místek</t>
  </si>
  <si>
    <t>Energetické úspory VI. Etapa - SŠTO Havířov - Šumbark</t>
  </si>
  <si>
    <t>Energetické úspory VI. Etapa - ZŠ Ostrava U Haldy</t>
  </si>
  <si>
    <t>Energetické úspory VI. Etapa - ZŠaMŠ Nový Jičín</t>
  </si>
  <si>
    <t>Energetické úspory VI. Etapa - ZUŠ L. Janáčka Ostrava - Vítkovice</t>
  </si>
  <si>
    <t>Implementace Dlouhodobého záměru Moravskoslezského kraje</t>
  </si>
  <si>
    <t>Modernizace a rozšíření ZŠ Hlučín</t>
  </si>
  <si>
    <t>Rekonstrukce kuchyně_gymnázium Bílovec</t>
  </si>
  <si>
    <t>Rekonstrukce kuchyně_MŠL Ostrava-Poruba</t>
  </si>
  <si>
    <t>Rekultivace sportovního areálu Gymnázia Cihelní</t>
  </si>
  <si>
    <t>Rozšíření a modernizace prostor SŠ, ZŠ a MŠ v Karviné</t>
  </si>
  <si>
    <t>Rozšíření a modernizace prostor ZŠ a MŠ v Ostravě-Porubě, Ukrajinská 19, příspěvkové organizace</t>
  </si>
  <si>
    <t>Vouchery pro univerzity v Moravskoslezském kraji</t>
  </si>
  <si>
    <t>Centrální zálohování dat nemocničních informačních systémů v Hospital Cloudu</t>
  </si>
  <si>
    <t>Snížení energetické náročnosti budov Slezské nemocnice v Opavě využitím OZE a KVET u hlavních budov  (Slezská nemocnice v Opavě, příspěvková organizace)</t>
  </si>
  <si>
    <t>Snížení energetické náročnosti budov Slezské nemocnice v Opavě využitím OZE u vedlejších budov  (Slezská nemocnice v Opavě, příspěvková organizace)</t>
  </si>
  <si>
    <t>Příjem z úhrady z dobývacího prostoru a úhrady z vydobytých nerostů - na základě zákona  č. 44/1988 Sb., o ochraně a využití nerostného bohatství (horní zákon). Příjem z poplatků za oprávnění provádět ložiskový průzkum - na základě zákona č. 62/1988 Sb., o geologických pracích.</t>
  </si>
  <si>
    <t>Splátky návratných finančních výpomocí poskytnutých v roce 2024 zaměstnancům v souvislosti s insolvencí společnosti Liberty Ostrava, a.s.</t>
  </si>
  <si>
    <t>Dotace ze Všeobecné pokladní správy</t>
  </si>
  <si>
    <t>Automatizace zpracování dat v oblasti materiálového hospodářství v Nemocnici Havířov  (Nemocnice Havířov, příspěvková organizace)</t>
  </si>
  <si>
    <t>Individuální projekty v rámci OPST - příspěvkové organizace kraje</t>
  </si>
  <si>
    <t>Povodně</t>
  </si>
  <si>
    <t>Individuální dotace - Hry "Olympiády dětí a mládeže"</t>
  </si>
  <si>
    <t>Příjem z daně z přidané hodnoty - na základě zákona č. 243/2000 Sb., o rozpočtovém určení daní.</t>
  </si>
  <si>
    <t>Poznámka:</t>
  </si>
  <si>
    <t>Program na podporu přípravy projektové dokumentace 2023</t>
  </si>
  <si>
    <t>Podpora vědy a výzkumu v Moravskoslezském kraji 2023</t>
  </si>
  <si>
    <t>Podpora znevýhodněných oblastí Moravskoslezského kraje 2023</t>
  </si>
  <si>
    <t>Podpora systému destinačního managementu turistických oblastí pro období 2023-2024</t>
  </si>
  <si>
    <t>Podpora kempování v Moravskoslezském kraji</t>
  </si>
  <si>
    <t>Podpora aktivit v oblasti prevence rizikového chování</t>
  </si>
  <si>
    <t xml:space="preserve">Podpora aktivit obcí </t>
  </si>
  <si>
    <t>Podpora organizacím na úseku bezpečnosti a Integrovaného záchranného systému (IZS)</t>
  </si>
  <si>
    <t>Horská služba ČR, o.p.s., Špindlerův Mlýn</t>
  </si>
  <si>
    <t>Oblastní spolek Českého červeného kříže Bruntál, Bruntál</t>
  </si>
  <si>
    <t>Příspěvek obcím na financování potřeb jednotek sborů dobrovolných hasičů obcí</t>
  </si>
  <si>
    <t xml:space="preserve">Obec Milotice nad Opavou </t>
  </si>
  <si>
    <t>Realizace koncepce ochrany obyvatel kraje – příprava na mimořádné situace</t>
  </si>
  <si>
    <t>Kulturní akce krajského a nadregionálního významu</t>
  </si>
  <si>
    <t>Církevní konzervatoř Opava</t>
  </si>
  <si>
    <t>Soutěže, festivaly a aktivity v oblasti kultury</t>
  </si>
  <si>
    <t>ARA ART, z. s., Praha 5</t>
  </si>
  <si>
    <t>Taneční klub TREND Ostrava, Stará Bělá</t>
  </si>
  <si>
    <t>VIKING AGENCY s.r.o., Havířov</t>
  </si>
  <si>
    <t>Orel jednota Ostrava-Třebovice, Ostrava Třebovice</t>
  </si>
  <si>
    <t>Podpora rozvojových projektů</t>
  </si>
  <si>
    <t>Zájmové sdružení Frýdlantsko-Beskydy</t>
  </si>
  <si>
    <t>Vouchery pro podnikatele v MSK – 1. výzva</t>
  </si>
  <si>
    <t>AZ Hlušec s.r.o., Písek</t>
  </si>
  <si>
    <t>Constores s.r.o., Orlová</t>
  </si>
  <si>
    <t>Dlouhý-BANTEX s.r.o., Brušperk</t>
  </si>
  <si>
    <t>Ing. Olga Šamárková, Melč</t>
  </si>
  <si>
    <t>Ing. Samuel Przeczek, Dolní Domaslavice</t>
  </si>
  <si>
    <t>IVF, AleBreConsulting s.r.o., Frýdek-Místek</t>
  </si>
  <si>
    <t>IVF, support centre s.r.o., Brušperk</t>
  </si>
  <si>
    <t>Jan Mésároš, Ostravice</t>
  </si>
  <si>
    <t>Jiří Liberda, Frýdek-Místek</t>
  </si>
  <si>
    <t>Jiří Szyszka, Karviná</t>
  </si>
  <si>
    <t>Křižánek Petr, Třinec</t>
  </si>
  <si>
    <t>Lukáš Hrabovský, Ostravice</t>
  </si>
  <si>
    <t>Michal Štencel, Melč</t>
  </si>
  <si>
    <t>SitePark s.r.o., Melč</t>
  </si>
  <si>
    <t>Ostatní individuální dotace v odvětví regionálního rozvoje</t>
  </si>
  <si>
    <t>Gruňský Ledovec z.s., Staré Hamry</t>
  </si>
  <si>
    <t>Jeseníky - Sdružení cestovního ruchu, Šumperk</t>
  </si>
  <si>
    <t>Tajemné Beskydy s.r.o., Ostrava Heřmanice</t>
  </si>
  <si>
    <t>Ostravská organizace vozíčkářů, Ostrava</t>
  </si>
  <si>
    <t xml:space="preserve">Podpora soutěží a přehlídek </t>
  </si>
  <si>
    <t>Central Golf Club z.s., Ostravice</t>
  </si>
  <si>
    <t>Combat Garda, z. s., Ostrava-Vítkovice</t>
  </si>
  <si>
    <t>Česká asociace pink ponku, spolek, Kozlovice</t>
  </si>
  <si>
    <t>Podpora sportu v Moravskoslezském kraji</t>
  </si>
  <si>
    <t xml:space="preserve">Podpora talentů </t>
  </si>
  <si>
    <t xml:space="preserve">Studium a vzdělávání v zahraničí </t>
  </si>
  <si>
    <t>Významné akce kraje v oblasti volného času dětí a mládeže a další významné akce</t>
  </si>
  <si>
    <t>Royal Rangers Moravskoslezský kraj, Frýdek-Místek</t>
  </si>
  <si>
    <t>Dětské polytrauma, z.s., Pustá Polom</t>
  </si>
  <si>
    <t>Ordinace Hlavní s.r.o., Ostravice</t>
  </si>
  <si>
    <t xml:space="preserve">Ostatní individuální dotace v odvětví zdravotnictví </t>
  </si>
  <si>
    <t>myTREEDK Ostrava 1 a.s., Opava</t>
  </si>
  <si>
    <t>Padolí z. s., Veřovice</t>
  </si>
  <si>
    <t>Propagace v oblasti zemědělství</t>
  </si>
  <si>
    <t>Propagace v oblasti životního prostředí</t>
  </si>
  <si>
    <t>2nd Chance z. s., Ostrava Zábřeh</t>
  </si>
  <si>
    <t>Integra Consulting s.r.o., Praha 3</t>
  </si>
  <si>
    <t>Adaptační a integrační aktivity cizinců ve školách</t>
  </si>
  <si>
    <t>Povodně 2024</t>
  </si>
  <si>
    <t>Ostatní zdravotnické programy - neinvestice</t>
  </si>
  <si>
    <t>ISO II/C výkupy předmětů kulturní hodnoty mimořádného významu - investiční</t>
  </si>
  <si>
    <t>V přehledu nejsou zahrnuty dotace vypořádané prostřednictvím agendového informačního systému (může se jednat o prostředky poskytnuté v rámci evidenčního dotačního systému a na projekty spolufinancované z evropských zdrojů).</t>
  </si>
  <si>
    <t>Centra odborné přípravy 2024 – 2028 – program č. 129 720</t>
  </si>
  <si>
    <t>Rok 2024</t>
  </si>
  <si>
    <t>Černá kostka, příspěvková organizace, Ostrava</t>
  </si>
  <si>
    <t>00098752</t>
  </si>
  <si>
    <t>00845299</t>
  </si>
  <si>
    <t>00601292</t>
  </si>
  <si>
    <t>00842761</t>
  </si>
  <si>
    <t>00601641</t>
  </si>
  <si>
    <t>72547651</t>
  </si>
  <si>
    <t>00601594</t>
  </si>
  <si>
    <t>00849936</t>
  </si>
  <si>
    <t>07331533</t>
  </si>
  <si>
    <t>Vzdělávací a sportovní centrum, Bílá, příspěvková organizace</t>
  </si>
  <si>
    <t>00601675</t>
  </si>
  <si>
    <t>00852619</t>
  </si>
  <si>
    <t>62330268</t>
  </si>
  <si>
    <t>61989321</t>
  </si>
  <si>
    <t>Dětský domov Úsměv, Ostrava-Slezská Ostrava, Bukovanského 25, příspěvková organizace</t>
  </si>
  <si>
    <t>00601411</t>
  </si>
  <si>
    <t>68321261</t>
  </si>
  <si>
    <t>00601837</t>
  </si>
  <si>
    <t>00561151</t>
  </si>
  <si>
    <t>00601667</t>
  </si>
  <si>
    <t>00852732</t>
  </si>
  <si>
    <t>60337389</t>
  </si>
  <si>
    <t>13644301</t>
  </si>
  <si>
    <t>00100340</t>
  </si>
  <si>
    <t>00602141</t>
  </si>
  <si>
    <t>00602086</t>
  </si>
  <si>
    <t>Obchodní akademie a Vyšší odborná škola sociálně právní, Ostrava, příspěvková organizace</t>
  </si>
  <si>
    <t>00602132</t>
  </si>
  <si>
    <t>00842745</t>
  </si>
  <si>
    <t>00844691</t>
  </si>
  <si>
    <t>00577243</t>
  </si>
  <si>
    <t>00576441</t>
  </si>
  <si>
    <t>00602060</t>
  </si>
  <si>
    <t>00601403</t>
  </si>
  <si>
    <t>00846881</t>
  </si>
  <si>
    <t>00601349</t>
  </si>
  <si>
    <t>Základní škola, Opava, Praskova 411, příspěvková organizace</t>
  </si>
  <si>
    <t>00577260</t>
  </si>
  <si>
    <t>00842737</t>
  </si>
  <si>
    <t>00842753</t>
  </si>
  <si>
    <t>00601659</t>
  </si>
  <si>
    <t>00600920</t>
  </si>
  <si>
    <t>00577235</t>
  </si>
  <si>
    <t>00577910</t>
  </si>
  <si>
    <t>00602027</t>
  </si>
  <si>
    <t>00601977</t>
  </si>
  <si>
    <t>00601357</t>
  </si>
  <si>
    <t>Gymnázium, Bruntál, příspěvková organizace</t>
  </si>
  <si>
    <t>00601381</t>
  </si>
  <si>
    <t>00601624</t>
  </si>
  <si>
    <t>00100307</t>
  </si>
  <si>
    <t>00601985</t>
  </si>
  <si>
    <t>00602116</t>
  </si>
  <si>
    <t>62331540</t>
  </si>
  <si>
    <t>00852481</t>
  </si>
  <si>
    <t>13644254</t>
  </si>
  <si>
    <t>00602159</t>
  </si>
  <si>
    <t>00601390</t>
  </si>
  <si>
    <t>00602051</t>
  </si>
  <si>
    <t>00602094</t>
  </si>
  <si>
    <t>13644289</t>
  </si>
  <si>
    <t>00601331</t>
  </si>
  <si>
    <t>00602124</t>
  </si>
  <si>
    <t>47811919</t>
  </si>
  <si>
    <t>00601322</t>
  </si>
  <si>
    <t>00845329</t>
  </si>
  <si>
    <t>00849910</t>
  </si>
  <si>
    <t>00845027</t>
  </si>
  <si>
    <t>00575933</t>
  </si>
  <si>
    <t>00846279</t>
  </si>
  <si>
    <t>00601152</t>
  </si>
  <si>
    <t>00602078</t>
  </si>
  <si>
    <t>00842702</t>
  </si>
  <si>
    <t>13644271</t>
  </si>
  <si>
    <t>47813113</t>
  </si>
  <si>
    <t>00845213</t>
  </si>
  <si>
    <t>00848077</t>
  </si>
  <si>
    <t>00844985</t>
  </si>
  <si>
    <t>62330403</t>
  </si>
  <si>
    <t>Návrh organizace na použití výsledku hospodaření</t>
  </si>
  <si>
    <t>HUB Mošnov, výstavba okružní křižovatky na sil. I/58, a úprava křižovatek na sil. II/464 pro nadměrnou dopravu</t>
  </si>
  <si>
    <t>Povodně v odvětví krizového řízení - příspěvkové organizace kraje</t>
  </si>
  <si>
    <t>Přeložka silnice II/467 Štítina – obchvat a napojení na silnici I/11</t>
  </si>
  <si>
    <t>Rekonstrukce objektu dílen a garáží CM Krnov</t>
  </si>
  <si>
    <t>Rekonstrukce zdroje vytápění správní budovy, středisko Nový Jičín</t>
  </si>
  <si>
    <t>Rekonstrukce zdroje vytápění, středisko Karviná</t>
  </si>
  <si>
    <t>Kybernetická bezpečnost v odvětví zdravotnictví</t>
  </si>
  <si>
    <t xml:space="preserve">Příspěvek na provoz v odvětví životního prostředí - příspěvkové organizace kraje  </t>
  </si>
  <si>
    <t>Příspěvek na provoz v odvětví životního prostředí - příspěvkové organizace kraje - krytí odpisů</t>
  </si>
  <si>
    <t>Veřejné informační služby knihoven - neivestice</t>
  </si>
  <si>
    <t>Odstranění nedokončené stavby – Šenov u Nového Jičína</t>
  </si>
  <si>
    <t>Oprava systému ochrany před bleskem – Archeopark</t>
  </si>
  <si>
    <t>Stavební úpravy objektu poradny</t>
  </si>
  <si>
    <t>Oprava střechy, fasády a sanace zdí</t>
  </si>
  <si>
    <t>Oprava střechy technických provozů Domova Jistoty</t>
  </si>
  <si>
    <t>Revitalizace zahrady</t>
  </si>
  <si>
    <t>Rekonstrukce zdroje vytápění dětského domova</t>
  </si>
  <si>
    <t>Sanace zdiva</t>
  </si>
  <si>
    <t>Rekonstrukce venkovního hřiště</t>
  </si>
  <si>
    <t>Rekonstrukce zdroje vytápění školy</t>
  </si>
  <si>
    <t>Rekonstrukce školní kuchyně a jídelny</t>
  </si>
  <si>
    <t>Oprava střechy tělocvičny</t>
  </si>
  <si>
    <t>Sportovní areál na ul. Komenského, Opava</t>
  </si>
  <si>
    <t>Rekonstrukce zdroje vytápění hlavní budovy školy</t>
  </si>
  <si>
    <t>Sanace budovy a zastřešení schodiště – pracoviště Otická</t>
  </si>
  <si>
    <t>Oprava objektů po požáru</t>
  </si>
  <si>
    <t>Oprava střechy a fasády tělocvičny</t>
  </si>
  <si>
    <t>Rekonstrukce vnitřní elektroinstalace</t>
  </si>
  <si>
    <t>Demolice objektu Domova mládeže</t>
  </si>
  <si>
    <t>Sanace objektu Husova</t>
  </si>
  <si>
    <t>Rekonstrukce zdroje vytápění v kotelně hlavní budovy</t>
  </si>
  <si>
    <t>Oprava střechy</t>
  </si>
  <si>
    <t>Revitalizace fasády budovy dílen</t>
  </si>
  <si>
    <t>Rekonstrukce kuchyně a jídelny</t>
  </si>
  <si>
    <t>Odstranění havarijního stavu střechy</t>
  </si>
  <si>
    <t>Hala na řezivo</t>
  </si>
  <si>
    <t>Oprava střechy nad Domovem mládeže</t>
  </si>
  <si>
    <t>Rekonstrukce objektu SŠ a domova mládeže</t>
  </si>
  <si>
    <t>Přípojka splaškové kanalizace</t>
  </si>
  <si>
    <t>Rekonstrukce školního hřiště</t>
  </si>
  <si>
    <t>Rekonstrukce oplocení</t>
  </si>
  <si>
    <t>Sanace trhlin budovy</t>
  </si>
  <si>
    <t>Rekonstrukce elektroinstalace a hygienických zařízení</t>
  </si>
  <si>
    <t>Rekonstrukce opěrné zídky</t>
  </si>
  <si>
    <t>Revitalizace zahrady a zpevněných ploch</t>
  </si>
  <si>
    <t>Rekonstrukce sociálního zařízení</t>
  </si>
  <si>
    <t>Rekonstrukce reprezentačního sálu včetně zázemí</t>
  </si>
  <si>
    <t>Rekonstrukce zdroje vytápění budovy na ul. Sokolská třída</t>
  </si>
  <si>
    <t>Automatizace zpracování dat v oblasti materiálového hospodářství v Nemocnici Havířov</t>
  </si>
  <si>
    <t xml:space="preserve">Stabilizace zdravotnického personálu a vzdělávání - příspěvkové organizace kraje  </t>
  </si>
  <si>
    <t>Demolice balkonu dětského oddělení - Karviná</t>
  </si>
  <si>
    <t>Rekonstrukce dětského oddělení v křídle A</t>
  </si>
  <si>
    <t>Přístavba centrálního urgentního příjmu</t>
  </si>
  <si>
    <t>Obnova majetku po povodních v odvětví zdravotnictví  </t>
  </si>
  <si>
    <t>Pavilon A - stavební úpravy a přístavba - urgentní příjem</t>
  </si>
  <si>
    <t>Rekonstrukce zdroje vytápění v budově LDN Město Albrechtice</t>
  </si>
  <si>
    <t>Rekonstrukce zdroje vytápění v budově OOP Město Albrechtice</t>
  </si>
  <si>
    <t>Středisko krizového řízení s heliportem pro noční přistávání</t>
  </si>
  <si>
    <t>Pavilon G - vnitřní stavební úpravy</t>
  </si>
  <si>
    <t>Snížení energetické náročnosti budov Slezské nemocnice v Opavě využitím OZE a KVET u hlavních budov</t>
  </si>
  <si>
    <t>Mateřská škola Liptaň, příspěvková organizace</t>
  </si>
  <si>
    <t>Mateřská škola Mateřídouška, Frýdek-Místek, J. Božana 3141</t>
  </si>
  <si>
    <t>Mateřská škola Město Albrechtice,příspěvková organizace</t>
  </si>
  <si>
    <t>Mateřská škola Orlová-Lutyně Ke Studánce 1033 okres Karviná, příspěvková organzace</t>
  </si>
  <si>
    <t>Mateřská škola Pohádka, Frýdek-Místek, Třanovského 404</t>
  </si>
  <si>
    <t>Mateřská škola Slunčíko, Frýdek-Místek, Josefa Myslivečka 1883</t>
  </si>
  <si>
    <t>Mateřská škola Zelená 73/A, příspěvková organizace</t>
  </si>
  <si>
    <t>Základní škola Frýdek-Místek, El. Krásnohorské 2254</t>
  </si>
  <si>
    <t>Základní škola Frýdek-Místek, Jana Čapka 2555</t>
  </si>
  <si>
    <t xml:space="preserve">Město Andělská Hora </t>
  </si>
  <si>
    <t>Individuální dotace - Povodně</t>
  </si>
  <si>
    <t>Individuální dotace - Příspěvek obcím na financování potřeb jednotek sborů dobrovolných hasičů obcí</t>
  </si>
  <si>
    <t>Dotační program - Podpora výsadby zeleně</t>
  </si>
  <si>
    <t>Individuální dotace - Regionální funkce knihoven</t>
  </si>
  <si>
    <t>Individuální dotace - Podpora individuálních akcí na obnovu kulturních památek a památek místního významu</t>
  </si>
  <si>
    <t>Individuální dotace - Podpora významných akcí cestovního ruchu</t>
  </si>
  <si>
    <t>Individuální dotace - Prezentace kraje v oblasti kultury a zahraniční spolupráce</t>
  </si>
  <si>
    <t xml:space="preserve">Město Dolní Benešov </t>
  </si>
  <si>
    <t>Individuální dotace - Podpora vodohospodářských projektů</t>
  </si>
  <si>
    <t>Individuální dotace - Soutěže, festivaly a aktivity v oblasti kultury</t>
  </si>
  <si>
    <t>Individuální dotace - Podpora investičních projektů realizovaných v sociální oblasti</t>
  </si>
  <si>
    <t xml:space="preserve">Individuální dotace - Podpora soutěží a přehlídek </t>
  </si>
  <si>
    <t>Dotační program – Podpora návrhu řešení nakládání s vodami</t>
  </si>
  <si>
    <t xml:space="preserve">Individuální dotace - Podpora aktivit obcí </t>
  </si>
  <si>
    <t>Individuální dotace - Podpora činností a celokrajských aktivit pro seniory Moravskoslezského kraje</t>
  </si>
  <si>
    <t>Individuální dotace - Podpora rozvojových projektů</t>
  </si>
  <si>
    <t xml:space="preserve">Obec Albrechtičky </t>
  </si>
  <si>
    <t xml:space="preserve">Obec Bělá </t>
  </si>
  <si>
    <t xml:space="preserve">Obec Bílá </t>
  </si>
  <si>
    <t xml:space="preserve">Obec Bocanovice </t>
  </si>
  <si>
    <t xml:space="preserve">Obec Bratříkovice </t>
  </si>
  <si>
    <t xml:space="preserve">Obec Dolní Životice </t>
  </si>
  <si>
    <t xml:space="preserve">Obec Heřmanice u Oder </t>
  </si>
  <si>
    <t xml:space="preserve">Obec Heřmanovice </t>
  </si>
  <si>
    <t xml:space="preserve">Obec Hlubočec </t>
  </si>
  <si>
    <t xml:space="preserve">Obec Hnojník </t>
  </si>
  <si>
    <t>Individuální dotace - Podpora sportu a pohybových aktivit občanů Moravskoslezského kraje</t>
  </si>
  <si>
    <t xml:space="preserve">Obec Jistebník </t>
  </si>
  <si>
    <t xml:space="preserve">Obec Kaňovice </t>
  </si>
  <si>
    <t xml:space="preserve">Obec Košařiska </t>
  </si>
  <si>
    <t xml:space="preserve">Obec Kozmice </t>
  </si>
  <si>
    <t xml:space="preserve">Obec Krasov </t>
  </si>
  <si>
    <t>Obec Kyjovice</t>
  </si>
  <si>
    <t>Obec Lichnov (okr. Bruntál)</t>
  </si>
  <si>
    <t>Obec Lichnov (okr. Nový Jičín)</t>
  </si>
  <si>
    <t xml:space="preserve">Obec Návsí </t>
  </si>
  <si>
    <t xml:space="preserve">Obec Oldřišov </t>
  </si>
  <si>
    <t>Obec Petrovice u Karviné</t>
  </si>
  <si>
    <t xml:space="preserve">Obec Pstruží </t>
  </si>
  <si>
    <t xml:space="preserve">Obec Rybí </t>
  </si>
  <si>
    <t xml:space="preserve">Obec Staré Těchanovice </t>
  </si>
  <si>
    <t xml:space="preserve">Obec Stonava </t>
  </si>
  <si>
    <t xml:space="preserve">Obec Strahovice </t>
  </si>
  <si>
    <t xml:space="preserve">Obec Velká Polom </t>
  </si>
  <si>
    <t xml:space="preserve">Obec Velké Hoštice </t>
  </si>
  <si>
    <t xml:space="preserve">Obec Vendryně </t>
  </si>
  <si>
    <t xml:space="preserve">Obec Vojkovice </t>
  </si>
  <si>
    <t>Obec Vřesina (okr. Opava)</t>
  </si>
  <si>
    <t>Obec Vřesina (okr. Ostrava)</t>
  </si>
  <si>
    <t xml:space="preserve">Obec Závišice </t>
  </si>
  <si>
    <t>Ostrava, Martinov</t>
  </si>
  <si>
    <t>Individuální dotace - Kulturní akce krajského a nadregionálního významu</t>
  </si>
  <si>
    <t>Individuální dotace - Podpora kulturně kreativního odvětví, včetně audiovizí</t>
  </si>
  <si>
    <t>Individuální dotace - Podpora profesionálních divadel a profesionálního symfonického orchestru</t>
  </si>
  <si>
    <t xml:space="preserve">Individuální dotace - Podpora talentů </t>
  </si>
  <si>
    <t>Individuální dotace - Podpora výukového centra EVVO</t>
  </si>
  <si>
    <t>Individuální dotace - Protialkoholní záchytná stanice</t>
  </si>
  <si>
    <t>Individuální dotace - Telekomunikace a datové přenosy pro Integrované bezpečnostní centrum Moravskoslezského kraje</t>
  </si>
  <si>
    <t>Individuální dotace - Významné akce kraje v oblasti volného času dětí a mládeže a další významné akce</t>
  </si>
  <si>
    <t>Individuální dotace - Podpora předcházení vzniku odpadů a jejich třídění</t>
  </si>
  <si>
    <t>Individuální dotace - Informační systém o znečištění ovzduší</t>
  </si>
  <si>
    <t xml:space="preserve">Individuální dotace - Pořízení techniky pro Hasičský záchranný sbor Moravskoslezského kraje </t>
  </si>
  <si>
    <t>Individuální dotace - Příspěvek Hasičskému záchrannému sboru Moravskoslezského kraje na výstavbu a rekonstrukci hasičských stanic</t>
  </si>
  <si>
    <t>Individuální dotace - Realizace koncepce ochrany obyvatel kraje – příprava na mimořádné situace</t>
  </si>
  <si>
    <t>Individuální dotace - Zabezpečení technické podpory pro Integrované bezpečnostní centrum Moravskoslezského kraje</t>
  </si>
  <si>
    <t>Individuální dotace - Konference, sympózia a aktivity v oblasti zdravotnictví</t>
  </si>
  <si>
    <t>Individuální dotace - Propagace v oblasti životního prostředí</t>
  </si>
  <si>
    <t>4Hospitality media s.r.o., Český Těšín</t>
  </si>
  <si>
    <t>9. přední hlídka Royal Rangers Třinec-Sosna, Návsí</t>
  </si>
  <si>
    <t>ACTAEA - společnost pro přírodu a krajinu, z.s.</t>
  </si>
  <si>
    <t>Individuální dotace - Podpora projektů sociální prevence a sociálního začleňování s regionální působností v Moravskoslezském kraji</t>
  </si>
  <si>
    <t>AGROTRAK SLUŽBY s.r.o., Třinec</t>
  </si>
  <si>
    <t>AKS architekti s.r.o., Ostrava-Slezská Ostrava</t>
  </si>
  <si>
    <t>Individuální dotace – Vouchery pro podnikatele v MSK – 1. výzva</t>
  </si>
  <si>
    <t>Ambulance klinické psychologie s.r.o., Ostrava Poruba</t>
  </si>
  <si>
    <t>Andrea Pěgřimočová, DiS., Ostrava Mariánské Hory</t>
  </si>
  <si>
    <t>ANDREE &amp; ANDREE s.r.o., Opava</t>
  </si>
  <si>
    <t>Antonín Frnka, Frenštát pod Radhoštěm</t>
  </si>
  <si>
    <t>APENAL, s.r.o., Ostrava-Moravská Ostrava</t>
  </si>
  <si>
    <t>APL CUTTING, s. r. o., Odry</t>
  </si>
  <si>
    <t>APLEX s.r.o., Ostrava Hrabůvka</t>
  </si>
  <si>
    <t>Argutec, s.r.o., Ostrava-Poruba</t>
  </si>
  <si>
    <t xml:space="preserve">Dotační program - Program na podporu komunitní práce a neinvestičních aktivit z oblasti prevence kriminality  </t>
  </si>
  <si>
    <t>ARTYX PROMOTION s.r.o., Ostrava Zábřeh</t>
  </si>
  <si>
    <t>ASOCIACE SPORTU PRO RADOST, z.s., Praha</t>
  </si>
  <si>
    <t>Asociace TOM ČR, TOM 4207 KADAO, Opava</t>
  </si>
  <si>
    <t>Asociace TOM ČR, TOM 4332 ZÁLESÁK, Hlučín</t>
  </si>
  <si>
    <t>ATIC Technology, s.r.o., Ostrava-Moravská Ostrava a Přívoz</t>
  </si>
  <si>
    <t>Individuální dotace - Bezpečnost silničního provozu</t>
  </si>
  <si>
    <t>AXI 100, s.r.o., Frýdek-Místek</t>
  </si>
  <si>
    <t>BAIL CLUB Vítkovice z.s., Ostrava</t>
  </si>
  <si>
    <t>BASKET OSTRAVA, z. s., Ostrava</t>
  </si>
  <si>
    <t>Basketpoint Frýdek-Místek z.s., Frýdek-Místek</t>
  </si>
  <si>
    <t>Bc. Jiří Ikonomidis, Krnov</t>
  </si>
  <si>
    <t>Bc. Petr Peška, Horní Suchá</t>
  </si>
  <si>
    <t>Beata Ballasch, Karviná</t>
  </si>
  <si>
    <t>Belot work s.r.o., Třinec</t>
  </si>
  <si>
    <t>BENEKOV ESCO s.r.o., Horní Benešov</t>
  </si>
  <si>
    <t>BENEKOVterm s.r.o., Horní Benešov</t>
  </si>
  <si>
    <t>BETOCHEM STEEL, s.r.o., Ostrava Kunčičky</t>
  </si>
  <si>
    <t>Běžecký klub Ludgeřovice, z.s., Ludgeřovice</t>
  </si>
  <si>
    <t>CARPENTALIS MORAVIAN RANCH s.r.o., Třinec</t>
  </si>
  <si>
    <t>Církevní základní škola a mateřská škola Třinec</t>
  </si>
  <si>
    <t>Cloud4medical s.r.o., Budišovice</t>
  </si>
  <si>
    <t>Color služby s.r.o., Karviná</t>
  </si>
  <si>
    <t>Culture Zone s.r.o., Ostrava Poruba</t>
  </si>
  <si>
    <t>Czech Cool Trade s.r.o., Praha 3</t>
  </si>
  <si>
    <t>ČECHYMEN a.s., Praha 3 Žižkov</t>
  </si>
  <si>
    <t>Individuální dotace - Propagace v oblasti zemědělství</t>
  </si>
  <si>
    <t>Český svaz včelařů, z.s., základní organizace Český Těšín, Český Těšín</t>
  </si>
  <si>
    <t>Český svaz včelařů, z.s., základní organizace Vřesina, Vřesina</t>
  </si>
  <si>
    <t>ČistéDřevo s.r.o., Albrechtice</t>
  </si>
  <si>
    <t>Dana Kaletová, Třinec</t>
  </si>
  <si>
    <t>David Busek, Příbor</t>
  </si>
  <si>
    <t>David Girten, Ostrava Vítkovice</t>
  </si>
  <si>
    <t>David Kania, Hlučín</t>
  </si>
  <si>
    <t>Dětský lékař - FM s.r.o., Frýdek-Místek</t>
  </si>
  <si>
    <t>Individuální dotace - Podpora turistických areálů spadajících pod Dolní oblast Vítkovice</t>
  </si>
  <si>
    <t>Dvorský Vítězslav, Ing., Malenovice</t>
  </si>
  <si>
    <t>EDIMA solutions, s.r.o., Frýdek-Místek</t>
  </si>
  <si>
    <t>Eva Poláková, Havířov</t>
  </si>
  <si>
    <t>Event media s.r.o., Praha</t>
  </si>
  <si>
    <t>EVIČENSTVO s.r.o., Třinec</t>
  </si>
  <si>
    <t>Farní sbor Slezské církve evangelické a. v. v Oldřichovicích, Oldřichovice</t>
  </si>
  <si>
    <t>Farní sbor Slezské církve evangelické a. v. v Třinci, Třinec</t>
  </si>
  <si>
    <t>Filip Kotrba, Trojanovice</t>
  </si>
  <si>
    <t>Filip Švidrnoch, Dolní Lhota</t>
  </si>
  <si>
    <t>FIM INT spol. s r.o., Hlučín</t>
  </si>
  <si>
    <t>FIPALEX, s.r.o., Rychvald</t>
  </si>
  <si>
    <t>Florbalový klub Ossiko Třinec spolek, Třinec</t>
  </si>
  <si>
    <t>FLOWSERVICE s.r.o., Krnov</t>
  </si>
  <si>
    <t>free.lepus.cz, z.s., Ostrava-Hrabůvka</t>
  </si>
  <si>
    <t>FreOn Services s.r.o., Opava</t>
  </si>
  <si>
    <t>Fun direct, s.r.o., Ostrava Mariánské Hory a Hulváky</t>
  </si>
  <si>
    <t xml:space="preserve">Individuální dotace – Studium a vzdělávání v zahraničí </t>
  </si>
  <si>
    <t>GASTROMANIA CZ s.r.o., Český Těšín</t>
  </si>
  <si>
    <t>GEMINI CZ 2000, s.r.o., Ostrava Zábřeh</t>
  </si>
  <si>
    <t>GOBE s.r.o., Píšť</t>
  </si>
  <si>
    <t>Heinrich Innovation s.r.o., Frýdek-Místek</t>
  </si>
  <si>
    <t>Helena Nedbalová, Bruntál</t>
  </si>
  <si>
    <t>HCHKRDTN s.r.o., Ostrava Poruba</t>
  </si>
  <si>
    <t>Hornosušská stavební s.r.o., Horní Suchá</t>
  </si>
  <si>
    <t>Individuální dotace - Podpora organizacím na úseku bezpečnosti a Integrovaného záchranného systému (IZS)</t>
  </si>
  <si>
    <t>HOTJET CZ s.r.o., Bolatice</t>
  </si>
  <si>
    <t>Chalet Vlčina s.r.o., Trojanovice</t>
  </si>
  <si>
    <t>CHYTRÉ ZÁKLADY s.r.o., Ostrava Zábřeh</t>
  </si>
  <si>
    <t>IBERIA TRADE s.r.o., Opava</t>
  </si>
  <si>
    <t>Ideamerit s.r.o., Havířov</t>
  </si>
  <si>
    <t>IFTSolution s.r.o., Vratimov</t>
  </si>
  <si>
    <t>In-duro s.r.o., Havířov</t>
  </si>
  <si>
    <t>Ing. arch. Marek Hofman, Zlín</t>
  </si>
  <si>
    <t>Ing. Benon Rychlik, Hlučín</t>
  </si>
  <si>
    <t>Ing. Daniel Josefus, Kravaře</t>
  </si>
  <si>
    <t>Ing. Dominika Kobierská, Těrlicko</t>
  </si>
  <si>
    <t>Ing. Hynek Mikušek, Studénka</t>
  </si>
  <si>
    <t>Ing. Jiří Matera, Frenštát pod Radhoštěm</t>
  </si>
  <si>
    <t>Ing. Jiří Sonnek, Hlučín</t>
  </si>
  <si>
    <t>Ing. Lukáš Orság, Horní Suchá</t>
  </si>
  <si>
    <t>Ing. Markéta Rakusová, Třanovice</t>
  </si>
  <si>
    <t>Ing. Michal Horecký, Lichnov</t>
  </si>
  <si>
    <t>Ing. Pavla Kanderová, Krmelín</t>
  </si>
  <si>
    <t>Ing. Richard Sladký, Třinec</t>
  </si>
  <si>
    <t>Ing. Tereza Křižánková, Třinec</t>
  </si>
  <si>
    <t>Ing. Václav Klapetek, Ph.D., Dobroslavice</t>
  </si>
  <si>
    <t>Inove s.r.o., Praha 10</t>
  </si>
  <si>
    <t xml:space="preserve">Individuální dotace - Podpora akcí celokrajského významu </t>
  </si>
  <si>
    <t>Jakub Horák , Ostrava Poruba</t>
  </si>
  <si>
    <t>Jan Pohludka, Sedliště</t>
  </si>
  <si>
    <t>Jan Salamon, Velké Heraltice</t>
  </si>
  <si>
    <t>Jaromír Tkadleček, Opava</t>
  </si>
  <si>
    <t>Jsem jedno ucho, z. s., Frýdek-Místek</t>
  </si>
  <si>
    <t>Junák - český skaut, Skautský institut, z. s., Praha 1</t>
  </si>
  <si>
    <t>Junák - český skaut, středisko Ještěr Ostrava, z. s., Ostrava Svinov</t>
  </si>
  <si>
    <t>Junák - český skaut, středisko Štít Pražmo, z. s., Pražmo</t>
  </si>
  <si>
    <t>Kamila Hýbnerová, Markvartovice</t>
  </si>
  <si>
    <t>Individuální dotace - Turistické značení</t>
  </si>
  <si>
    <t>Kim Cuc Biedrawová, Vendryně</t>
  </si>
  <si>
    <t>Individuální dotace - Podpora aktivit sociálního podnikání v Moravskoslezském kraji</t>
  </si>
  <si>
    <t>Klub žen Horní Domaslavice, z.s., Horní Domaslavice</t>
  </si>
  <si>
    <t>KOVOMA Tech s.r.o., Kopřivnice</t>
  </si>
  <si>
    <t>Krayzel instal s.r.o., Frýdek-Místek</t>
  </si>
  <si>
    <t>Individuální dotace - Dotace na podporu prorodinných aktivit</t>
  </si>
  <si>
    <t>Kulturní spolek Jeden svět Ostrava, Ostrava</t>
  </si>
  <si>
    <t>Lenka Kolarčíková, Hlučín</t>
  </si>
  <si>
    <t xml:space="preserve">Lesní mateřská škola Včelka, z.s. </t>
  </si>
  <si>
    <t>Individuální dotace - Příspěvek na zabezpečení úkolů jednotek požární ochrany v rámci veřejné služby</t>
  </si>
  <si>
    <t>Individuální dotace - Zajištění hasičské záchranné služby, bezpečnosti a ostrahy letiště</t>
  </si>
  <si>
    <t>LWR Graphic, s.r.o., Ostrava Mariánské Hory</t>
  </si>
  <si>
    <t>Marcela Krnáčová, Karviná</t>
  </si>
  <si>
    <t>MARIE PIEKAR, Havířov</t>
  </si>
  <si>
    <t>Marie Schrammová, Budišov nad Budišovkou</t>
  </si>
  <si>
    <t>Markéta Gőttlicher, Dolní Benešov</t>
  </si>
  <si>
    <t>Martin Morávek, Karviná</t>
  </si>
  <si>
    <t>MARTIN NENIČKA, Mošnov</t>
  </si>
  <si>
    <t>Martin Pleva, Vrbno pod Pradědem</t>
  </si>
  <si>
    <t>Martina Hanzlová, Albrechtice</t>
  </si>
  <si>
    <t>Martina Ochmanová, Dolní Domaslavice</t>
  </si>
  <si>
    <t>Martina Tomšíková, Dívčí Hrad</t>
  </si>
  <si>
    <t>MATTES plus s.r.o., Havířov</t>
  </si>
  <si>
    <t>MATUŠ TRADE s.r.o., Veřovice</t>
  </si>
  <si>
    <t>MDDr. Tereza Vlachová, Frýdek-Místek</t>
  </si>
  <si>
    <t>Medoo Silesia s.r.o., Ludgeřovice</t>
  </si>
  <si>
    <t>Mgr. art. Marek Chmiel, Havířov</t>
  </si>
  <si>
    <t>Mgr. Hana Tobiášková, Krnov</t>
  </si>
  <si>
    <t>Mgr. Jiří Glinz, Šenov</t>
  </si>
  <si>
    <t>Mgr. Veronika Michálková, Horní Bludovice</t>
  </si>
  <si>
    <t>Milan Maier, Karviná</t>
  </si>
  <si>
    <t>Miroslav Kantor, Český Těšín</t>
  </si>
  <si>
    <t>MLÝN U VODNÍKA SLÁMY z. s., Háj ve Slezsku</t>
  </si>
  <si>
    <t>Moravská mincovna s.r.o., Rýmařov</t>
  </si>
  <si>
    <t>Individuální dotace - Podpora sportu v Moravskoslezském kraji</t>
  </si>
  <si>
    <t>Individuální dotace - Spolufinancování provozu Moravskoslezského inovačního centra Ostrava, a.s.</t>
  </si>
  <si>
    <t>MVDr. Eva Šuláková, Ostrava Petřkovice</t>
  </si>
  <si>
    <t>MVDr. Michal Trapek, Pstruží</t>
  </si>
  <si>
    <t>MX-NET Telekomunikace s.r.o., Oborná</t>
  </si>
  <si>
    <t>MX-NET Vrbensko s.r.o., Oborná</t>
  </si>
  <si>
    <t>Myslivecký spolek Sedliště-Frýdek, Sedliště</t>
  </si>
  <si>
    <t>Nadační fond PRO BUDOUCNOST, Hnojník</t>
  </si>
  <si>
    <t>Natalia Lachová, Bocanovice</t>
  </si>
  <si>
    <t>ND projekt s.r.o., Brantice</t>
  </si>
  <si>
    <t>NEXT GENERATION s.r.o., Karviná</t>
  </si>
  <si>
    <t>OKNA &amp; DVEŘE KAPSIA s.r.o., Písek</t>
  </si>
  <si>
    <t>Individuální dotace - Podpora aktivit k rozvoji vzdělanosti</t>
  </si>
  <si>
    <t>ONKO-Naděje, sdružení onkologických pacientů Karviná</t>
  </si>
  <si>
    <t>Individuální dotace - Stabilizace zdravotnického personálu a vzdělávání</t>
  </si>
  <si>
    <t>Individuální dotace - Podpora odborného vzdělávání na vysokých školách v Moravskoslezském kraji</t>
  </si>
  <si>
    <t>Pack &amp; Care s.r.o., Raškovice</t>
  </si>
  <si>
    <t>Pars Komponenty s.r.o., Studénka</t>
  </si>
  <si>
    <t>Pavel Ballasch, Karviná</t>
  </si>
  <si>
    <t>Pavel Majerník, Brušperk</t>
  </si>
  <si>
    <t>Pavel Wrbka, Ludgeřovice</t>
  </si>
  <si>
    <t>PERDUCO s.r.o., Ostrava Hrabůvka</t>
  </si>
  <si>
    <t>Petr Horký, Vratimov</t>
  </si>
  <si>
    <t>Petr Staňo, Hrčava</t>
  </si>
  <si>
    <t>PHOBOS, spol. s r.o., Frenštát pod Radhoštěm</t>
  </si>
  <si>
    <t>Pionýr, z. s. - Pionýrská skupina Ještěr, Ostrava</t>
  </si>
  <si>
    <t>PISCIS InLAB s.r.o., Frýdek-Místek</t>
  </si>
  <si>
    <t>PMB - ZOS s.r.o., Ostrava Radvanice</t>
  </si>
  <si>
    <t>Pod Slunečníkem, o. p. s., Opava</t>
  </si>
  <si>
    <t>Poradenské a terapeutické centrum, z.ú., Horní Bludovice</t>
  </si>
  <si>
    <t>PRAKTIK - CHUCHELNA s.r.o., Bolatice</t>
  </si>
  <si>
    <t>PROBILUM, z.s., Bílovec</t>
  </si>
  <si>
    <t>PROJECT WORK s.r.o., Studénka</t>
  </si>
  <si>
    <t>ProJudo z.s., Ostrava Vítkovice</t>
  </si>
  <si>
    <t>Prostředí staveb a TZB s.r.o., Ostrava Poruba</t>
  </si>
  <si>
    <t>Provincie Řádu minoritů v ČR, Brno</t>
  </si>
  <si>
    <t>Provoz z.s., Ostrava</t>
  </si>
  <si>
    <t>Pulary, s.r.o., Ostrava - Slezská Ostrava</t>
  </si>
  <si>
    <t>PW Ateliér s.r.o., Studénka</t>
  </si>
  <si>
    <t>Rada dětí a mládeže Moravskoslezského kraje, z.s., Ostrava</t>
  </si>
  <si>
    <t>Railsformers s.r.o., Ostrava-Pustkovec</t>
  </si>
  <si>
    <t>Raumea Design s.r.o., Ostrava Zábřeh</t>
  </si>
  <si>
    <t>Roman Gleta, Horní Suchá</t>
  </si>
  <si>
    <t>Individuální dotace - Podpora integrace etnických menšin</t>
  </si>
  <si>
    <t>ROSTISLAV ROCHLA, Studénka</t>
  </si>
  <si>
    <t>Rostislav Vlček, Jakubčovice nad Odrou</t>
  </si>
  <si>
    <t>Rubání s.r.o., Karviná</t>
  </si>
  <si>
    <t>Řeznictví H+H, s.r.o., Hladké Životice</t>
  </si>
  <si>
    <t>Římskokatolická farnost Dobrá</t>
  </si>
  <si>
    <t>Římskokatolická farnost Frýdek</t>
  </si>
  <si>
    <t>Římskokatolická farnost Ruda u Rýmařova, Tvrdkov</t>
  </si>
  <si>
    <t>SANARA s.r.o., Kunín</t>
  </si>
  <si>
    <t>Sarkander, z. s., Olomouc</t>
  </si>
  <si>
    <t>Sdružení místních samospráv České republiky, Zlín</t>
  </si>
  <si>
    <t>Individuální dotace - Činnost krajského sdružení hasičů Moravskoslezského kraje</t>
  </si>
  <si>
    <t>SH ČMS - Sbor dobrovolných hasičů Břidličná, Břidličná</t>
  </si>
  <si>
    <t>SH ČMS - Sbor dobrovolných hasičů Český Těšín - Stanislavice, Český Těšín</t>
  </si>
  <si>
    <t>SH ČMS - Sbor dobrovolných hasičů Děhylov, Děhylov</t>
  </si>
  <si>
    <t>SH ČMS - Sbor dobrovolných hasičů Hlubočec, Hlubočec</t>
  </si>
  <si>
    <t>SH ČMS - Sbor dobrovolných hasičů Horní Bludovice, Horní Bludovice</t>
  </si>
  <si>
    <t>SH ČMS - Sbor dobrovolných hasičů Jablunkov, Jablunkov</t>
  </si>
  <si>
    <t>SH ČMS - Sbor dobrovolných hasičů Janovice, Rýmařov</t>
  </si>
  <si>
    <t>SH ČMS - Sbor dobrovolných hasičů Kateřinice, Kateřinice</t>
  </si>
  <si>
    <t>SH ČMS - Sbor dobrovolných hasičů Kujavy, Kujavy</t>
  </si>
  <si>
    <t xml:space="preserve">SH ČMS - Sbor dobrovolných hasičů Kunčice pod Ondřejníkem, Kunčice pod Ondřejníkem </t>
  </si>
  <si>
    <t>SH ČMS - Sbor dobrovolných hasičů Leskovec nad Moravicí, Leskovec nad Moravicí</t>
  </si>
  <si>
    <t>SH ČMS - Sbor dobrovolných hasičů Loučky u Oder, Odry</t>
  </si>
  <si>
    <t>SH ČMS - Sbor dobrovolných hasičů Otice, Otice</t>
  </si>
  <si>
    <t>SH ČMS - Sbor dobrovolných hasičů Paskov, Paskov</t>
  </si>
  <si>
    <t>SH ČMS - Sbor dobrovolných hasičů Sedliště, Sedliště</t>
  </si>
  <si>
    <t>SH ČMS - Sbor dobrovolných hasičů Smolkov, Háj ve Slezsku</t>
  </si>
  <si>
    <t>SH ČMS - Sbor dobrovolných hasičů Stachovice, Stachovice</t>
  </si>
  <si>
    <t>SH ČMS - Sbor dobrovolných hasičů Starý Jičín, Starý Jičín</t>
  </si>
  <si>
    <t>SH ČMS - Sbor dobrovolných hasičů Střítež, Střítež</t>
  </si>
  <si>
    <t>SHOPA REDESIGN s.r.o., Trojanovice</t>
  </si>
  <si>
    <t>SCHÄFER SCHOOL s.r.o., Frýdek-Místek</t>
  </si>
  <si>
    <t>Silky Silk s.r.o., Třinec</t>
  </si>
  <si>
    <t>Individuální dotace - Výdaje spojené s projektem Finanční zdraví obcí</t>
  </si>
  <si>
    <t>Smart Phoenix s.r.o., Opava</t>
  </si>
  <si>
    <t>SNABYTEK COMPANY s.r.o., Hlučín</t>
  </si>
  <si>
    <t>Spolek Renesance z.s., Třinec</t>
  </si>
  <si>
    <t>SprayVision s. r. o., Ostrava Pustkovec</t>
  </si>
  <si>
    <t>Stavby Střechy Komíny s.r.o., Bohumín</t>
  </si>
  <si>
    <t>STRNADEL Frenštát, spol. s r.o., Frenštát pod Radhoštěm</t>
  </si>
  <si>
    <t>Superface s.r.o., Praha 8</t>
  </si>
  <si>
    <t>Šachová škola Bohumín, z. s., Bohumín</t>
  </si>
  <si>
    <t>Šumbarknet s.r.o., Šenov</t>
  </si>
  <si>
    <t>TeamCity s.r.o., Ostrava Michálkovice</t>
  </si>
  <si>
    <t>TECHFORCUT s.r.o., Ostrava</t>
  </si>
  <si>
    <t>Tenisový klub Studénka, z.s., Studénka</t>
  </si>
  <si>
    <t>Tereza Ryšková, Ostrava Poruba</t>
  </si>
  <si>
    <t>TJ SLOVAN Frenštát pod Radhoštěm, Frenštát pod Radhoštěm</t>
  </si>
  <si>
    <t>TOMÁŠ ROCHLA, Studénka</t>
  </si>
  <si>
    <t>TopCNC s.r.o., Staré Město</t>
  </si>
  <si>
    <t>TT Club Ostrava, z.s., Ostrava, Moravská Ostrava a Přívoz</t>
  </si>
  <si>
    <t>Tutorie, z.s., Ostrava</t>
  </si>
  <si>
    <t>ULLMANNA s.r.o., Opava</t>
  </si>
  <si>
    <t>Urszula Kurzyszová, Písek</t>
  </si>
  <si>
    <t>Veronika Kaletová, Třinec</t>
  </si>
  <si>
    <t>Veronika Kunderová, Havířov</t>
  </si>
  <si>
    <t>Veslařský klub Sl. Harta z.s., Bruntál</t>
  </si>
  <si>
    <t>VK Tzunami Ostrava, z.s., Ostrava</t>
  </si>
  <si>
    <t>Vladimíra Rychlik, Hlučín</t>
  </si>
  <si>
    <t>Individuální dotace - Green Light: Systém služeb podporující vznik nových inovativních firem</t>
  </si>
  <si>
    <t>WOXO impressions s.r.o., Český Těšín</t>
  </si>
  <si>
    <t>XENIUM Europe s.r.o., Ostrava Vítkovice</t>
  </si>
  <si>
    <t>YACHTCLUB BANÍK OSTRAVA, Soběšovice</t>
  </si>
  <si>
    <t>Zahrada Flora s.r.o., Úvalno</t>
  </si>
  <si>
    <t xml:space="preserve">Základní škola Bez Lavice, s.r.o. </t>
  </si>
  <si>
    <t>Základní škola Open school Karviná</t>
  </si>
  <si>
    <t>Zdeněk Bohumínský, Příbor</t>
  </si>
  <si>
    <t>Zdenka Tobiášková, Krnov</t>
  </si>
  <si>
    <t>Zemědělské družstvo "Agroholding" se sídlem v Bernarticích, Bernartice</t>
  </si>
  <si>
    <t>ZIK - ZAK Vratimov, z.s. Vratimov</t>
  </si>
  <si>
    <t>Individuální dotace - Péče o chráněné druhy živočichů</t>
  </si>
  <si>
    <t>Zubárna s.r.o., Frýdek-Místek</t>
  </si>
  <si>
    <t>ZUUM Group s.r.o., Nový Jičín</t>
  </si>
  <si>
    <t>Nedočerpání finančních prostředků bylo způsobeno nižším objemem fakturace oproti očekávání zejména z důvodu opožděnosti fakturace ze strany dopravce.</t>
  </si>
  <si>
    <t>Nedočerpání finančních prostředků bylo způsobeno nižším objemem fakturace oproti očekávání.</t>
  </si>
  <si>
    <t>Rekonstrukce budovy CM Hlučín, středisko Opava (Správa silnic Moravskoslezského kraje, příspěvková organizace, Ostrava)</t>
  </si>
  <si>
    <t>Novostavba garáží a dílen v areálu CM Frýdek-Místek (Správa silnic Moravskoslezského kraje, příspěvková organizace, Ostrava)</t>
  </si>
  <si>
    <t xml:space="preserve">Územní energetická koncepce </t>
  </si>
  <si>
    <t>Rozvoj pohornické krajiny</t>
  </si>
  <si>
    <t>Revitalizace frýdeckého zámku (Muzeum Beskyd Frýdek-Místek, příspěvková organizace)</t>
  </si>
  <si>
    <t>Oprava střechy Žerotínského zámku (Muzeum Novojičínska, příspěvková organizace)</t>
  </si>
  <si>
    <t>Oprava systému ochrany před bleskem – Archeopark (Muzeum Těšínska, příspěvková organizace)</t>
  </si>
  <si>
    <t>Odstranění nedokončené stavby – Šenov u Nového Jičína (Muzeum Novojičínska, příspěvková organizace)</t>
  </si>
  <si>
    <t>SR - ISO II/C výkupy předmětů kulturní hodnoty mimořádného významu - investiční</t>
  </si>
  <si>
    <t>Cyrilometodějská stezka - produkt udržitelného cestovního ruchu</t>
  </si>
  <si>
    <t>Cyrilometodějská stezka - putování po stopách Jana Pavla II.</t>
  </si>
  <si>
    <t>Aktivity v oblasti sociální prevence a prevence kriminality</t>
  </si>
  <si>
    <t>Pomoc Ukrajině v odvětví sociálních věcí</t>
  </si>
  <si>
    <t>SR - Neinvestiční nedávkové transfery podle zákona č. 108/2006 Sb., o sociálních službách (§ 101, § 102 a § 103)</t>
  </si>
  <si>
    <t>Ve schváleném rozpočtu byl zařazen objem výdajů ve výši očekávaného objemu dotace z MPSV. Po obdržení rozhodnutí MPSV byly prostředky převedeny na akci Dotační program – Program na podporu poskytování sociálních služeb, část určená krajským příspěvkovým organizacím pak na akci Dotační program - Program na podporu poskytování sociálních služeb - PO kraje.</t>
  </si>
  <si>
    <t>Transformace, humanizace a vybavení služeb v sociální oblasti</t>
  </si>
  <si>
    <t>Rekonstrukce správní budovy (Domov Březiny, příspěvková organizace, Petřvald)</t>
  </si>
  <si>
    <t>Výstavba nového objektu v Bruntále (Centrum psychologické pomoci, příspěvková organizace, Karviná)</t>
  </si>
  <si>
    <t>Revitalizace zahrady (Domov Příbor, příspěvková organizace)</t>
  </si>
  <si>
    <t>Oprava střechy technických provozů Domova Jistoty (Domov Jistoty, příspěvková organizace)</t>
  </si>
  <si>
    <t>Výstavba administrativní budovy  (Fontána, příspěvková organizace, Hlučín)</t>
  </si>
  <si>
    <t xml:space="preserve">Individuální dotace - Multifunkční sportovní hala v Ostravě </t>
  </si>
  <si>
    <t>Moravskoslezská Technologická Akademie, z. s. (MTA)</t>
  </si>
  <si>
    <t>Generel Bílá</t>
  </si>
  <si>
    <t>SR - Adaptační a integrační aktivity cizinců ve školách</t>
  </si>
  <si>
    <t>SR - Spolupráce s francouzskými, vlámskými a španělskými školami</t>
  </si>
  <si>
    <t>Návratná finanční výpomoc příspěvkovým organizacím v odvětví školství v rámci IDZ MSK</t>
  </si>
  <si>
    <t>Sanace obvodového zdiva (Základní škola, Kpt. Vajdy 1a, Ostrava-Zábřeh, příspěvková organizace)</t>
  </si>
  <si>
    <t>Rekonstrukce opěrné zídky (Základní škola speciální, Ostrava-Slezská Ostrava, příspěvková organizace)</t>
  </si>
  <si>
    <t>Rekonstrukce elektroinstalace (Střední zdravotnická škola a Vyšší odborná škola zdravotnická, Ostrava, příspěvková organizace)</t>
  </si>
  <si>
    <t>Rekonstrukce elektroinstalace (Gymnázium Hladnov a Jazyková škola s právem státní jazykové zkoušky, Ostrava, příspěvková organizace)</t>
  </si>
  <si>
    <t>Vybudování učeben pro CLS (Gymnázium a Střední průmyslová škola elektrotechniky a informatiky, Frenštát pod Radhoštěm, příspěvková organizace)</t>
  </si>
  <si>
    <t>Rekonstrukce školního hřiště (Střední škola, Jablunkov, příspěvková organizace)</t>
  </si>
  <si>
    <t>Rekonstrukce zdroje vytápění centrální kotelny (Střední škola technická, Opava, Kolofíkovo nábřeží 51, příspěvková organizace)</t>
  </si>
  <si>
    <t>Rekonstrukce zdroje vytápění dětského domova (Dětský domov a Školní jídelna, Lichnov 253, příspěvková organizace)</t>
  </si>
  <si>
    <t>Sanace budovy a zastřešení schodiště – pracoviště Otická (Obchodní akademie a Střední odborná škola logistická, Opava, příspěvková organizace)</t>
  </si>
  <si>
    <t>Revitalizace fasády budovy dílen (Střední průmyslová škola, Ostrava-Vítkovice, příspěvková organizace)</t>
  </si>
  <si>
    <t>Rekonstrukce reprezentačního sálu včetně zázemí (Základní umělecká škola Leoše Janáčka, Havířov, příspěvková organizace)</t>
  </si>
  <si>
    <t>Rekonstrukce elektroinstalace (Základní škola speciální, Ostrava-Slezská Ostrava, příspěvková organizace)</t>
  </si>
  <si>
    <t>Rekonstrukce dešťové kanalizace (Střední zdravotnická škola a Vyšší odborná škola zdravotnická, Ostrava, příspěvková organizace)</t>
  </si>
  <si>
    <t>Přístavba tělocvičny Sportovního gymnázia Dany a Emila Zátopkových (Sportovní gymnázium Dany a Emila Zátopkových, Ostrava, příspěvková organizace</t>
  </si>
  <si>
    <t>SR - Centra odborné přípravy 2024 – 2028 – program č. 129 720</t>
  </si>
  <si>
    <t>Ostatní výdaje v odvětví územního plánování a stavebního řádu</t>
  </si>
  <si>
    <t>Analýzy k aktualizaci rozboru udržitelného rozvoje území</t>
  </si>
  <si>
    <t>SR - Ostatní zdravotnické programy - neinvestice</t>
  </si>
  <si>
    <t>Demolice balkonu dětského oddělení - Karviná (Nemocnice Karviná-Ráj, příspěvková organizace)</t>
  </si>
  <si>
    <t>Středisko krizového řízení s heliportem pro noční přistávání (Sdružené zdravotnické zařízení Krnov, příspěvková organizace)</t>
  </si>
  <si>
    <t>Modernizace přístrojového vybavení Metylovice (Odborný léčebný ústav Metylovice-Moravskoslezské sanatorium, příspěvková organizace)</t>
  </si>
  <si>
    <t>Automatizace zpracování dat v oblasti materiálového hospodářství v Nemocnici Havířov (Nemocnice Havířov, příspěvková organizace)</t>
  </si>
  <si>
    <t>EVL Paskov, tvorba biotopu páchníka hnědého (udržitelnost)</t>
  </si>
  <si>
    <t>Revitalizace EVL Děhylovský potok - Štěpán (udržitelnost)</t>
  </si>
  <si>
    <t xml:space="preserve">Návratná finanční výpomoc v rámci projektu IP LIFE for Coal Mining Landscape Adaptation </t>
  </si>
  <si>
    <t>Návratná finanční výpomoc příspěvkové organizaci  v odvětví  životního prostředí</t>
  </si>
  <si>
    <t>Chytré ovzduší ve veřejné správě - SMART AIR</t>
  </si>
  <si>
    <t>Modelová péče o lesní stanoviště a druhy vázané na lesní stanoviště a stromy</t>
  </si>
  <si>
    <t>Kooperační, vzdělávací a podobné aktivity v sociální oblasti</t>
  </si>
  <si>
    <t>PLNĚNÍ ROZPOČTU MORAVSKOSLEZSKÉHO KRAJE K 31. 12. 2025</t>
  </si>
  <si>
    <t>Paragraf</t>
  </si>
  <si>
    <t>Ostatní příjmy z výnosů finančního majetku</t>
  </si>
  <si>
    <t>Ostatní příjmy z prodeje dlouhodobého majetku</t>
  </si>
  <si>
    <t>Příjem z prodeje akcií</t>
  </si>
  <si>
    <t>Příjem náhrad za nezpůsobenou újmu</t>
  </si>
  <si>
    <t>Investiční převody z Národního fondu</t>
  </si>
  <si>
    <t>Investiční přijaté transfery od mezinárodních nebo zahraničních institucí</t>
  </si>
  <si>
    <t>Neinvestiční transfery společenstvím vlastníků jednotek</t>
  </si>
  <si>
    <t>Plyn</t>
  </si>
  <si>
    <t>Centra sociálně rehabilitačních služeb</t>
  </si>
  <si>
    <t>Volby do Parlamentu ČR</t>
  </si>
  <si>
    <t>Investiční transfery příspěvkovým organizacím zřízeným jinými zřizovateli</t>
  </si>
  <si>
    <t>Investiční půjčené prostředky nefinančním podnikatelům - právnickým osobám</t>
  </si>
  <si>
    <t>Vysokoškolské koleje a menzy</t>
  </si>
  <si>
    <t>Právo stavby</t>
  </si>
  <si>
    <t>Investiční transfery státním fondům</t>
  </si>
  <si>
    <t>Ostatní záležitosti bydlení, komunálních služeb a územního rozvoje</t>
  </si>
  <si>
    <t>PŘEHLED PŘÍJMŮ PŘIJATÝCH V ROCE 2025</t>
  </si>
  <si>
    <t>Např. příjem z refakturovaných nákladů za propagaci statutárního města Ostravy prostřednictvím leteckého dopravce ve výši 16.791 tis. Kč, příjmy z prezentace partnerů při konání projektů realizovaných krajem ve výši 2.347 tis. Kč, příjmy z refakturovaných nákladů za dodávky energií a poskytnuté služby související s užíváním nebytových prostor v budovách krajského úřadu cizími subjekty ve výši 1.388 tis. Kč aj.</t>
  </si>
  <si>
    <t>Příjmy z odvodů příspěvkových organizací v odvětví školství a zdravotnictví.</t>
  </si>
  <si>
    <t>Největší část tvořily příjmy z pronájmu podniku Nemocnice v Novém Jičíně společnosti Nemocnice AGEL Nový Jičín a.s.; skutečné plnění činilo 20.324 tis. Kč. Dále se např. jednalo o příjmy z pronájmu podniku Letiště Ostrava-Mošnov společnosti Letiště Ostrava, a. s., k jeho samostatnému provozování; skutečné plnění činilo 1.475 tis. Kč.</t>
  </si>
  <si>
    <t>Peněžní plnění nahrazující úrok k termínovaným vkladům u ČNB.</t>
  </si>
  <si>
    <t>Sankční platby byly přijaty především v odvětví dopravy ve výši 50.371 tis. Kč, dále v odvětví sociálních věcí ve výši 2.017 tis. Kč, v odvětví životního prostředí ve výši 590 tis. Kč aj.</t>
  </si>
  <si>
    <t xml:space="preserve">Největší objem těchto příjmů byl realizován v odvětví školství, a to ve výši 129.447 tis. Kč. Dále se jednalo o příjmy v odvětví krizového řízení ve výši 116.863 tis. Kč, v odvětví zdravotnictví ve výši 23.103 tis. Kč, v odvětví sociálních věcí ve výši 18.272 tis. Kč, v odvětví kultury ve výši 12.400 tis. Kč a další. </t>
  </si>
  <si>
    <t>Příjmy z prodeje vyfrézovaného materiálu a kovového odpadu v rámci akcí modernizace a rekonstrukce silnic II. a III. třídy ve výši 1.295 tis. Kč aj.</t>
  </si>
  <si>
    <t>Přijaté peněžité dary od společnosti Marlenka international, s.r.o., pro příspěvkové organizace kraje v odvětví školství na podporu kvality odborného vzdělávání oboru vzdělání Cukrář.</t>
  </si>
  <si>
    <t>Největší objem přijatých pojistných plnění ve výši 76.606 tis. Kč kraj inkasoval za škody na majetku kraje způsobené povodněmi v září 2024. Částka ve výši 50.000 tis. Kč představuje pojistné plnění za škodu způsobenou požárem v červenci 2024 na budově svěřené příspěvkové organizaci Obchodní akademie, Český Těšín. Dále např. za škodu na nemovitém majetku svěřeném příspěvkové organizaci Správa silnic Moravskoslezského kraje, ve výši 7.455 tis. Kč, nebo za škodu na nemovitém majetku svěřeném příspěvkové organizaci Domov Hortenzie, Frenštát pod Radhoštěm, ve výši 2.221 tis. Kč aj.</t>
  </si>
  <si>
    <r>
      <rPr>
        <sz val="10"/>
        <rFont val="Tahoma"/>
        <family val="2"/>
        <charset val="238"/>
      </rPr>
      <t>K nejvýznamnějším položkám patřily srážky z platu zaměstnanců KÚ za odebranou stravu v jídelně a bufetu KÚ v celkové výši 11.556 tis. Kč, příjem od Ministerstva průmyslu a obchodu ČR - refakturace za 1. etapu Aktualizace č. 10 Zásad územního rozvoje Moravskoslezského kraje ve výši 2.430 tis. Kč,</t>
    </r>
    <r>
      <rPr>
        <sz val="10"/>
        <color rgb="FFFF0000"/>
        <rFont val="Tahoma"/>
        <family val="2"/>
        <charset val="238"/>
      </rPr>
      <t xml:space="preserve"> </t>
    </r>
    <r>
      <rPr>
        <sz val="10"/>
        <rFont val="Tahoma"/>
        <family val="2"/>
        <charset val="238"/>
      </rPr>
      <t xml:space="preserve">nebo přijaté účastnické poplatky od krajů na Hry XI. zimní olympiády dětí a mládeže ČR 2025 v celkové výši 2.016 tis. Kč. </t>
    </r>
  </si>
  <si>
    <t>Např. vratka prostředků ve výši 1.000 tis. Kč vyplacených v roce 2024 z důvodu duplicitního vystavení faktury na prvotní náklady pro odstranění povodňových škod, příjem prostředků na základě uzavřené partnerské smlouvy o spolupráci v rámci projektu LIFE Model Forest ve výši 899 tis. Kč aj.</t>
  </si>
  <si>
    <t>V odvětví sociálních věcí se jednalo o splátky návratných finančních výpomocí poskytnutých poskytovatelům sociálních služeb v rámci Programu pro poskytování návratných finančních výpomocí z Fondu sociálních služeb v roce 2025 ve výši 197.315 tis. Kč.
V odvětví regionálního rozvoje se jednalo o prostředky vrácené na základě operačních smluv s Fondy rozvoje měst (splátky jistin a úroků z poskytnutých úvěrů z finančního nástroje JESSICA v Regionálním operačním programu regionu soudržnosti Moravskoslezsko) ve výši 16.299 tis. Kč, o splátky úvěrů poskytnutých obcím a jiným subjektům v rámci Finančního nástroje JESSICA II a III v celkové výši 15.654 tis. Kč a o splátky úvěru poskytnutého Mikroregionu Slezská Harta na projekt Zlepšení infrastruktury pro
cykloturistiku v příhraničních území Moravskoslezského a Trenčianského kraje ve výši 5.560 tis. Kč.
V odvětví životního prostředí se pak jednalo o vratku návratné finanční výpomoci ve výši 7.189 tis. Kč od společnosti Moravskoslezské Investice a Development, a.s., poskytnuté na projekt IP LIFE for Coal Mining Landscape Adaptation.</t>
  </si>
  <si>
    <r>
      <rPr>
        <sz val="10"/>
        <rFont val="Tahoma"/>
        <family val="2"/>
        <charset val="238"/>
      </rPr>
      <t>V odvětví sociálních věcí byly příspěvkovými organizacemi vráceny návratné finanční výpomoci poskytnuté v roce 2025 v celkové výši 196.000 tis. Kč k zabezpečení běžného chodu z důvodu opožděných transferů ze státního rozpočtu podle zákona č. 108/2006 Sb., o sociálních službách.
V odvětví školství se jednalo o vrácení návratných finančních výpomocí v celkové výši 81.738 tis. Kč, z toho  46.820 tis. Kč tvořily vratky výpomocí poskytnutých příspěvkovým organizacím k zajištění profinancování a kofinancování individuálních projektů spolufinancovaných z EU, dále 34.231 tis. Kč vratky výpomocí poskytnutých příspěvkovým organizacím v rámci projektu TPA – Inovační centrum pro transformaci vzdělávání a 687 tis. Kč vratka výpomoci poskytnuté příspěvkové organizaci Střední zdravotnická škola, Opava, v rámci projektu Implementace Dlouhodobého záměru Moravskoslezského kraje.</t>
    </r>
    <r>
      <rPr>
        <sz val="10"/>
        <color rgb="FFFF0000"/>
        <rFont val="Tahoma"/>
        <family val="2"/>
        <charset val="238"/>
      </rPr>
      <t xml:space="preserve">
</t>
    </r>
    <r>
      <rPr>
        <sz val="10"/>
        <rFont val="Tahoma"/>
        <family val="2"/>
        <charset val="238"/>
      </rPr>
      <t>V odvětví životního prostředí se jednalo o vratky návratných finančních výpomocí poskytnutých v letech 2023 a 2024 příspěvkové organizaci Moravskoslezské energetické centrum, Ostrava, na projekt Centrum veřejných energetiků ve výši 37.443 tis. Kč a na projekt IP LIFE for Coal Mining Landscape Adaptation ve výši 140 tis. Kč.</t>
    </r>
  </si>
  <si>
    <t>Vratka návratné finanční výpomoci poskytnuté v roce 2025 příspěvkové organizaci obce Hrabyně Pečovatelská služba Hrabyně na úhradu mezd a odvodů sociálního a zdravotního pojištění zaměstnanců sociální služby pečovatelská služba, reg. č. 4126010.</t>
  </si>
  <si>
    <t>Objemově nejvýznamnějším se stal příjem z prodeje pozemků v k. ú. Mariánské Hory ve výši 50.612 tis. Kč. Dalšími významnějšími byly příjmy z prodeje budovy vč. pozemků v k. ú. Frýdlant nad Ostravicí ve výši 4.908 tis. Kč, nebo z prodeje pozemků v k. ú. Český Těšín ve výši 3.416 tis. Kč.</t>
  </si>
  <si>
    <t>Příjem z vypořádání stavebních objektů včetně podílu na vedlejších a ostatních nákladech v rámci projektu Rekonstrukce silnic II/445 a II/370 (Rýmařov).</t>
  </si>
  <si>
    <t>Příjem z prodeje akcií společnosti VaK Bruntál, a.s.</t>
  </si>
  <si>
    <t>Dotace z Ministerstva školství, mládeže a tělovýchovy ČR – financování psychologů a speciálních pedagogů</t>
  </si>
  <si>
    <t>Dotace z Ministerstva školství, mládeže a tělovýchovy ČR – financování nepedagogických zaměstnanců</t>
  </si>
  <si>
    <t>Projekt TP - OP Spravedlivá transformace</t>
  </si>
  <si>
    <t>Smart akcelerátor Moravskoslezského kraje</t>
  </si>
  <si>
    <t>Juraj a Ondráš – zbojnické legendy</t>
  </si>
  <si>
    <t>ProDítě: Profesionální a inovativní péče o ohrožené děti v Moravskoslezském kraji</t>
  </si>
  <si>
    <t>Standardizace poskytování sociálních služeb v Moravskoslezském kraji</t>
  </si>
  <si>
    <t>Podpora služeb osobní asistence v MSK</t>
  </si>
  <si>
    <t>Potravinová pomoc dětem v sociální nouzi v Moravskoslezském kraji II</t>
  </si>
  <si>
    <t>Živel 1 – povodňové škody na silnicích (Správa silnic Moravskoslezského kraje, příspěvková organizace, Ostrava)</t>
  </si>
  <si>
    <t>Operační program Jan Amos Komenský – Priorita 2 - Vzdělávání</t>
  </si>
  <si>
    <t>Individuální projekty v rámci OP ŽP 2021-2027 - příspěvkové organizace kraje</t>
  </si>
  <si>
    <t>Výstavba nadzemních koridorů – SO 06 - Fotovoltaika (Slezská nemocnice v Opavě, příspěvková organizace)</t>
  </si>
  <si>
    <t>Individuální projekty v rámci IROP 2021+ - příspěvkové organizace kraje</t>
  </si>
  <si>
    <t>Individuální projekty v rámci Interreq 2021+ - příspěvkové organizace kraje</t>
  </si>
  <si>
    <t>Akreditace Moravskoslezského kraje jako koordinátora konsorcia v oblasti školního vzdělávání v rámci programu ERASMUS+ 2. běh</t>
  </si>
  <si>
    <t>UNIFHY-Unifying policies to support the uptake of green hydrogen to decarbonize Europe – UNIFHY- Sjednocení politik na podporu zavádění zeleného vodíku k dekarbonizaci Evropy</t>
  </si>
  <si>
    <t>Modernizace zázemí pro výuku zemědělských a polygrafických oborů</t>
  </si>
  <si>
    <t>Těšínské divadelní a kulturní centrum</t>
  </si>
  <si>
    <t>Instalace FVE metodou Design &amp; Build - Náš svět</t>
  </si>
  <si>
    <t>Instalace FVE - Gymnázium a Střední odborná škola, Rýmařov</t>
  </si>
  <si>
    <t>Instalace FVE - Gymnázium Josefa Božka, Český Těšín</t>
  </si>
  <si>
    <t>Instalace FVE - Hotelová škola, Frenštát pod Radhoštěm</t>
  </si>
  <si>
    <t>Instalace FVE - Muzeum Těšínska, historická budova Český Těšín</t>
  </si>
  <si>
    <t>Instalace FVE - Nemocnice Karviná - Ráj</t>
  </si>
  <si>
    <t>Instalace FVE - Nemocnice Třinec</t>
  </si>
  <si>
    <t>Instalace FVE - oblast Opava</t>
  </si>
  <si>
    <t>Instalace FVE – oblast Frýdek-Místek II</t>
  </si>
  <si>
    <t>Instalace FVE - Základní škola a Mateřská škola, Ostrava - Poruba, Ukrajinská 19</t>
  </si>
  <si>
    <t>Instalace FVE - Zdravotnická záchranná služba Moravskoslezského kraje, Havířov</t>
  </si>
  <si>
    <t>Instalace FVE - Gymnázium Mikuláše Koperníka, Bílovec</t>
  </si>
  <si>
    <t>Instalace FVE - Zdravotnická záchranná služba Moravskoslezského kraje, Bruntál</t>
  </si>
  <si>
    <t>Endoskopické vybavení pro screeningovou kolonoskopii (Nemocnice ve Frýdku-Místku, příspěvková organizace)</t>
  </si>
  <si>
    <t>PŘEHLED INDIVIDUÁLNÍCH DOTACÍ POSKYTNUTÝCH Z ROZPOČTU KRAJE V ROCE 2025</t>
  </si>
  <si>
    <t>Infrastruktura pro dopravní obslužnost, informační panely</t>
  </si>
  <si>
    <t>Koordinátor ODIS s.r.o., Ostrava</t>
  </si>
  <si>
    <t>Zajištění hasičské záchranné služby, bezpečnosti a ostrahy letiště</t>
  </si>
  <si>
    <t>Česká lodní společnost, z.s., Veletov</t>
  </si>
  <si>
    <t>EXPOmedia, s.r.o., Praha</t>
  </si>
  <si>
    <t>Fyzická osoba nepodnikající</t>
  </si>
  <si>
    <t xml:space="preserve">Obec Roudno </t>
  </si>
  <si>
    <t>Oblastní spolek Českého červeného kříže Ostrava, Ostrava</t>
  </si>
  <si>
    <t xml:space="preserve">Obec Chotěbuz </t>
  </si>
  <si>
    <t>Příspěvek na zabezpečení úkolů jednotek požární ochrany v rámci veřejné služby</t>
  </si>
  <si>
    <t>Telekomunikace a datové přenosy pro Integrované bezpečnostní centrum Moravskoslezského kraje</t>
  </si>
  <si>
    <t>DEVA F-M. s.r.o., Frýdek-Místek</t>
  </si>
  <si>
    <t>Nadace policistů a hasičů - vzájemná pomoc v tísni, Praha</t>
  </si>
  <si>
    <t>Sdružení hasičů Čech, Moravy a Slezska, Praha</t>
  </si>
  <si>
    <t>Sportovní klub Hasičského záchranného sboru Moravskoslezského kraje, z.s., Ostrava-Jih</t>
  </si>
  <si>
    <t>Biskupství ostravsko-opavské, Ostrava</t>
  </si>
  <si>
    <t>CTJ Art Production s.r.o., Ostrava Vítkovice</t>
  </si>
  <si>
    <t>Hudební výlety, z. s., Ostrava - Moravská Ostrava a Přívoz</t>
  </si>
  <si>
    <t>SHF, s.r.o., Ostrava - Moravská Ostrava a Přívoz</t>
  </si>
  <si>
    <t>Silesia Art, z.ú., Opava</t>
  </si>
  <si>
    <t>winks MJM, s.r.o., Nový Jičín</t>
  </si>
  <si>
    <t>ČESKÁ TELEVIZE, Praha</t>
  </si>
  <si>
    <t>První ostravská designová s.r.o., Ostrava - Moravská Ostrava a Přívoz</t>
  </si>
  <si>
    <t>EUROFILMFEST s.r.o., Praha</t>
  </si>
  <si>
    <t xml:space="preserve">Folklor bez hranic Ostrava, z.s., Ostrava </t>
  </si>
  <si>
    <t>PRAGOKONCERT BOHEMIA, a.s., Praha</t>
  </si>
  <si>
    <t>Regionální funkce knihoven</t>
  </si>
  <si>
    <t>Filmotéka Ostrava z. s., Ostrava - Moravská Ostrava</t>
  </si>
  <si>
    <t>Navínko s.r.o., Ostrava</t>
  </si>
  <si>
    <t>OUTDOORFILMS, s.r.o., Ostrava</t>
  </si>
  <si>
    <t>Pomůžu jak můžu, z.s., Ostrava</t>
  </si>
  <si>
    <t>JAGELLO 2000, Ostrava</t>
  </si>
  <si>
    <t>Česko-polská obchodní komora Ostrava, Ostrava - Moravská Ostrava a Přívoz</t>
  </si>
  <si>
    <t>Místní skupina PZKO Stonava, Stonava</t>
  </si>
  <si>
    <t>Rotary Club Ostrava International z. s., Ostrava</t>
  </si>
  <si>
    <t>"Sdružení válečných veteránů ČR", Praha</t>
  </si>
  <si>
    <t>Krajské sdružení NS MAS ČR Moravskoslezského kraje, Hradec nad Moravicí</t>
  </si>
  <si>
    <t>Regionální sdružení územní spolupráce Těšínského Slezska, Český Těšín</t>
  </si>
  <si>
    <t>Spolufinancování provozu Moravskoslezského inovačního centra Ostrava, a.s.</t>
  </si>
  <si>
    <t>STAVBY TIETZ s.r.o., Ostrava</t>
  </si>
  <si>
    <t>Fondy pro podporu turistických lokalit</t>
  </si>
  <si>
    <t>Dolní oblast VÍTKOVICE, Ostrava</t>
  </si>
  <si>
    <t>Humanizace a rozšíření pobytové sociální služby v Havířově</t>
  </si>
  <si>
    <t>AKORD &amp; POKLAD, s.r.o., Ostrava</t>
  </si>
  <si>
    <t>Společně, o.p.s., Brno</t>
  </si>
  <si>
    <t>Ruce pro život z. s., Mezno</t>
  </si>
  <si>
    <t>Asociace středoškolských klubů České republiky, z.s., Brno</t>
  </si>
  <si>
    <t>1. SC Vítkovice z.s., Ostrava</t>
  </si>
  <si>
    <t>Autoklub Třinec v AČR, Třinec</t>
  </si>
  <si>
    <t>Black Volley Academy - volejbalová akademie MSK, z.s.</t>
  </si>
  <si>
    <t>Blue Volley Ostrava, z.s., Ostrava</t>
  </si>
  <si>
    <t>BMX Bílov, z.s., Bílov</t>
  </si>
  <si>
    <t>BOXING OSTRAVA, z.s., Ostrava</t>
  </si>
  <si>
    <t>BULY ARÉNA - zájmové sdružení, Kravaře</t>
  </si>
  <si>
    <t>CENTRUM INDIVIDUÁLNÍCH SPORTŮ OSTRAVA, Ostrava</t>
  </si>
  <si>
    <t>ČBF - Oblast Severní Morava, evidenční číslo ČBF 09, Ostrava</t>
  </si>
  <si>
    <t>Česká asociace stolního tenisu, Praha</t>
  </si>
  <si>
    <t>Český florbal, Praha</t>
  </si>
  <si>
    <t>Český svaz házené, Praha</t>
  </si>
  <si>
    <t>Český tenisový svaz vozíčkářů, Brno</t>
  </si>
  <si>
    <t>ČESKÝ TENISOVÝ SVAZ, PRAHA</t>
  </si>
  <si>
    <t>ČTS servisní s.r.o., Praha</t>
  </si>
  <si>
    <t>FC Baník Ostrava, a.s., Ostrava</t>
  </si>
  <si>
    <t>FK Nový Jičín z.s., Nový Jičín</t>
  </si>
  <si>
    <t>HANDBALL MARKETING s.r.o., Karviná</t>
  </si>
  <si>
    <t>Karate Havířov, z.s., Havířov</t>
  </si>
  <si>
    <t>RAUL, s.r.o., Praha</t>
  </si>
  <si>
    <t>Severomoravský tenisový svaz, Ostrava</t>
  </si>
  <si>
    <t>Sportovní agentura Frenštát pod Radhoštěm, z.s., Frenštát pod Radhoštěm</t>
  </si>
  <si>
    <t>Sportovní basketbalová škola Ostrava z.s., Ostrava</t>
  </si>
  <si>
    <t>Sportovní události v Ostravě, Fryčovice</t>
  </si>
  <si>
    <t>Tělocvičná jednota SOKOL Poruba, Ostrava</t>
  </si>
  <si>
    <t>Tělovýchovná jednota Ostrava, Ostrava</t>
  </si>
  <si>
    <t>Závod míru, z. s., Praha</t>
  </si>
  <si>
    <t>Mensa Česko,Praha</t>
  </si>
  <si>
    <t>Výstavba vysokoškolských kolejí Ostravské univerzity</t>
  </si>
  <si>
    <t>GetThePoint z. ú., Praha 4</t>
  </si>
  <si>
    <t>MUDr. Naděžda Ryšánková, Bruntál</t>
  </si>
  <si>
    <t>Bílovecká nemocnice, a.s.</t>
  </si>
  <si>
    <t>MUDr. Jana Gurná, s.r.o., Ostrava</t>
  </si>
  <si>
    <t>Svět Stomatologie s.r.o., Ostrava</t>
  </si>
  <si>
    <t>Moravský lesnický klastr, z.s., Ostrava</t>
  </si>
  <si>
    <t>PŘEHLED ČERPÁNÍ AKCÍ REPRODUKCE MAJETKU KRAJE Z VLASTNÍCH ZDROJŮ VČETNĚ DOTACÍ ZE STÁTNÍHO ROZPOČTU V ROCE 2025</t>
  </si>
  <si>
    <t>Výdaje v roce 2026</t>
  </si>
  <si>
    <t>po r. 2029</t>
  </si>
  <si>
    <t>před r. 2024</t>
  </si>
  <si>
    <t>Reprodukce majetku kraje v odvětví cestovního ruchu  (udržitelnost projektů)</t>
  </si>
  <si>
    <t>Akce každoročně v rozpočtu opakovaná, výdaje v jednotlivých letech na sebe nenavazují.</t>
  </si>
  <si>
    <t>Výdaje ve výši  10,82 mil. Kč na projektovou přípravu a dalších odhadovaných výdajů na projektovou přípravu 50,2 mil. Kč;  odhadované náklady pro stavbu/realizaci akce  8.000 mil. Kč.</t>
  </si>
  <si>
    <t>Souvislé opravy silnic, včetně mostních objektů (Správa silnic Moravskoslezského kraje, příspěvková organizace, Ostrava)</t>
  </si>
  <si>
    <t>Protihluková opatření (Správa silnic Moravskoslezského kraje, příspěvková organizace, Ostrava)</t>
  </si>
  <si>
    <t>Rekonstrukce mostních objektů a silnic (Správa silnic Moravskoslezského kraje, příspěvková organizace, Ostrava)</t>
  </si>
  <si>
    <t>Povodňová škoda na silnici II/451  Vidly – Vrbno</t>
  </si>
  <si>
    <t>Povodňová škoda na silnici II/457 Petrovice - Jindřichov – Osoblaha</t>
  </si>
  <si>
    <t>Povodňová škoda na silnici II/453 Heřmanovice – Město Albrechtice</t>
  </si>
  <si>
    <t>Povodňová škoda na silnici II/450 Karlova Studánka - Vidly - hr. Olomouckého kraje</t>
  </si>
  <si>
    <t>Povodňová škoda na silnici III/4585 Brantice - Krnov</t>
  </si>
  <si>
    <t>Povodňová škoda na silnici III/48312 Čeladná - Podolánky</t>
  </si>
  <si>
    <t>Povodňová škoda na silnici III/4521 Krásné Loučky - Purkartice - Karlovice</t>
  </si>
  <si>
    <t>Povodňová škoda na silnici III/45713  Petrovice</t>
  </si>
  <si>
    <t>Povodňová škoda na silnici III/45720 Slezské Rudoltice</t>
  </si>
  <si>
    <t>Povodňová škoda na silnici II/459 Krnov – Horní Benešov</t>
  </si>
  <si>
    <t>Povodňová škoda na silnici III/45813 Město Albrechtice - Opavice</t>
  </si>
  <si>
    <t>Opravy majetku realizované z pojistných náhrad v odvětví dopravy</t>
  </si>
  <si>
    <t>Rekonstrukce vzletové a přistávací dráhy a navazujících provozních ploch Letiště Leoše Janáčka Ostrava</t>
  </si>
  <si>
    <t>ODVĚTVÍ INFORMATIKY A KYBERNETICKÉ BEZPEČNOSTI:</t>
  </si>
  <si>
    <t>Reprodukce majetku kraje v odvětví informatiky a kybernetické bezpečnosti</t>
  </si>
  <si>
    <t>Informační a komunikační technologie KÚ - kapitálové výdaje</t>
  </si>
  <si>
    <t>Akce každoročně v rozpočtu opakovaná, výdaje v jednotlivých letech na sebe nenavazují. Obměna výpočetní techniky, nákup SW a HW vybavení, modernizace videokonferenčního zařízení.</t>
  </si>
  <si>
    <t>Informační a komunikační technologie ZK - kapitálové výdaje</t>
  </si>
  <si>
    <t>Akce každoročně v rozpočtu opakovaná, výdaje v jednotlivých letech na sebe nenavazují. Obměna výpočetní techniky.</t>
  </si>
  <si>
    <t>ODVĚTVÍ INFORMATIKY A KYBERNETICKÉ BEZPEČNOSTI CELKEM</t>
  </si>
  <si>
    <t>IBC MSK – rozšíření prostor pro tísňové volání</t>
  </si>
  <si>
    <t xml:space="preserve">Opravy majetku realizované z pojistných náhrad v odvětví krizového řízení </t>
  </si>
  <si>
    <t>Žerotínský zámek - revitalizace objektu - příprava (Muzeum Novojičínska, příspěvková organizace)</t>
  </si>
  <si>
    <t>Nová Horka – Revitalizace ledovny a vrátnice (Muzeum Novojičínska, příspěvková organizace)</t>
  </si>
  <si>
    <t>Modernizace elektronické požární signalizace (Galerie výtvarného umění v Ostravě, příspěvková organizace)</t>
  </si>
  <si>
    <t>Oprava střechy a fasády budovy konzervačního pracoviště v Horní Suché (Muzeum Těšínska, příspěvková organizace)</t>
  </si>
  <si>
    <t>Výměna vchodových dveří a instalace protipožární skleněné přepážky (Galerie výtvarného umění v Ostravě, příspěvková organizace)</t>
  </si>
  <si>
    <t>Požárně bezpečnostní řešení objektů Domova Odry (Domov Odry, příspěvková organizace)</t>
  </si>
  <si>
    <t>Dotace z programu MPSV „Rozvoj a obnova materiálně-technické základny sociálních služeb“ ve výši 34.773 tis. Kč.</t>
  </si>
  <si>
    <t>Modernizace Školního statku Opava II. - posklizňová linka (Školní statek, Opava, příspěvková organizace)</t>
  </si>
  <si>
    <t>Možnost spolufinancování z prostředků Národní sportovní agentury - v případě vydaní rozhodnutí o poskytnutí dotace, 70 % způsobilých výdajů, max. 120 mil. Kč).</t>
  </si>
  <si>
    <t>Příjezdová komunikace a parkoviště pro Obchodní akademii (Obchodní akademie a Vyšší odborná škola sociálně právní, Ostrava-Mariánské Hory, příspěvková organizace)</t>
  </si>
  <si>
    <t>Rekonstrukce elektroinstalace a zdravotně technické instalace (Gymnázium, Ostrava-Hrabůvka, příspěvková organizace)</t>
  </si>
  <si>
    <t xml:space="preserve">Rekonstrukce suterénu školy a spojovacího krčku (Střední odborná škola a Základní škola, Město Albrechtice, příspěvková organizace) </t>
  </si>
  <si>
    <t>Rekonstrukce elektroinstalace (Obchodní akademie a Vyšší odborná škola sociálně právní, Ostrava-Mariánské Hory, příspěvková organizace)</t>
  </si>
  <si>
    <t>Stavební úpravy objektu domova mládeže (Obchodní akademie a Vyšší odborná škola sociálně právní, Ostrava, příspěvková organizace)</t>
  </si>
  <si>
    <t>Stavební úpravy objektů na ulicích Divadelní a Čapkova (Základní umělecká škola, Rýmařov, Čapkova 6, příspěvková organizace)</t>
  </si>
  <si>
    <t>Rekonstrukce zdroje vytápění školy (Gymnázium, Bruntál, příspěvková organizace)</t>
  </si>
  <si>
    <t>Oprava střechy nad Domovem mládeže (Hotelová škola, Ostrava, příspěvková organizace)</t>
  </si>
  <si>
    <t>Rekonstrukce zdravotechniky (Obchodní akademie, Ostrava-Poruba, příspěvková organizace)</t>
  </si>
  <si>
    <t>Rekonstrukce sociálních zařízení v budově A, B (Střední průmyslová škola, Ostrava-Vítkovice, příspěvková organizace)</t>
  </si>
  <si>
    <t>Rekonstrukce sociálního zařízení (Gymnázium Františka Živného, Bohumín, Jana Palacha 794, příspěvková organizace)</t>
  </si>
  <si>
    <t>Rekonstrukce obloukové střechy (Gymnázium a Obchodní akademie, Orlová, příspěvková organizace)</t>
  </si>
  <si>
    <t>Revitalizace tělocvičny (Střední průmyslová škola elektrotechnická, Havířov, příspěvková organizace)</t>
  </si>
  <si>
    <t>Modernizace šaten (Střední průmyslová škola, Karviná, příspěvková organizace)</t>
  </si>
  <si>
    <t>Rekonstrukce podlahy v tělocvičně (Střední průmyslová škola, Karviná, příspěvková organizace)</t>
  </si>
  <si>
    <t>Rekonstrukce elektroinstalace včetně výměny osvětlovacích těles (Střední škola, Základní škola a Mateřská škola, Karviná, příspěvková organizace)</t>
  </si>
  <si>
    <t>Rekonstrukce hygienického zařízení (Mateřská škola Paraplíčko, Havířov, příspěvková organizace)</t>
  </si>
  <si>
    <t>Rekonstrukce podhledů a osvětlení v tělocvičně (Albrechtova střední škola, Český Těšín, příspěvková organizace)</t>
  </si>
  <si>
    <t>Rekonstrukce sociálních zařízení a zdravotechniky (Střední škola, Havířov-Prostřední Suchá, příspěvková organizace)</t>
  </si>
  <si>
    <t>Rekonstrukce elektroinstalace (Střední škola techniky a služeb, Karviná, příspěvková organizace)</t>
  </si>
  <si>
    <t>Rekonstrukce obvodového pláště (Mendelova střední škola, Nový Jičín, příspěvková organizace)</t>
  </si>
  <si>
    <t>Sanace sklepních prostorů v budově domova mládeže (Odborné učiliště a Praktická škola, Nový Jičín, příspěvková organizace)</t>
  </si>
  <si>
    <t>Sanace zdiva (Gymnázium Josefa Kainara, Hlučín, příspěvková organizace)</t>
  </si>
  <si>
    <t>Rekonstrukce oplocení (Mateřská škola Eliška, Opava, příspěvková organizace)</t>
  </si>
  <si>
    <t>Výměna osobního výtahu (Odborné učiliště a Praktická škola, Hlučín, příspěvková organizace)</t>
  </si>
  <si>
    <t>Rekonstrukce elektroinstalace v budově jídelny (Střední průmyslová škola a Obchodní akademie, Bruntál, příspěvková organizace)</t>
  </si>
  <si>
    <t>Rekonstrukce oplocení (Základní škola, Bruntál, Rýmařovská 15, příspěvková organizace)</t>
  </si>
  <si>
    <t>Demolice staré kotelny (Základní škola, Bruntál, Rýmařovská 15, příspěvková organizace)</t>
  </si>
  <si>
    <t>Vybudování kanalizační přípojky (Základní škola a Mateřská škola, Frýdlant nad Ostravicí, Náměstí 7, příspěvková organizace)</t>
  </si>
  <si>
    <t>Rekonstrukce zpevněné plochy (Základní škola a Mateřská škola, Frýdlant nad Ostravicí, Náměstí 7, příspěvková organizace)</t>
  </si>
  <si>
    <t>Rekonstrukce střech dílen (Střední odborná škola a Základní škola, Město Albrechtice, příspěvková organizace)</t>
  </si>
  <si>
    <t>Modernizace venkovních ploch gymnázia (Gymnázium Olgy Havlové, Ostrava-Poruba, příspěvková organizace)</t>
  </si>
  <si>
    <t>Vybudování hřiště (Gymnázium a Střední průmyslová škola elektrotechniky a informatiky, Frenštát pod Radhoštěm, příspěvková organizace)</t>
  </si>
  <si>
    <t>Výměna oken (Gymnázium, Karviná, příspěvková organizace)</t>
  </si>
  <si>
    <t>Rekonstrukce elektroinstalace v Domově mládeže (Masarykova střední škola zemědělská a přírodovědná, Opava, příspěvková organizace)</t>
  </si>
  <si>
    <t>Stínící technika v budově školy (Střední škola, Havířov-Prostřední Suchá, příspěvková organizace)</t>
  </si>
  <si>
    <t>Rekonstrukce kuchyně_MŠL Ostrava-Poruba (Mateřská škola logopedická, Ostrava-Poruba, U Školky 1621, příspěvková organizace)</t>
  </si>
  <si>
    <t>Rekonstrukce kuchyně_gymnázium Bílovec (Gymnázium Mikuláše Koperníka, Bílovec, příspěvková organizace)</t>
  </si>
  <si>
    <t>Oprava venkovního schodiště a teras (Dětský domov a Školní jídelna, Nový Jičín, Revoluční 56, příspěvková organizace)</t>
  </si>
  <si>
    <t>Úprava zpevněných ploch (Střední škola průmyslová a umělecká, Opava, příspěvková organizace)</t>
  </si>
  <si>
    <t>Výměna nákladního výtahu (Odborné učiliště a Praktická škola, Hlučín, příspěvková organizace)</t>
  </si>
  <si>
    <t>Rekonstrukce střech (Pedagogicko-psychologická poradna, Nový Jičín, příspěvková organizace)</t>
  </si>
  <si>
    <t>Havárie teplovodu (Střední průmyslová škola a Obchodní akademie, Bruntál, příspěvková organizace)</t>
  </si>
  <si>
    <t>Oprava podlahy v tělocvičně (Střední zdravotnická škola, Opava, příspěvková organizace)</t>
  </si>
  <si>
    <t>Odstranění havárie kanalizace (Gymnázium Cihelní, Frýdek-Místek, příspěvková organizace)</t>
  </si>
  <si>
    <t>Vybudování školního hřiště (Základní škola, Ostrava-Mariánské Hory, Karasova 6, příspěvková organizace)</t>
  </si>
  <si>
    <t>Úprava regulačních uzlů (Gymnázium Olgy Havlové, Ostrava-Poruba, příspěvková organizace)</t>
  </si>
  <si>
    <t>Obnova školních hřišť a sportovišť – příspěvkové organizace v odvětví školství</t>
  </si>
  <si>
    <t>Odstranění havarijního stavu zateplovacího systému (Střední škola stavební a dřevozpracující, Ostrava, příspěvková organizace)</t>
  </si>
  <si>
    <t>Instalace venkovních žaluzií (Základní škola, Ostrava-Zábřeh, Kpt. Vajdy 1a, příspěvková organizace)</t>
  </si>
  <si>
    <t>Rekonstrukce topného systému v budově tělocvičny (Obchodní akademie, Český Těšín, příspěvková organizace)</t>
  </si>
  <si>
    <t>Odstranění havarijního stavu ležaté kanalizace (Střední průmyslová škola elektrotechnická, Havířov, příspěvková organizace)</t>
  </si>
  <si>
    <t>Rekonstrukce venkovního hřiště (Masarykova střední škola zemědělská a přírodovědná, Opava, příspěvková organizace)</t>
  </si>
  <si>
    <t>Oprava komínu (Základní umělecká škola, Rýmařov, Čapkova 6, příspěvková organizace)</t>
  </si>
  <si>
    <t>Opravy po elektrorevizích (Základní umělecká škola, Rýmařov, Čapkova 6, příspěvková organizace)</t>
  </si>
  <si>
    <t>Reprodukce majetku kraje v odvětví školství</t>
  </si>
  <si>
    <t>Zajištění objektové bezpečnosti škol a školských zařízení</t>
  </si>
  <si>
    <t>Využití objektu v Bílé - příprava (Vzdělávací a sportovní centrum Bílá, příspěvková organizace)</t>
  </si>
  <si>
    <t>Závazek financování 19.377 tis. Kč (projektová příprava); 560.000 tis. Kč - odhadované náklady pro stavbu/realizaci akce.</t>
  </si>
  <si>
    <t>Rekonstrukce objektu SŠ a domova mládeže (Hotelová škola, Ostrava, příspěvková organizace)</t>
  </si>
  <si>
    <t xml:space="preserve">Akce každoročně v rozpočtu opakovaná, výdaje v jednotlivých letech na sebe nenavazují. Úprava venkovních ploch, dilatace, obálka, výměna dlažby a obrub, nabíjející stanice, výměna střešního pláště a zasedací mistnost budovy G. </t>
  </si>
  <si>
    <t>Akce každoročně v rozpočtu opakovaná, výdaje v jednotlivých letech na sebe nenavazují. Služební automobily, vzduchotechnika, klimatizační jednotka, požární dveře, schodišťová plošina, běžecký pás.</t>
  </si>
  <si>
    <t>Nákup lůžek - příspěvkové organizace kraje</t>
  </si>
  <si>
    <t xml:space="preserve">Výdaje  50.007 tis. Kč na projektovou přípravu, odhadované náklady pro stavbu/realizaci akce -  1.600.000 tis. Kč. </t>
  </si>
  <si>
    <t>Pavilon A - výměna střešní krytiny (Sdružené zdravotnické zařízení Krnov, příspěvková organizace)</t>
  </si>
  <si>
    <t>Rekonstrukce koupelen ubytovacích jednotek (Odborný léčebný ústav Metylovice-Moravskoslezské sanatorium, příspěvková organizace kraje)</t>
  </si>
  <si>
    <t>Výtah budova B (Nemocnice ve Frýdku-Místku, příspěvková organizace)</t>
  </si>
  <si>
    <t>Odstranění havarijního stavu střechy urgentního příjmu (Nemocnice Karviná – Ráj, příspěvková organizace)</t>
  </si>
  <si>
    <t>Pojistné plnění v odvětví zdravotnictví</t>
  </si>
  <si>
    <t>Nákup nemovitostí v obci Metylovice</t>
  </si>
  <si>
    <t>PŘEHLED AKCÍ MORAVSKOSLEZSKÉHO KRAJE SPOLUFINANCOVANÝCH Z EVROPSKÝCH FINANČNÍCH ZDROJŮ
S ČERPÁNÍM VÝDAJŮ V ROCE 2025</t>
  </si>
  <si>
    <t xml:space="preserve">IndusTour - Visiting INDUStrial companies and sites as a growing lever to diversify TOURism policies </t>
  </si>
  <si>
    <t xml:space="preserve">Most Starý Bohumín - Chalupki přes řeku Odru </t>
  </si>
  <si>
    <t xml:space="preserve">NUTSHELL@CE-Strengthening public transport to enhance accessibility in rural central Europe – NUTSHELL@CE-Posílení veřejné dopravy pro zlepšení dostupnosti ve venkovských oblastech střední Evropy </t>
  </si>
  <si>
    <t>Rekonstrukce a modernizace silnice II/647 Ostrava, ul. Bohumínská IV. Etapa</t>
  </si>
  <si>
    <t>UNIFHY-Unifying policies to support the uptake of green hydrogen to decarbonize Europe -UNIFHY- Sjednocení politik na podporu zavádění zeleného vodíku k dekarbonizaci Evropy</t>
  </si>
  <si>
    <t>ODVĚTVÍ INFORMATIKY A KYBERNETICKÉ BEZPEČNOSTI</t>
  </si>
  <si>
    <t>TechSocialcare - Promoting Technical Standards for Assistive Technology in European Social care services</t>
  </si>
  <si>
    <t>Multifunkční odborná učebna Gastrocentrum (Střední škola techniky a služeb, Karviná, příspěvková organizace)</t>
  </si>
  <si>
    <t>Novostavba školních dílen v areálu SŠ Bohumín</t>
  </si>
  <si>
    <t xml:space="preserve">Pilotní transformace dětských domovů v Moravskoslezském kraji </t>
  </si>
  <si>
    <t xml:space="preserve">         (1)  Odhad předpokládaných výdajů pro léta 2026-2030.</t>
  </si>
  <si>
    <t>Endoskopické vybavení pro screeningovou kolonoskopii (Nemocnice ve Frýdku-Místku, příspěvková organizace) (2)</t>
  </si>
  <si>
    <t>Nemocnice Havířov, p. o., energetická úspora v gastroprovozu (Nemocnice Havířov, příspěvková organizace) (2)</t>
  </si>
  <si>
    <t>Výstavba fotovoltaické elektrárny v areálu Nemocnice Havířov včetně rekonstrukce střech (Nemocnice Havířov, příspěvková organizace) (2)</t>
  </si>
  <si>
    <t>Výstavba nadzemních koridorů – SO 06 - Fotovoltaika (Slezská nemocnice v Opavě, příspěvková organizace) (2)</t>
  </si>
  <si>
    <t>Automatizace zpracování dat v oblasti materiálového hospodářství v Nemocnici Havířov (Nemocnice Havířov, příspěvková organizace) (2)</t>
  </si>
  <si>
    <t>Modernizace přístrojového vybavení Metylovice (Odborný léčebný ústav Metylovice - Moravskoslezské sanatorium, příspěvková organizace) (2)</t>
  </si>
  <si>
    <t>Snížení energetické náročnosti budov Slezské nemocnice v Opavě využitím OZE a KVET u hlavních budov (Slezská nemocnice v Opavě, příspěvková organizace) (2)</t>
  </si>
  <si>
    <t>Snížení energetické náročnosti budov Slezské nemocnice v Opavě využitím OZE u vedlejších budov (Slezská nemocnice v Opavě, příspěvková organizace) (2)</t>
  </si>
  <si>
    <t>Rekonstrukce kanalizace - Karviná (Nemocnice Karviná - Ráj, příspěvková organizace)</t>
  </si>
  <si>
    <t>Modernizace Odborného léčebného ústavu Metylovice - příprava (Odborný léčebný ústav Metylovice-Moravskoslezské sanatorium, příspěvková organizace kraje)</t>
  </si>
  <si>
    <t>Zřízení LDN pro pacienty se zvýšeným hygienickým režimem a přesun očního centra (Nemocnice Karviná - Ráj, příspěvková organizace)</t>
  </si>
  <si>
    <t>Demolice balkonu dětského oddělení - Karviná (Nemocnice Karviná - Ráj, příspěvková organizace)</t>
  </si>
  <si>
    <t>Středisko krizového řízení s heliportem pro noční přistávání Sdružené zdravotnické zařízení Krnov, příspěvková organizace)</t>
  </si>
  <si>
    <t>Vybudování záložního zdroje - nemocnice Orlová (Nemocnice Karviná - Ráj, příspěvková organizace)</t>
  </si>
  <si>
    <t>Odvětrávání výtahů monoblok Orlová (Nemocnice Karviná - Ráj, příspěvková organizace)</t>
  </si>
  <si>
    <t>Rekonstrukce páteřních rozvodů vody v nemocnici Orlová (Nemocnice Karviná - Ráj, příspěvková organizace)</t>
  </si>
  <si>
    <t>Nemocnice Bruntál a Rýmařov (Sdružené zdravotnické zařízení Krnov, příspěvková organizace)</t>
  </si>
  <si>
    <t>Rekonstrukce zdroje vytápění správní budovy, středisko Nový Jičín (Správa silnic Moravskoslezského kraje, příspěvková organizace, Ostrava)</t>
  </si>
  <si>
    <t>Rekonstrukce zdroje vytápění, středisko Karviná (Správa silnic Moravskoslezského kraje, příspěvková organizace, Ostrava)</t>
  </si>
  <si>
    <t>Kybernetická bezpečnost v odvětví zdravotnictví (Moravskoslezské datové centrum, příspěvková organizace, Ostrava)</t>
  </si>
  <si>
    <t>Přístavba tělocvičny Sportovního gymnázia Dany a Emila Zátopkových (Sportovní gymnázium Dany a Emila Zátopkových, Ostrava, příspěvková organizace)</t>
  </si>
  <si>
    <t>PŘEHLED DOTAČNÍCH PROGRAMŮ VYHLÁŠENÝCH Z ROZPOČTU KRAJE NA ROK 2025</t>
  </si>
  <si>
    <r>
      <rPr>
        <b/>
        <sz val="10"/>
        <rFont val="Tahoma"/>
        <family val="2"/>
        <charset val="238"/>
      </rPr>
      <t>Dotační program na podporu sborů dobrovolných hasičů v roce 2025,</t>
    </r>
    <r>
      <rPr>
        <sz val="10"/>
        <rFont val="Tahoma"/>
        <family val="2"/>
        <charset val="238"/>
      </rPr>
      <t xml:space="preserve"> z toho:</t>
    </r>
  </si>
  <si>
    <r>
      <t xml:space="preserve">Program podpory aktivit příslušníků národnostních menšin žijících na území Moravskoslezského kraje, </t>
    </r>
    <r>
      <rPr>
        <sz val="10"/>
        <rFont val="Tahoma"/>
        <family val="2"/>
        <charset val="238"/>
      </rPr>
      <t>z toho:</t>
    </r>
  </si>
  <si>
    <r>
      <t>Program podpory aktivit v oblasti kultury v Moravskoslezském kraji na rok 2025,</t>
    </r>
    <r>
      <rPr>
        <sz val="10"/>
        <rFont val="Tahoma"/>
        <family val="2"/>
        <charset val="238"/>
      </rPr>
      <t xml:space="preserve"> z toho:</t>
    </r>
  </si>
  <si>
    <r>
      <t xml:space="preserve">Program obnovy kulturních památek a památkově chráněných nemovitostí v Moravskoslezském kraji na rok 2025, </t>
    </r>
    <r>
      <rPr>
        <sz val="10"/>
        <rFont val="Tahoma"/>
        <family val="2"/>
        <charset val="238"/>
      </rPr>
      <t>z toho:</t>
    </r>
  </si>
  <si>
    <r>
      <t xml:space="preserve">Program obnovy památek nadregionálního významu v Moravskoslezském kraji  v letech 2025 a 2026, </t>
    </r>
    <r>
      <rPr>
        <sz val="10"/>
        <rFont val="Tahoma"/>
        <family val="2"/>
        <charset val="238"/>
      </rPr>
      <t>z toho:</t>
    </r>
  </si>
  <si>
    <r>
      <rPr>
        <b/>
        <sz val="10"/>
        <rFont val="Tahoma"/>
        <family val="2"/>
        <charset val="238"/>
      </rPr>
      <t>Podpora obnovy a rozvoje venkova Moravskoslezského kraje 2025,</t>
    </r>
    <r>
      <rPr>
        <sz val="10"/>
        <rFont val="Tahoma"/>
        <family val="2"/>
        <charset val="238"/>
      </rPr>
      <t xml:space="preserve"> z toho:</t>
    </r>
  </si>
  <si>
    <r>
      <rPr>
        <b/>
        <sz val="10"/>
        <rFont val="Tahoma"/>
        <family val="2"/>
        <charset val="238"/>
      </rPr>
      <t>Program na podporu přípravy projektové dokumentace 2025,</t>
    </r>
    <r>
      <rPr>
        <sz val="10"/>
        <rFont val="Tahoma"/>
        <family val="2"/>
        <charset val="238"/>
      </rPr>
      <t xml:space="preserve"> z toho:</t>
    </r>
  </si>
  <si>
    <r>
      <rPr>
        <b/>
        <sz val="10"/>
        <rFont val="Tahoma"/>
        <family val="2"/>
        <charset val="238"/>
      </rPr>
      <t>Podpora vědy a výzkumu v Moravskoslezském kraji 2025,</t>
    </r>
    <r>
      <rPr>
        <sz val="10"/>
        <rFont val="Tahoma"/>
        <family val="2"/>
        <charset val="238"/>
      </rPr>
      <t xml:space="preserve"> z toho:</t>
    </r>
  </si>
  <si>
    <r>
      <rPr>
        <b/>
        <sz val="10"/>
        <rFont val="Tahoma"/>
        <family val="2"/>
        <charset val="238"/>
      </rPr>
      <t>Podpora znevýhodněných oblastí Moravskoslezského kraje 2025,</t>
    </r>
    <r>
      <rPr>
        <sz val="10"/>
        <rFont val="Tahoma"/>
        <family val="2"/>
        <charset val="238"/>
      </rPr>
      <t xml:space="preserve"> z toho:</t>
    </r>
  </si>
  <si>
    <r>
      <rPr>
        <b/>
        <sz val="10"/>
        <rFont val="Tahoma"/>
        <family val="2"/>
        <charset val="238"/>
      </rPr>
      <t>Podpora provozu venkovských prodejen v Moravskoslezském kraji 2025,</t>
    </r>
    <r>
      <rPr>
        <sz val="10"/>
        <rFont val="Tahoma"/>
        <family val="2"/>
        <charset val="238"/>
      </rPr>
      <t xml:space="preserve"> z toho:</t>
    </r>
    <r>
      <rPr>
        <vertAlign val="superscript"/>
        <sz val="10"/>
        <rFont val="Tahoma"/>
        <family val="2"/>
        <charset val="238"/>
      </rPr>
      <t xml:space="preserve"> 1)</t>
    </r>
  </si>
  <si>
    <r>
      <rPr>
        <b/>
        <sz val="10"/>
        <rFont val="Tahoma"/>
        <family val="2"/>
        <charset val="238"/>
      </rPr>
      <t>Podpora turistických informačních center v Moravskoslezském kraji v roce 2025,</t>
    </r>
    <r>
      <rPr>
        <sz val="10"/>
        <rFont val="Tahoma"/>
        <family val="2"/>
        <charset val="238"/>
      </rPr>
      <t xml:space="preserve"> z toho:</t>
    </r>
  </si>
  <si>
    <r>
      <rPr>
        <b/>
        <sz val="10"/>
        <rFont val="Tahoma"/>
        <family val="2"/>
        <charset val="238"/>
      </rPr>
      <t>Podpora infrastruktury a propagace cestovního ruchu v Moravskoslezském kraji 2025,</t>
    </r>
    <r>
      <rPr>
        <sz val="10"/>
        <rFont val="Tahoma"/>
        <family val="2"/>
        <charset val="238"/>
      </rPr>
      <t xml:space="preserve"> z toho:</t>
    </r>
  </si>
  <si>
    <r>
      <rPr>
        <b/>
        <sz val="10"/>
        <rFont val="Tahoma"/>
        <family val="2"/>
        <charset val="238"/>
      </rPr>
      <t>Podpora technických atraktivit v Moravskoslezském kraji v roce 2025,</t>
    </r>
    <r>
      <rPr>
        <sz val="10"/>
        <rFont val="Tahoma"/>
        <family val="2"/>
        <charset val="238"/>
      </rPr>
      <t xml:space="preserve"> z toho:</t>
    </r>
  </si>
  <si>
    <r>
      <rPr>
        <b/>
        <sz val="10"/>
        <rFont val="Tahoma"/>
        <family val="2"/>
        <charset val="238"/>
      </rPr>
      <t>Podpora systému destinačního managementu turistických oblastí pro období 2025-2026,</t>
    </r>
    <r>
      <rPr>
        <sz val="10"/>
        <rFont val="Tahoma"/>
        <family val="2"/>
        <charset val="238"/>
      </rPr>
      <t xml:space="preserve"> z toho:</t>
    </r>
  </si>
  <si>
    <r>
      <rPr>
        <b/>
        <sz val="10"/>
        <rFont val="Tahoma"/>
        <family val="2"/>
        <charset val="238"/>
      </rPr>
      <t>Podpora rozvoje cykloturistiky v Moravskoslezském kraji pro rok 2025+,</t>
    </r>
    <r>
      <rPr>
        <sz val="10"/>
        <rFont val="Tahoma"/>
        <family val="2"/>
        <charset val="238"/>
      </rPr>
      <t xml:space="preserve"> z toho:</t>
    </r>
  </si>
  <si>
    <r>
      <rPr>
        <b/>
        <sz val="10"/>
        <rFont val="Tahoma"/>
        <family val="2"/>
        <charset val="238"/>
      </rPr>
      <t>Podpora kempování v Moravskoslezském kraji 2025,</t>
    </r>
    <r>
      <rPr>
        <sz val="10"/>
        <rFont val="Tahoma"/>
        <family val="2"/>
        <charset val="238"/>
      </rPr>
      <t xml:space="preserve"> z toho:</t>
    </r>
  </si>
  <si>
    <r>
      <rPr>
        <b/>
        <sz val="10"/>
        <rFont val="Tahoma"/>
        <family val="2"/>
        <charset val="238"/>
      </rPr>
      <t>Oživení cestovního ruchu podporou infrastruktury v Moravskoslezském kraji 2025,</t>
    </r>
    <r>
      <rPr>
        <sz val="10"/>
        <rFont val="Tahoma"/>
        <family val="2"/>
        <charset val="238"/>
      </rPr>
      <t xml:space="preserve"> z toho:</t>
    </r>
  </si>
  <si>
    <r>
      <rPr>
        <b/>
        <sz val="10"/>
        <rFont val="Tahoma"/>
        <family val="2"/>
        <charset val="238"/>
      </rPr>
      <t>Úprava lyžařských běžeckých tras v Moravskoslezském kraji v zimních sezónách 2025/2026 a 2026/2027,</t>
    </r>
    <r>
      <rPr>
        <sz val="10"/>
        <rFont val="Tahoma"/>
        <family val="2"/>
        <charset val="238"/>
      </rPr>
      <t xml:space="preserve"> z toho:</t>
    </r>
  </si>
  <si>
    <r>
      <t xml:space="preserve">Program na podporu poskytování sociálních služeb, </t>
    </r>
    <r>
      <rPr>
        <sz val="10"/>
        <rFont val="Tahoma"/>
        <family val="2"/>
        <charset val="238"/>
      </rPr>
      <t>z toho:</t>
    </r>
  </si>
  <si>
    <r>
      <t xml:space="preserve">Program na podporu aktivního stárnutí v Moravskoslezském kraji, </t>
    </r>
    <r>
      <rPr>
        <sz val="10"/>
        <rFont val="Tahoma"/>
        <family val="2"/>
        <charset val="238"/>
      </rPr>
      <t>z toho:</t>
    </r>
  </si>
  <si>
    <r>
      <t xml:space="preserve">Program na podporu komunitní práce a neinvestičních aktivit z oblasti prevence kriminality, </t>
    </r>
    <r>
      <rPr>
        <sz val="10"/>
        <rFont val="Tahoma"/>
        <family val="2"/>
        <charset val="238"/>
      </rPr>
      <t>z toho:</t>
    </r>
  </si>
  <si>
    <r>
      <t xml:space="preserve">Program realizace specifických aktivit Moravskoslezského krajského plánu vyrovnávání příležitostí pro občany se zdravotním postižením, </t>
    </r>
    <r>
      <rPr>
        <sz val="10"/>
        <rFont val="Tahoma"/>
        <family val="2"/>
        <charset val="238"/>
      </rPr>
      <t>z toho:</t>
    </r>
  </si>
  <si>
    <r>
      <t xml:space="preserve">Program podpory činností v oblasti rodinné politiky, sociálně právní ochrany dětí a navazujících činností v sociálních službách, </t>
    </r>
    <r>
      <rPr>
        <sz val="10"/>
        <rFont val="Tahoma"/>
        <family val="2"/>
        <charset val="238"/>
      </rPr>
      <t>z toho:</t>
    </r>
  </si>
  <si>
    <r>
      <t xml:space="preserve">Program na podporu financování běžných výdajů souvisejících s poskytováním sociálních služeb včetně realizace protidrogové politiky, </t>
    </r>
    <r>
      <rPr>
        <sz val="10"/>
        <rFont val="Tahoma"/>
        <family val="2"/>
        <charset val="238"/>
      </rPr>
      <t>z toho:</t>
    </r>
  </si>
  <si>
    <r>
      <t xml:space="preserve">Program pro poskytování návratných finančních výpomocí z Fondu sociálních služeb, </t>
    </r>
    <r>
      <rPr>
        <sz val="10"/>
        <rFont val="Tahoma"/>
        <family val="2"/>
        <charset val="238"/>
      </rPr>
      <t xml:space="preserve">z toho: </t>
    </r>
    <r>
      <rPr>
        <vertAlign val="superscript"/>
        <sz val="10"/>
        <rFont val="Tahoma"/>
        <family val="2"/>
        <charset val="238"/>
      </rPr>
      <t>2)</t>
    </r>
  </si>
  <si>
    <r>
      <t xml:space="preserve">Program na podporu aktivit sociálního podnikání v Moravskoslezském kraji, </t>
    </r>
    <r>
      <rPr>
        <sz val="10"/>
        <rFont val="Tahoma"/>
        <family val="2"/>
        <charset val="238"/>
      </rPr>
      <t>z toho:</t>
    </r>
  </si>
  <si>
    <r>
      <t>Program na podporu významných aktivit v sociální oblasti,</t>
    </r>
    <r>
      <rPr>
        <sz val="10"/>
        <rFont val="Tahoma"/>
        <family val="2"/>
        <charset val="238"/>
      </rPr>
      <t xml:space="preserve"> z toho:</t>
    </r>
  </si>
  <si>
    <r>
      <t xml:space="preserve">Program na podporu zvýšení kvality sociálních služeb poskytovaných v Moravskoslezském kraji, </t>
    </r>
    <r>
      <rPr>
        <sz val="10"/>
        <rFont val="Tahoma"/>
        <family val="2"/>
        <charset val="238"/>
      </rPr>
      <t>z toho:</t>
    </r>
  </si>
  <si>
    <r>
      <t xml:space="preserve">Podpora významných sportovních akcí v Moravskoslezském kraji, </t>
    </r>
    <r>
      <rPr>
        <sz val="10"/>
        <rFont val="Tahoma"/>
        <family val="2"/>
        <charset val="238"/>
      </rPr>
      <t>z toho:</t>
    </r>
  </si>
  <si>
    <r>
      <t xml:space="preserve">Podpora vrcholového sportu v Moravskoslezském kraji, </t>
    </r>
    <r>
      <rPr>
        <sz val="10"/>
        <rFont val="Tahoma"/>
        <family val="2"/>
        <charset val="238"/>
      </rPr>
      <t>z toho:</t>
    </r>
  </si>
  <si>
    <r>
      <t xml:space="preserve">Podpora volnočasových aktivit pro mládež, </t>
    </r>
    <r>
      <rPr>
        <sz val="10"/>
        <rFont val="Tahoma"/>
        <family val="2"/>
        <charset val="238"/>
      </rPr>
      <t>z toho:</t>
    </r>
  </si>
  <si>
    <r>
      <t xml:space="preserve">Podpora aktivit v oblasti prevence rizikového chování, </t>
    </r>
    <r>
      <rPr>
        <sz val="10"/>
        <rFont val="Tahoma"/>
        <family val="2"/>
        <charset val="238"/>
      </rPr>
      <t>z toho:</t>
    </r>
  </si>
  <si>
    <r>
      <t xml:space="preserve">Dotační program na podporu primární péče, </t>
    </r>
    <r>
      <rPr>
        <sz val="10"/>
        <rFont val="Tahoma"/>
        <family val="2"/>
        <charset val="238"/>
      </rPr>
      <t>z toho:</t>
    </r>
  </si>
  <si>
    <r>
      <t xml:space="preserve">Dotační program na podporu projektů ve zdravotnictví, </t>
    </r>
    <r>
      <rPr>
        <sz val="10"/>
        <rFont val="Tahoma"/>
        <family val="2"/>
        <charset val="238"/>
      </rPr>
      <t>z toho:</t>
    </r>
  </si>
  <si>
    <r>
      <t>Dotační program na podporu hospicové péče,</t>
    </r>
    <r>
      <rPr>
        <sz val="10"/>
        <rFont val="Tahoma"/>
        <family val="2"/>
        <charset val="238"/>
      </rPr>
      <t xml:space="preserve"> z toho:</t>
    </r>
  </si>
  <si>
    <r>
      <t>Dotační program na podporu péče o duševní zdraví,</t>
    </r>
    <r>
      <rPr>
        <sz val="10"/>
        <rFont val="Tahoma"/>
        <family val="2"/>
        <charset val="238"/>
      </rPr>
      <t xml:space="preserve"> z toho:</t>
    </r>
  </si>
  <si>
    <r>
      <rPr>
        <b/>
        <sz val="10"/>
        <rFont val="Tahoma"/>
        <family val="2"/>
        <charset val="238"/>
      </rPr>
      <t>Podpora včelařství v Moravskoslezském kraji 2025,</t>
    </r>
    <r>
      <rPr>
        <sz val="10"/>
        <rFont val="Tahoma"/>
        <family val="2"/>
        <charset val="238"/>
      </rPr>
      <t xml:space="preserve"> z toho:</t>
    </r>
  </si>
  <si>
    <r>
      <t xml:space="preserve">Drobné vodohospodářské akce pro roky 2025-2026, </t>
    </r>
    <r>
      <rPr>
        <sz val="10"/>
        <rFont val="Tahoma"/>
        <family val="2"/>
        <charset val="238"/>
      </rPr>
      <t xml:space="preserve">z toho: </t>
    </r>
    <r>
      <rPr>
        <vertAlign val="superscript"/>
        <sz val="10"/>
        <rFont val="Tahoma"/>
        <family val="2"/>
        <charset val="238"/>
      </rPr>
      <t>3)</t>
    </r>
  </si>
  <si>
    <r>
      <t xml:space="preserve">Podpora návrhu řešení nakládání s vodami pro roky 2025-2026, </t>
    </r>
    <r>
      <rPr>
        <sz val="10"/>
        <rFont val="Tahoma"/>
        <family val="2"/>
        <charset val="238"/>
      </rPr>
      <t>z toho:</t>
    </r>
  </si>
  <si>
    <r>
      <t xml:space="preserve">Podpora vzdělávání a poradenství v oblasti životního prostředí, </t>
    </r>
    <r>
      <rPr>
        <sz val="10"/>
        <rFont val="Tahoma"/>
        <family val="2"/>
        <charset val="238"/>
      </rPr>
      <t>z toho:</t>
    </r>
  </si>
  <si>
    <r>
      <rPr>
        <vertAlign val="superscript"/>
        <sz val="8"/>
        <rFont val="Tahoma"/>
        <family val="2"/>
        <charset val="238"/>
      </rPr>
      <t>1)</t>
    </r>
    <r>
      <rPr>
        <sz val="8"/>
        <rFont val="Tahoma"/>
        <family val="2"/>
        <charset val="238"/>
      </rPr>
      <t xml:space="preserve"> O poskytnutí dotací rozhodlo zastupitelstvo kraje usnesením č. 5/307 ze dne 15. 9. 2025 v souhrnném objemu 3.887 tis. Kč na 31 projektů. Výplata proběhne v roce 2026 po předložení závěrečných vyúčtování.</t>
    </r>
  </si>
  <si>
    <r>
      <rPr>
        <vertAlign val="superscript"/>
        <sz val="8"/>
        <rFont val="Tahoma"/>
        <family val="2"/>
        <charset val="238"/>
      </rPr>
      <t> 2)</t>
    </r>
    <r>
      <rPr>
        <sz val="8"/>
        <rFont val="Tahoma"/>
        <family val="2"/>
        <charset val="238"/>
      </rPr>
      <t xml:space="preserve"> Na základě usnesení zastupitelstva kraje č. 2/60 ze dne 16. 12. 2024 byly poskytnuty návratné finanční výpomoci ve výši 197.315 tis. Kč. Ty byly v roce 2025 vráceny zpět do rozpočtu kraje ve výši 197.315 tis. Kč.</t>
    </r>
  </si>
  <si>
    <r>
      <rPr>
        <vertAlign val="superscript"/>
        <sz val="8"/>
        <rFont val="Tahoma"/>
        <family val="2"/>
        <charset val="238"/>
      </rPr>
      <t>3</t>
    </r>
    <r>
      <rPr>
        <sz val="8"/>
        <rFont val="Tahoma"/>
        <family val="2"/>
        <charset val="238"/>
      </rPr>
      <t xml:space="preserve">) O poskytnutí dotací rozhodlo zastupitelstvo kraje usnesením č. 3/171 ze dne 17.3. 2025 v souhrnném objemu 18.797 tis. Kč na 5 projektů. Výplata proběhne v roce 2026 průběžně ve splátkách vždy do 30 kalendářních dnů ode dne doručení bezchybné písemné výzvy, a to maximálně ve výši 74,72 % uznatelných nákladů projektu doložených touto výzvou. Zbývající část dotace, která nebyla vyplacena na základě uvedených výzev, bude příjemci poskytnuta do 30 dnů od předložení bezchybného závěrečného vyúčtování realizace projektu.
 </t>
    </r>
  </si>
  <si>
    <t>poskytnuto v roce 2025</t>
  </si>
  <si>
    <t>Dotační program – Program obnovy kulturních památek a památkově chráněných nemovitostí v Moravskoslezském kraj na rok 2024</t>
  </si>
  <si>
    <t>Program obnovy památek nadregionálního významu v Moravskoslezském kraji  v letech 2024 a 2025</t>
  </si>
  <si>
    <t>Program na podporu stáží žáků a studentů ve firmách 2024</t>
  </si>
  <si>
    <t>Podpora provozu venkovských prodejen v Moravskoslezském kraji 2024</t>
  </si>
  <si>
    <t>Podpora obnovy a rozvoje venkova Moravskoslezského kraje 2024</t>
  </si>
  <si>
    <t>Program na podporu přípravy projektové dokumentace 2024</t>
  </si>
  <si>
    <t>Podpora znevýhodněných oblastí Moravskoslezského kraje 2024</t>
  </si>
  <si>
    <t>Podpora turistických informačních center v Moravskoslezském kraji v roce 2024</t>
  </si>
  <si>
    <t>Podpora infrastruktury a propagace cestovního ruchu v Moravskoslezském kraji 2024</t>
  </si>
  <si>
    <t>Podpora technických atraktivit v Moravskoslezském kraji v roce 2024</t>
  </si>
  <si>
    <t>Podpora systému destinačního managementu turistických oblastí pro období 2024-2025</t>
  </si>
  <si>
    <t>Podpora rozvoje cykloturistiky v Moravskoslezském kraji pro rok 2024+</t>
  </si>
  <si>
    <t>Podpora kempování v Moravskoslezském kraji 2024</t>
  </si>
  <si>
    <t>Program na podporu zvýšení kvality sociálních služeb poskytovaných v Moravskoslezském kraji na rok 2024</t>
  </si>
  <si>
    <t>ODVĚTVÍ ŽIVOTNÍ PROSTŘEDÍ</t>
  </si>
  <si>
    <t>Podpora výsadby zeleně pro roky 2024–2025</t>
  </si>
  <si>
    <t>Dotační program – Podpora návrhu řešení nakládání s vodami pro roky 2024 -2025</t>
  </si>
  <si>
    <t>Dotační program – Podpora vzdělávání a poradenství v oblasti životního prostředí na roky 2024 - 2025</t>
  </si>
  <si>
    <t>Dotační program – Drobné vodohospodářské akce pro roky 2024 - 2025</t>
  </si>
  <si>
    <t>PŘEHLED ÚČELOVÝCH DOTACÍ ZE STÁTNÍHO ROZPOČTU A STÁTNÍCH FONDŮ PODLÉHAJÍCÍCH FINANČNÍMU VYPOŘÁDÁNÍ ZA ROK 2025</t>
  </si>
  <si>
    <r>
      <t xml:space="preserve">Poskytnuto v roce 2025 
</t>
    </r>
    <r>
      <rPr>
        <sz val="8"/>
        <rFont val="Tahoma"/>
        <family val="2"/>
        <charset val="238"/>
      </rPr>
      <t>(a v předešlých letech)</t>
    </r>
  </si>
  <si>
    <r>
      <t xml:space="preserve">Použito v roce 2025
</t>
    </r>
    <r>
      <rPr>
        <sz val="8"/>
        <rFont val="Tahoma"/>
        <family val="2"/>
        <charset val="238"/>
      </rPr>
      <t>(a v předešlých letech)</t>
    </r>
  </si>
  <si>
    <r>
      <t xml:space="preserve">Nedočerpáno
v roce 2025
</t>
    </r>
    <r>
      <rPr>
        <sz val="8"/>
        <rFont val="Tahoma"/>
        <family val="2"/>
        <charset val="238"/>
      </rPr>
      <t>(a v předešlých letech)</t>
    </r>
  </si>
  <si>
    <r>
      <t xml:space="preserve">Vráceno do SR v průběhu roku 2025
</t>
    </r>
    <r>
      <rPr>
        <sz val="8"/>
        <rFont val="Tahoma"/>
        <family val="2"/>
        <charset val="238"/>
      </rPr>
      <t>(a v předešlých letech)</t>
    </r>
  </si>
  <si>
    <t>Vráceno v rámci 
FV za rok 2025</t>
  </si>
  <si>
    <t>Vráceno 
z příjmu 2026</t>
  </si>
  <si>
    <t>Vráceno 
z přebytku 2025</t>
  </si>
  <si>
    <t>Podpora zaměstnanců škol a školských zařízení zasažených povodněmi</t>
  </si>
  <si>
    <t>Celostátní volnočasové pohybové hry dětí a mládeže</t>
  </si>
  <si>
    <r>
      <t>33093</t>
    </r>
    <r>
      <rPr>
        <b/>
        <vertAlign val="superscript"/>
        <sz val="8"/>
        <rFont val="Tahoma"/>
        <family val="2"/>
        <charset val="238"/>
      </rPr>
      <t>1)</t>
    </r>
  </si>
  <si>
    <t xml:space="preserve">	Národní plán obnovy – DIGCOMPEDU</t>
  </si>
  <si>
    <t>Účelové dotace na výdaje spojené s volbami do Parlamentu České republiky</t>
  </si>
  <si>
    <t>Ministerstvo vnitra</t>
  </si>
  <si>
    <t>Program prevence kriminality na místní úrovni – program č. 314080 – neinvestice</t>
  </si>
  <si>
    <r>
      <t>15972</t>
    </r>
    <r>
      <rPr>
        <vertAlign val="superscript"/>
        <sz val="8"/>
        <rFont val="Tahoma"/>
        <family val="2"/>
        <charset val="238"/>
      </rPr>
      <t>1)</t>
    </r>
  </si>
  <si>
    <t>Nová zelená úsporám – program č. 115280 – investice</t>
  </si>
  <si>
    <t>Celkem Ministerstvo životního prostředí</t>
  </si>
  <si>
    <t>PŘEHLED DOTACÍ ZE STÁTNÍHO ROZPOČTU PŘIJATÝCH V ROCE 2025 NEPODLÉHAJÍCÍCH FINANČNÍMU VYPOŘÁDÁNÍ ZA ROK 2025</t>
  </si>
  <si>
    <t>Poskytnuto 
v roce 2025</t>
  </si>
  <si>
    <t>Podpora zajištění vybraných investičních podpůrných opatření při vzdělávání dětí, žáků a studentů se speciálními vzdělávacími potřebami – program č. 133 350</t>
  </si>
  <si>
    <t>Podpora a rozvoj oblastí života obcí a krajů, kterým stanovuje prioritu vláda ČR – program č. 29824 – IV</t>
  </si>
  <si>
    <t>Podpora obnovy rozvoje regionů – ŽIVEL 1 – Obnova obecního a krajského majetku po krizových stavech – podprogram č. 117D7601 - IV/NIV</t>
  </si>
  <si>
    <t>Podpora návštěvnosti postižených oblastí – Z1719 - IV/NIV</t>
  </si>
  <si>
    <r>
      <t>Ministerstvo průmyslu a obchodu</t>
    </r>
    <r>
      <rPr>
        <vertAlign val="superscript"/>
        <sz val="8"/>
        <rFont val="Tahoma"/>
        <family val="2"/>
        <charset val="238"/>
      </rPr>
      <t>1)</t>
    </r>
  </si>
  <si>
    <r>
      <t>1)</t>
    </r>
    <r>
      <rPr>
        <sz val="8"/>
        <rFont val="Tahoma"/>
        <family val="2"/>
        <charset val="238"/>
      </rPr>
      <t xml:space="preserve"> </t>
    </r>
    <r>
      <rPr>
        <vertAlign val="superscript"/>
        <sz val="8"/>
        <rFont val="Tahoma"/>
        <family val="2"/>
        <charset val="238"/>
      </rPr>
      <t xml:space="preserve"> </t>
    </r>
    <r>
      <rPr>
        <sz val="8"/>
        <rFont val="Tahoma"/>
        <family val="2"/>
        <charset val="238"/>
      </rPr>
      <t>Kraji byla poskytnuta dotace v režimu ex-post, tzn. po předložení vyúčtování, ve výši 3.800 tis. Kč. Následně bylo zjištěno, že jeden z příjemců nesplnil podmínky smlouvy a dotace ve výši 100 tis. Kč byla dle podmínek programu vrácena zpět na účet poskytovatele.</t>
    </r>
  </si>
  <si>
    <t>PŘEHLED PŘIJATÝCH PROSTŘEDKŮ ZE STÁTNÍHO ROZPOČTU NA PROJEKTY SPOLUFINANCOVANÉ
Z EVROPSKÝCH FINANČNÍCH ZDROJŮ V ROCE 2025</t>
  </si>
  <si>
    <t>Použito 
v roce 2025</t>
  </si>
  <si>
    <t>Vráceno do SR 
v průběhu roku 2025</t>
  </si>
  <si>
    <t>Podpora projektů z Operačního programu Jan Amos Komenský a Národního plánu obnovy. Jednalo se o financování 1 projektu v odvětví regionálního rozvoje (16.663 tis. Kč) a 3 projektů v odvětví školství (252.026 tis. Kč).</t>
  </si>
  <si>
    <t>Podpora 2 projektů v odvětví školství (39.260 tis. Kč) a 12 projektů v odvětví sociálních věcí (46.759 tis. Kč) spolufinancovaných z Operačního programu Zaměstnanost.</t>
  </si>
  <si>
    <t xml:space="preserve">Podpora projektů z Integrovaného regionálního operačního programu, Operačního programu Technická pomoc a Operačního programu přeshraniční spolupráce. Jednalo se o financování 7 projektů v odvětví dopravy (104.417 tis. Kč), 1 projektu v odvětví krizového řízení (12.253 tis. Kč), 2 projektů v odvětví kultury (20.767 tis. Kč), 1 projektu v odvětví regionálního rozvoje (2.301 tis. Kč), 3 projektů v odvětví školství (14.524 tis. Kč) a 1 projektu v odvětví zdravotnictví (5.892 tis. Kč). </t>
  </si>
  <si>
    <t>Podpora projektů z Operačního programu Životní prostředí a Operačního programu Spravedlivá transformace. Jednalo se o financování 1 projektu v odvětví kultury (46.720 tis. Kč), 4 projektů v odvětví regionálního rozvoje (61.502 tis. Kč), 5 projektů v odvětví školství (275.032 tis. Kč), 3 projekty v odvětví zdravotnictví (11.911 tis. Kč) a 1 projektu v odvětví životního prostředí (29.760 tis. Kč).</t>
  </si>
  <si>
    <t>Podpora 1 projektu spolufinancovaného z Národního plánu obnovy v odvětví zdravotnictví.</t>
  </si>
  <si>
    <t>Celkem Ministerstvo vnitra</t>
  </si>
  <si>
    <t>Výsledek hospodaření za rok 2025 u příspěvkové organizace v odvětví dopravy</t>
  </si>
  <si>
    <t>Výsledek hospodaření 2025</t>
  </si>
  <si>
    <t>Výsledek hospodaření za rok 2025 u příspěvkových organizací v odvětví kultury</t>
  </si>
  <si>
    <t>Výsledek hospodaření za rok 2025 u příspěvkových organizací v odvětví sociálních věcí</t>
  </si>
  <si>
    <t>Výsledek hospodaření za rok 2025 u příspěvkových organizací v odvětví školství</t>
  </si>
  <si>
    <t>Výsledek hospodaření za rok 2025 u příspěvkových organizací v odvětví zdravotnictví</t>
  </si>
  <si>
    <t>Výsledek hospodaření za rok 2025 u příspěvkové organizace v odvětví informatiky a kybernetické bezpečnosti</t>
  </si>
  <si>
    <t>Příspěvková organizace v odvětví informatiky a kybernetické bezpečnosti celkem</t>
  </si>
  <si>
    <t>Výsledek hospodaření za rok 2025 u příspěvkové organizace v odvětví životního prostředí</t>
  </si>
  <si>
    <t>Příspěvková organizace v odvětví živodního prostředí celkem</t>
  </si>
  <si>
    <t>SUMÁŘ ÚČETNÍCH VÝKAZŮ ZA ROK 2025</t>
  </si>
  <si>
    <t>ÚČETNÍ VÝKAZY ZA ROK 2025</t>
  </si>
  <si>
    <t>ROZVAHA PŘÍSPĚVKOVÝCH ORGANIZACÍ V ODVĚTVÍ INFORMATIKY A KYBERNETICKÉ BEZPEČNOSTI (v tis. Kč)</t>
  </si>
  <si>
    <t>VÝKAZ ZISKU A ZTRÁTY PŘÍSPĚVKOVÝCH ORGANIZACÍ V ODVĚTVÍ INFORMATIKY A KYBERNETICKÉ BEZPEČNOSTI (v tis. Kč)</t>
  </si>
  <si>
    <t>Přijaté úroky z bankovních účtů zřízených Moravskoslezským krajem. Ve srovnání s rokem 2024 (inkaso úroků 351 mil. Kč) došlo k meziročnímu poklesu přijatých úroků, a to zejména z důvodu postupného poklesu základní úrokové sazby ČNB, na kterou je navázána většina bankovních produktů, o cca 13 %.</t>
  </si>
  <si>
    <t>ROZVAHA PŘÍSPĚVKOVÉ ORGANIZACE V ODVĚTVÍ  ŽIVOTNÍHO PROSTŘEDÍ (v tis. Kč)</t>
  </si>
  <si>
    <t>VÝKAZ ZISKU A ZTRÁTY PŘÍSPĚVKOVÉ ORGANIZACE V ODVĚTVÍ ŽIVOTNÍHO PROSTŘEDÍ (v tis. Kč)</t>
  </si>
  <si>
    <t>Akreditace Moravskoslezského kraje jako koordinátora konsorcia v oblasti školního vzdělávání v rámci programu ERASMUS+ 1. běh</t>
  </si>
  <si>
    <t xml:space="preserve">         (2)  Projekty příspěvkových organizací, u kterých se MSK zavázal hradit jejich vlastní podíl, příp. předfinancovává podíl EU prostřednictvím návratné finanční výpomoci.</t>
  </si>
  <si>
    <t>Rok 2025</t>
  </si>
  <si>
    <t>Informatika a kybernetická bezpečnost</t>
  </si>
  <si>
    <t>Novostavba garáží a dílen v areálu CM Frýdek-Místek</t>
  </si>
  <si>
    <t>Protihluková opatření</t>
  </si>
  <si>
    <t>Rekonstrukce budovy CM Hlučín, středisko Opava</t>
  </si>
  <si>
    <t>Rekonstrukce mostních objektů a silnic</t>
  </si>
  <si>
    <t>Silnice II/470, stavba „Komunikace – Severní spoj“ v Ostravě – příprava</t>
  </si>
  <si>
    <t>Souvislé opravy silnic, včetně mostních objektů</t>
  </si>
  <si>
    <t>Živel 1 – povodňové škody na silnicích</t>
  </si>
  <si>
    <t>Bezpečnostní dohledové centrum</t>
  </si>
  <si>
    <t xml:space="preserve">Příspěvek na provoz v odvětví  informatiky a kybernetické bezpečnosti - příspěvkové organizace kraje </t>
  </si>
  <si>
    <t>Příspěvek na provoz v odvětví  informatiky a kybernetické bezpečnosti - příspěvkové organizace kraje - krytí odpisů</t>
  </si>
  <si>
    <t>Modernizace elektronické požární signalizace</t>
  </si>
  <si>
    <t>Výměna vchodových dveří a instalace protipožární skleněné přepážky</t>
  </si>
  <si>
    <t>Hry "Olympiády dětí a mládeže" - příspěvkové organizace MSK</t>
  </si>
  <si>
    <t>Nová Horka – Revitalizace ledovny a vrátnice</t>
  </si>
  <si>
    <t>Žerotínský zámek - revitalizace objektu - příprava</t>
  </si>
  <si>
    <t>Oprava střechy a fasády budovy konzervačního pracoviště v Horní Suché</t>
  </si>
  <si>
    <t>Zvyšování klimatické odolnosti zelených ploch</t>
  </si>
  <si>
    <t>Hydroizolace, odvodnění a odvětrání podstřeší sala terreny</t>
  </si>
  <si>
    <t xml:space="preserve">Příspěvek na provoz v odvětví sociálních věcí - příspěvkové organizace kraje   </t>
  </si>
  <si>
    <t>Příspěvek na provoz v odvětví sociálních věcí - příspěvkové organizace kraje - krytí odpisů</t>
  </si>
  <si>
    <t>Požárně bezpečnostní řešení objektů Domova Odry</t>
  </si>
  <si>
    <t>Výstavba administrativní budovy</t>
  </si>
  <si>
    <t>Rekonstrukce podhledů a osvětlení v tělocvičně</t>
  </si>
  <si>
    <t>Řešení dopadů optimalizačních změn a financování škol a školských zařízení v oblasti pedagogické a nepedagogické práce</t>
  </si>
  <si>
    <t>Oprava venkovního schodiště a teras</t>
  </si>
  <si>
    <t>Školní psychologové, školní speciální pedagogové, metodici prevence</t>
  </si>
  <si>
    <t>Rekonstrukce obloukové střechy</t>
  </si>
  <si>
    <t>Odstranění havárie kanalizace</t>
  </si>
  <si>
    <t>Vybudování parkoviště</t>
  </si>
  <si>
    <t>Povodně v odvětví školství - příspěvkové organizace kraje</t>
  </si>
  <si>
    <t>Modernizace venkovních ploch gymnázia</t>
  </si>
  <si>
    <t>Úprava regulačních uzlů</t>
  </si>
  <si>
    <t>Výměna oken</t>
  </si>
  <si>
    <t>Rekonstrukce elektroinstalace a zdravotně technické instalace</t>
  </si>
  <si>
    <t>Hotelová škola, Ostrava, příspěvková organizace</t>
  </si>
  <si>
    <t>Rekonstrukce elektroinstalace v Domově mládeže</t>
  </si>
  <si>
    <t>Rekonstrukce hygienického zařízení</t>
  </si>
  <si>
    <t>Rekonstrukce topného systému v budově tělocvičny</t>
  </si>
  <si>
    <t>Rekonstrukce zdravotechniky</t>
  </si>
  <si>
    <t>Výměna nákladního výtahu</t>
  </si>
  <si>
    <t>Výměna osobního výtahu</t>
  </si>
  <si>
    <t>Sanace sklepních prostorů v budově domova mládeže</t>
  </si>
  <si>
    <t>Rekonstrukce střech</t>
  </si>
  <si>
    <t>Rekonstrukce střech dílen</t>
  </si>
  <si>
    <t>Rekonstrukce suterénu školy a spojovacího krčku</t>
  </si>
  <si>
    <t>Havárie teplovodu</t>
  </si>
  <si>
    <t>Rekonstrukce elektroinstalace v budově jídelny</t>
  </si>
  <si>
    <t>Odstranění havarijního stavu ležaté kanalizace</t>
  </si>
  <si>
    <t>Revitalizace tělocvičny</t>
  </si>
  <si>
    <t>Modernizace šaten</t>
  </si>
  <si>
    <t>Rekonstrukce podlahy v tělocvičně</t>
  </si>
  <si>
    <t>Rekonstrukce sociálních zařízení v budově A, B</t>
  </si>
  <si>
    <t>Oprava rozvodů vody</t>
  </si>
  <si>
    <t>Úprava zpevněných ploch</t>
  </si>
  <si>
    <t>Rekonstrukce provozních prostor kuchyně</t>
  </si>
  <si>
    <t>Odstranění havarijního stavu zateplovacího systému</t>
  </si>
  <si>
    <t>Oprava střech vybraných objektů školy</t>
  </si>
  <si>
    <t>Rekonstrukce zdroje vytápění centrální kotelny</t>
  </si>
  <si>
    <t>Multifunkční odborná učebna Gastrocentrum</t>
  </si>
  <si>
    <t>Rekonstrukce sociálních zařízení a zdravotechniky</t>
  </si>
  <si>
    <t>Stínící technika v budově školy</t>
  </si>
  <si>
    <t>Rekonstrukce elektroinstalace včetně výměny osvětlovacích těles</t>
  </si>
  <si>
    <t>Oprava podlahy v tělocvičně</t>
  </si>
  <si>
    <t>Rekonstrukce objektu školní jídelny</t>
  </si>
  <si>
    <t>Rekonstrukce zpevněné plochy</t>
  </si>
  <si>
    <t>Vybudování kanalizační přípojky</t>
  </si>
  <si>
    <t>Demolice staré kotelny</t>
  </si>
  <si>
    <t>Vybudování školního hřiště</t>
  </si>
  <si>
    <t>Oprava hydroizolace</t>
  </si>
  <si>
    <t>Instalace venkovních žaluzií</t>
  </si>
  <si>
    <t>Výměna oken a zateplení</t>
  </si>
  <si>
    <t>Rekonstrukce systému ochrany před bleskem</t>
  </si>
  <si>
    <t xml:space="preserve"> Základní umělecká škola, Bohumín - Nový Bohumín, Žižkova 620, příspěvková organizace </t>
  </si>
  <si>
    <t>Oprava komínu</t>
  </si>
  <si>
    <t>Opravy po elektrorevizích</t>
  </si>
  <si>
    <t>Rekonstrukce oddělení klinické biochemie</t>
  </si>
  <si>
    <t>Výstavba fotovoltaické elektrárny v areálu Nemocnice Havířov včetně rekonstrukce střech</t>
  </si>
  <si>
    <t>Odstranění havarijního stavu střechy urgentního příjmu</t>
  </si>
  <si>
    <t>Odvětrávání výtahů monoblok Orlová</t>
  </si>
  <si>
    <t>Protipožární opatření nemocnice Orlová</t>
  </si>
  <si>
    <t>Rekonstrukce páteřních rozvodů vody v nemocnici Orlová</t>
  </si>
  <si>
    <t>Vybudování záložního zdroje - nemocnice Orlová</t>
  </si>
  <si>
    <t>Rekonstrukce fasády a střech objektu kotelny a přístřešku</t>
  </si>
  <si>
    <t>Rekonstrukce kanalizace</t>
  </si>
  <si>
    <t>Endoskopické vybavení pro screeningovou kolonoskopii</t>
  </si>
  <si>
    <t>Rekonstrukce dětského oddělení vč. DIP</t>
  </si>
  <si>
    <t>Výtah budova B</t>
  </si>
  <si>
    <t>Výtah budova V</t>
  </si>
  <si>
    <t>Modernizace Odborného léčebného ústavu Metylovice - příprava</t>
  </si>
  <si>
    <t>Rekonstrukce koupelen ubytovacích jednotek</t>
  </si>
  <si>
    <t>Vzduchotechnika - prádelna</t>
  </si>
  <si>
    <t>Nemocnice Bruntál a Rýmařov</t>
  </si>
  <si>
    <t>Pavilon A - výměna střešní krytiny</t>
  </si>
  <si>
    <t>Rekonstrukce zdroje vytápění rekreačního objektu</t>
  </si>
  <si>
    <t>Novostavba parkovacího domu v areálu - příprava</t>
  </si>
  <si>
    <t xml:space="preserve">Snížení energetické náročnosti budov Slezské nemocnice v Opavě využitím OZE u vedlejších budov  </t>
  </si>
  <si>
    <t>Výstavba nadzemních koridorů – SO 06 - Fotovoltaika</t>
  </si>
  <si>
    <t>Dotační program - Oživení cestovního ruchu podporou infrastruktury v Moravskoslezském kraji</t>
  </si>
  <si>
    <t>Dotační program – Program na podporu aktivního stárnutí v Moravskoslezském kraji</t>
  </si>
  <si>
    <t xml:space="preserve">Obec Bordovice </t>
  </si>
  <si>
    <t xml:space="preserve">Obec Čavisov </t>
  </si>
  <si>
    <t xml:space="preserve">Obec Mezina </t>
  </si>
  <si>
    <t xml:space="preserve">Obec Nová Pláň </t>
  </si>
  <si>
    <t>Individuální dotace – Fondy pro podporu turistických lokalit</t>
  </si>
  <si>
    <t xml:space="preserve">Obec Písečná </t>
  </si>
  <si>
    <t>Dotační program – Program na podporu financování akcí s podporou EU</t>
  </si>
  <si>
    <t xml:space="preserve">Obec Řeka </t>
  </si>
  <si>
    <t>Obec Staré Město (okr. Frýdek-Místek)</t>
  </si>
  <si>
    <t>Obec Šenov u Nového Jičína</t>
  </si>
  <si>
    <t>Obec Václavov u Bruntálu</t>
  </si>
  <si>
    <t xml:space="preserve">Obec Valšov </t>
  </si>
  <si>
    <t xml:space="preserve">Obec Žermanice </t>
  </si>
  <si>
    <t>Individuální dotace - Humanizace a rozšíření pobytové sociální služby v Havířově</t>
  </si>
  <si>
    <t>Společenství obcí Bruntálsko</t>
  </si>
  <si>
    <t xml:space="preserve">Ministerstvo životního prostředí </t>
  </si>
  <si>
    <t>Státní fond podpory investic</t>
  </si>
  <si>
    <t>Živel 3</t>
  </si>
  <si>
    <t>Główny Instytut Górnictwa - Państwowy Instytut Badawczy, Katovice</t>
  </si>
  <si>
    <t>Opolské vojvodství - Województwo Opolskie</t>
  </si>
  <si>
    <t>Slezské vojvodství - Województwo Śląskie</t>
  </si>
  <si>
    <t>1. přední hlídka Royal Rangers Český Těšín, Komorní Lhotka</t>
  </si>
  <si>
    <t>2K-BIKE CLUB ODRY, Odry</t>
  </si>
  <si>
    <t>46. přední hlídka Royal Rangers Frýdek-Místek, Janovice</t>
  </si>
  <si>
    <t>4MADE a.s., Ostrava</t>
  </si>
  <si>
    <t>Dotační program – Program podpory činností v oblasti prorodinných aktivit, neformální péče, prevence, dobrovolnictví a navazujících činností v sociálních službách</t>
  </si>
  <si>
    <t>Agel projekt, s.r.o., Slezská Ostrava</t>
  </si>
  <si>
    <t>AISIS, z.ú., Kladno</t>
  </si>
  <si>
    <t>Dotační program – Program na podporu významných aktivit v sociální oblasti</t>
  </si>
  <si>
    <t>ALZHEIMER HOME z.ú., Praha</t>
  </si>
  <si>
    <t>ArchiBIM property s.r.o., Ostrava</t>
  </si>
  <si>
    <t>ARP elektro group s. r. o., Ostrava Přívoz</t>
  </si>
  <si>
    <t>Asociace TOM ČR, TOM 206 07 SIHASAPA, Ostrava-Jih</t>
  </si>
  <si>
    <t>Asociace TOM ČR, TOM 4302 SIRIUS, Ostrava Poruba</t>
  </si>
  <si>
    <t>Asociace TOM ČR, Turistický oddíl mládeže 9901 Čmoudík, Ostrava</t>
  </si>
  <si>
    <t>Asociace TRIGON, o.p.s., Ostrava</t>
  </si>
  <si>
    <t>autinno s.r.o., Ostrava</t>
  </si>
  <si>
    <t>B of B cars s.r.o., Ostrava</t>
  </si>
  <si>
    <t>Balónek z.s., Ostrava</t>
  </si>
  <si>
    <t>Basketbalový klub NH Ostrava a.s., Ostrava</t>
  </si>
  <si>
    <t>BESKYDHOST, Ostravice</t>
  </si>
  <si>
    <t>Beskydský letecký klub, z.s., Čeladná</t>
  </si>
  <si>
    <t>Bílá holubice z.s.. Ostrava</t>
  </si>
  <si>
    <t>Bílý kruh bezpečí, z.s., Praha</t>
  </si>
  <si>
    <t>Boris Dunaj, Ostrava</t>
  </si>
  <si>
    <t>BOTUMY s.r.o., Ostrava</t>
  </si>
  <si>
    <t>Breathless Films s.r.o., Praha</t>
  </si>
  <si>
    <t>Centrum Anabell, z. s., Brno</t>
  </si>
  <si>
    <t>Centrum Labyrint z.s., Havířov</t>
  </si>
  <si>
    <t>Centrum pro rozvoj péče o duševní zdraví Moravskoslezského kraje, z. s. Ostrava</t>
  </si>
  <si>
    <t>Centrum pro zdravotně postižené Moravskoslezského kraje, Moravská Ostrava  a Přívoz</t>
  </si>
  <si>
    <t>Centrum sociálních služeb Ostrava, o.p.s.,Ostrava</t>
  </si>
  <si>
    <t>Cesta von CZ, z. s., Ostrava</t>
  </si>
  <si>
    <t>Cesta zdraví, praktické lékařství s.r.o., Opava</t>
  </si>
  <si>
    <t>Circus! Dance Studio, z.s. , Bernartice nad Odrou</t>
  </si>
  <si>
    <t>Coffee Culture s.r.o., Ostrava</t>
  </si>
  <si>
    <t>Cyklistické sdružení MAX-CURSOR, Ostrava</t>
  </si>
  <si>
    <t>CYLINDERS HOLDING a.s.,Ostrava</t>
  </si>
  <si>
    <t>ČAATS, z. s. Klub technických sportů - Studentský klub paraglidingu, p.s., Čeladná</t>
  </si>
  <si>
    <t>Česká federace boccii, z.s., Praha</t>
  </si>
  <si>
    <t>Česká federace mažoretkového sportu, z. s., Praha</t>
  </si>
  <si>
    <t>České Adaptivní Sporty, z.s., Praha</t>
  </si>
  <si>
    <t>Československý zálesák - CH. A. O. S. Studénka, z. s., Studénka</t>
  </si>
  <si>
    <t>Český svaz včelařů, z.s., okresní organizace Karviná</t>
  </si>
  <si>
    <t>Český svaz včelařů, z.s., základní organizace Albrechtice, Albrechtice</t>
  </si>
  <si>
    <t>Český svaz včelařů, z.s., základní organizace Bolatice, Dolní Benešov</t>
  </si>
  <si>
    <t>Český svaz včelařů, z.s., základní organizace Mořkov, Mořkov</t>
  </si>
  <si>
    <t>Český svaz včelařů, z.s., základní organizace Tošovice, Odry</t>
  </si>
  <si>
    <t>ČMELÁČEK z. s., Ostrava</t>
  </si>
  <si>
    <t>Denisa Lišková, Ostrava</t>
  </si>
  <si>
    <t>Dětský tábor A JE TO, z. s., Ostrava</t>
  </si>
  <si>
    <t>DHC Sokol Poruba z.s., Ostrava</t>
  </si>
  <si>
    <t>DIAMO, státní podnik, Stráž pod Ralskem</t>
  </si>
  <si>
    <t>Dohled na dosah, z.s., Valašské Meziříčí</t>
  </si>
  <si>
    <t>Edugram Academy s.r.o., Ostrava</t>
  </si>
  <si>
    <t>EKOSTYREN s.r.o., Ostrava</t>
  </si>
  <si>
    <t>ELKA Ostrava z.s., Ostrava</t>
  </si>
  <si>
    <t>Ergon - sociální podnik, z.s.</t>
  </si>
  <si>
    <t>Etická výchova, o.p.s., Malenovice</t>
  </si>
  <si>
    <t>European Welding Institute s.r.o., Ostrava</t>
  </si>
  <si>
    <t>FBC OSTRAVA z.s., Ostrava</t>
  </si>
  <si>
    <t>FC ODRA Petřkovice z. s., Ostrava</t>
  </si>
  <si>
    <t>Festy, z.s., Třinec</t>
  </si>
  <si>
    <t>FIGHTING CLUB OSTRAVA, z.s., Ostrava Mariánské Hory a Hulváky</t>
  </si>
  <si>
    <t>FOKUS - Opava, z.s., Opava</t>
  </si>
  <si>
    <t>Folklorní Klub Fogáš z. s., Vřesina</t>
  </si>
  <si>
    <t>FoodTruckCatering s.r.o., Ostrava</t>
  </si>
  <si>
    <t>FUTUREUM s.r.o., Ostrava</t>
  </si>
  <si>
    <t>Galerie Věž z.s., Frýdek-Místek</t>
  </si>
  <si>
    <t>Global Partner Péče, z.ú., Praha</t>
  </si>
  <si>
    <t>HC VÍTKOVICE RIDERA a.s., Ostrava</t>
  </si>
  <si>
    <t>Health-Med s.r.o., Brušperk</t>
  </si>
  <si>
    <t>HELP-IN, o.p.s. Bruntál</t>
  </si>
  <si>
    <t>Heřmanice dětem z.s., Ostrava</t>
  </si>
  <si>
    <t>Ignis Forst s.r.o., Hrčava</t>
  </si>
  <si>
    <t xml:space="preserve">IZONEX Group s.r.o., Ostrava </t>
  </si>
  <si>
    <t>jednou z. s., Velká Polom</t>
  </si>
  <si>
    <t>Jezdecký klub Opava - Kateřinky, z.s. , Opava</t>
  </si>
  <si>
    <t>Junák - český skaut, středisko DVOJKA Nový Jičín, z. s., Nový Jičín</t>
  </si>
  <si>
    <t>Junák - český skaut, středisko Osmačtyřicítka Ostrava, z. s., Ostrava</t>
  </si>
  <si>
    <t>Junák - český skaut, středisko Polanka nad Odrou, z. s., Ostrava</t>
  </si>
  <si>
    <t>Junák - český skaut, středisko Stará Bělá, z. s., Ostrava</t>
  </si>
  <si>
    <t>Junák - český skaut, středisko Svatý Jiří, z. s., Staříč</t>
  </si>
  <si>
    <t>Junák - český skaut, středisko Šlapanice, z. s., Šlapanice</t>
  </si>
  <si>
    <t>Kasea CZ, s.r.o., Ostrava</t>
  </si>
  <si>
    <t>Klub plaveckých sportů Ostrava, Ostrava</t>
  </si>
  <si>
    <t>Individuální dotace - Infrastruktura pro dopravní obslužnost, informační panely</t>
  </si>
  <si>
    <t>KOVO KM real estate a.s., Ostrava</t>
  </si>
  <si>
    <t>Kresy Production s.r.o., Ostrava</t>
  </si>
  <si>
    <t>Krizové centrum Ostrava, z.s., Ostrava - Moravská Ostrava a Přívoz</t>
  </si>
  <si>
    <t>Křesťanské společenství, z.s., Český Těšín</t>
  </si>
  <si>
    <t>Kultura pro Slezskou Ostravu, z.s., Ostrava</t>
  </si>
  <si>
    <t>Kulturně sportovní spolek Elegant, Ostrava</t>
  </si>
  <si>
    <t>KV-Media studio s.r.o., Ostrava</t>
  </si>
  <si>
    <t>Lenka Webster, Ostrava</t>
  </si>
  <si>
    <t>Lepší péče z.s., Leskovec nad Moravicí</t>
  </si>
  <si>
    <t>Maryna Ivankova, Ostrava</t>
  </si>
  <si>
    <t xml:space="preserve">Mateřská škola Orlíček, s.r.o.    </t>
  </si>
  <si>
    <t>MATTECH, s.r.o., Ostrava</t>
  </si>
  <si>
    <t>MB OPTIK s.r.o., Ostrava</t>
  </si>
  <si>
    <t>MDDr. MUDr. Tereza Lampartová, Orlová</t>
  </si>
  <si>
    <t>MEDICA Třinec, z.ú.</t>
  </si>
  <si>
    <t>Medilam ergonomics s.r.o., Ostrava</t>
  </si>
  <si>
    <t>Medpro, s. r. o., Jeseník nad Odrou</t>
  </si>
  <si>
    <t>Melon s.r.o., Ostrava</t>
  </si>
  <si>
    <t>Mensa Česko, Praha</t>
  </si>
  <si>
    <t>Mgr. Jana Svatošová, Ostrava</t>
  </si>
  <si>
    <t>Michaela Peter, Ostrava</t>
  </si>
  <si>
    <t>MIKASA z. s., Ostrava</t>
  </si>
  <si>
    <t>Mikeska Petr, Čeladná</t>
  </si>
  <si>
    <t>MÍR Production s.r.o., Ostrava</t>
  </si>
  <si>
    <t>Místní skupina Polského kulturně-osvětového svazu v Havířově-Bludovicích, Havířov</t>
  </si>
  <si>
    <t>Místní skupina Polského kulturně-osvětového svazu v Karviné-Fryštátě, Karviná</t>
  </si>
  <si>
    <t>Místní skupina Polského kulturně-osvětového svazu v Oldřichovicích z.s., Oldřichovice</t>
  </si>
  <si>
    <t>Moravskoslezská Technologická Akademie, z. s., Bruntál</t>
  </si>
  <si>
    <t>Moravskoslezské Investice a Development, a.s., Ostrava - Moravská Ostrava a Přívoz</t>
  </si>
  <si>
    <t>Moravskoslezský gymnastický svaz, Ostrava - Moravská Ostrava a Přívoz</t>
  </si>
  <si>
    <t>Nadace Partnerství (v mezinárodním styku "Czech Environmental Partnership Foundation - CEPF), Brno</t>
  </si>
  <si>
    <t>Nadační fond Křídla pro Budoucnost, Ostrava</t>
  </si>
  <si>
    <t>NašiServis s.r.o., Ostrava Heřmanice</t>
  </si>
  <si>
    <t>Nemocnice Český Těšín a.s., Český Těšín, Ostravská 783</t>
  </si>
  <si>
    <t>Neziskovka s duší z.s., Příbor</t>
  </si>
  <si>
    <t>Nová šance, z. s.,  Ostrava</t>
  </si>
  <si>
    <t>Novák Lubomír, Ing., Starý Jičín</t>
  </si>
  <si>
    <t>NUTRISTAMINA s.r.o., Ostrava</t>
  </si>
  <si>
    <t>Obecně prospěšná společnost DLAŇ ŽIVOTU, Ostrava</t>
  </si>
  <si>
    <t>Orange dragons, z. s., Ostrava</t>
  </si>
  <si>
    <t>Osoblažská úzkorozchodná dráha o.p.s., Liptaň</t>
  </si>
  <si>
    <t>OSponka, z.s., Ostrava</t>
  </si>
  <si>
    <t>OSTRAVA BADMINTON KLUB z.s., Ostrava Poruba</t>
  </si>
  <si>
    <t>Ostrava Chess z.s., Ostrava</t>
  </si>
  <si>
    <t>OSTRAVA SQUASH KLUB z.s., Ostrava Poruba</t>
  </si>
  <si>
    <t>Ostrava Steelers, Ostrava</t>
  </si>
  <si>
    <t>Ostravská sportovní a.s., Ostrava</t>
  </si>
  <si>
    <t>Individuální dotace – Výstavba vysokoškolských kolejí Ostravské univerzity</t>
  </si>
  <si>
    <t>Paint Western Riding Club, pobočný spolek, Kozlovice</t>
  </si>
  <si>
    <t>PANT, z.s., Ostrava</t>
  </si>
  <si>
    <t>Pavučina o.p.s., Ostrava</t>
  </si>
  <si>
    <t>PD profi, s.r.o., Ostrava</t>
  </si>
  <si>
    <t>Petr Vičan, Ostrava</t>
  </si>
  <si>
    <t>Petrklíč help, z.s., Český Těšín</t>
  </si>
  <si>
    <t>PH poradce servis s.r.o., Ostrava</t>
  </si>
  <si>
    <t>Pionýr, z. s. - Pionýrská skupina Směr, Ostrava</t>
  </si>
  <si>
    <t>Podané ruce, z. s., Frýdek-Místek</t>
  </si>
  <si>
    <t>POHO50, z.s., Ostrava</t>
  </si>
  <si>
    <t>Poradna pro občanství/Občanská a lidská práva, z.s., Praha</t>
  </si>
  <si>
    <t>POSPIECH SD, s.r.o., Ostrava</t>
  </si>
  <si>
    <t>Potůček projekt s.r.o., Ostrava</t>
  </si>
  <si>
    <t>Prádelna Lotos s.r.o., Horní Suchá</t>
  </si>
  <si>
    <t>PRADOLEK Jablunkov s.r.o., Jablunkov</t>
  </si>
  <si>
    <t>Prajzský symfonický orchestr, z.s., Hlučín</t>
  </si>
  <si>
    <t xml:space="preserve">PREMAC Company s.r.o., Ostrava </t>
  </si>
  <si>
    <t>Protimluv, Ostrava-Vítkovice</t>
  </si>
  <si>
    <t>RAIN MAN - sdružení rodičů a přátel dětí s autismem, Ostrava</t>
  </si>
  <si>
    <t>Rainbow Run, z.s., Ostrava</t>
  </si>
  <si>
    <t>Renarkon, o. p. s., Ostrava - Moravská Ostrava a Přívoz</t>
  </si>
  <si>
    <t>Replix s.r.o., Ostrava, Slezská Ostrava</t>
  </si>
  <si>
    <t>RESTORE fx s.r.o., Ostrava</t>
  </si>
  <si>
    <t>Rizika internetu a komunikačních technologií, Ostrava</t>
  </si>
  <si>
    <t>Rolling media s.r.o., Praha</t>
  </si>
  <si>
    <t>Roman Šafarčík, Kravaře Dvořisko</t>
  </si>
  <si>
    <t>ROZI displej s.r.o., Ostrava</t>
  </si>
  <si>
    <t>Rozjeď se z.s., Ostrava</t>
  </si>
  <si>
    <t>RSK Svinov z.s., Ostrava</t>
  </si>
  <si>
    <t>Řecká obec Krnov-město, Krnov</t>
  </si>
  <si>
    <t>Římskokatolická farnost Paskov, Paskov</t>
  </si>
  <si>
    <t>Římskokatolická farnost Petrovice u Karviné</t>
  </si>
  <si>
    <t>Římskokatolická farnost Vrbno pod Pradědem</t>
  </si>
  <si>
    <t>Sbor Církve bratrské v Ostravě, Ostrava</t>
  </si>
  <si>
    <t>Sbor dobrovolných hasičů, Havířov Město</t>
  </si>
  <si>
    <t>ScioŠkola Ostrava - základní škola, s.r.o.</t>
  </si>
  <si>
    <t>SeniorOn, z.ú., Olomouc</t>
  </si>
  <si>
    <t>Senioři České republiky, z. s., Krajská organizace Moravskoslezského kraje, Frýdek-Místek</t>
  </si>
  <si>
    <t>SH ČMS - Okresní sdružení hasičů Nový Jičín, Nový Jičín</t>
  </si>
  <si>
    <t>SH ČMS - Okresní sdružení hasičů Opava, Opava</t>
  </si>
  <si>
    <t>SH ČMS - Sbor dobrovolných hasičů Baška, Baška</t>
  </si>
  <si>
    <t>SH ČMS - Sbor dobrovolných hasičů Benkovice, Hradec nad Moravicí</t>
  </si>
  <si>
    <t>SH ČMS - Sbor dobrovolných hasičů Bílovec, Bílovec</t>
  </si>
  <si>
    <t>SH ČMS - Sbor dobrovolných hasičů Bukovec, Bukovec</t>
  </si>
  <si>
    <t>SH ČMS - Sbor dobrovolných hasičů Český Těšín - Horní Žukov, Český Těšín - Horní Žukov</t>
  </si>
  <si>
    <t>SH ČMS - Sbor dobrovolných hasičů Dětmarovice, Dětmarovice</t>
  </si>
  <si>
    <t>SH ČMS - Sbor dobrovolných hasičů Dolní Lhota, Dolní Lhota</t>
  </si>
  <si>
    <t>SH ČMS - Sbor dobrovolných hasičů Dolní Tošanovice, Dolní Tošanovice</t>
  </si>
  <si>
    <t>SH ČMS - Sbor dobrovolných hasičů Horní Datyně, Vratimov</t>
  </si>
  <si>
    <t>SH ČMS - Sbor dobrovolných hasičů Horní Lomná, Horní Lomná</t>
  </si>
  <si>
    <t>SH ČMS - Sbor dobrovolných hasičů Horní Tošanovice, Horní Tošanovice</t>
  </si>
  <si>
    <t>SH ČMS - Sbor dobrovolných hasičů Hrčava, Hrčava</t>
  </si>
  <si>
    <t>SH ČMS - Sbor dobrovolných hasičů Jakubčovice, Jakubčovice</t>
  </si>
  <si>
    <t>SH ČMS - Sbor dobrovolných hasičů Jelenice, Vítkov</t>
  </si>
  <si>
    <t>SH ČMS - Sbor dobrovolných hasičů Kajlovec, Hradec nad Moravicí</t>
  </si>
  <si>
    <t>SH ČMS - Sbor dobrovolných hasičů Karpentná, Třinec</t>
  </si>
  <si>
    <t>SH ČMS - Sbor dobrovolných hasičů Karviná-Louky, Karviná</t>
  </si>
  <si>
    <t>SH ČMS - Sbor dobrovolných hasičů Koblov, Ostrava Koblov</t>
  </si>
  <si>
    <t>SH ČMS - Sbor dobrovolných hasičů Kylešovice, Opava</t>
  </si>
  <si>
    <t>SH ČMS - Sbor dobrovolných hasičů Lhotka, Lhotka</t>
  </si>
  <si>
    <t>SH ČMS - Sbor dobrovolných hasičů Lubina II., Kopřivnice</t>
  </si>
  <si>
    <t>SH ČMS - Sbor dobrovolných hasičů Ludgeřovice, Ludgeřovice</t>
  </si>
  <si>
    <t>SH ČMS - Sbor dobrovolných hasičů Malé Hoštice, Malé Hoštice</t>
  </si>
  <si>
    <t>SH ČMS - Sbor dobrovolných hasičů Místek-Bahno, Frýdek-Místek</t>
  </si>
  <si>
    <t>SH ČMS - Sbor dobrovolných hasičů Nýdek, Nýdek</t>
  </si>
  <si>
    <t>SH ČMS - Sbor dobrovolných hasičů Petřkovice, Ostrava</t>
  </si>
  <si>
    <t>SH ČMS - Sbor dobrovolných hasičů Petřvaldík, Petřvaldík</t>
  </si>
  <si>
    <t>SH ČMS - Sbor dobrovolných hasičů Písek, Písek</t>
  </si>
  <si>
    <t>SH ČMS - Sbor dobrovolných hasičů Plesná, Ostrava</t>
  </si>
  <si>
    <t>SH ČMS - Sbor dobrovolných hasičů Proskovice, Ostrava-Proskovice</t>
  </si>
  <si>
    <t>SH ČMS - Sbor dobrovolných hasičů Pustkovec, Ostrava</t>
  </si>
  <si>
    <t>SH ČMS - Sbor dobrovolných hasičů Rybí, Rybí</t>
  </si>
  <si>
    <t>SH ČMS - Sbor dobrovolných hasičů Služovice, Služovice</t>
  </si>
  <si>
    <t>SH ČMS - Sbor dobrovolných hasičů Staré Hamry, Staré Hamry</t>
  </si>
  <si>
    <t>SH ČMS - Sbor dobrovolných hasičů Staré Město, Staré Město</t>
  </si>
  <si>
    <t>SH ČMS - Sbor dobrovolných hasičů Svoboda, Štěpánkovice</t>
  </si>
  <si>
    <t>SH ČMS - Sbor dobrovolných hasičů Široká Niva, Široká Niva</t>
  </si>
  <si>
    <t>SH ČMS - Sbor dobrovolných hasičů Vávrovice, Opava</t>
  </si>
  <si>
    <t>SH ČMS - Sbor dobrovolných hasičů Vítkov, Vítkov</t>
  </si>
  <si>
    <t>SH ČMS - Sbor dobrovolných hasičů Vyšní Lhoty, Vyšní Lhoty</t>
  </si>
  <si>
    <t>SH ČMS - Sbor dobrovolných hasičů Zlatníky, Opava</t>
  </si>
  <si>
    <t>SH ČMS - Sbor dobrovolných hasičů Žabeň, Žabeň</t>
  </si>
  <si>
    <t>Silesia Welding Industry s.r.o., Ostrava</t>
  </si>
  <si>
    <t>Sjednocená organizace nevidomých a slabozrakých České republiky, zapsaný spolek, Praha</t>
  </si>
  <si>
    <t>SK - SVINOV z.s., Ostrava</t>
  </si>
  <si>
    <t>SK PEPA CENTRUM OPAVA</t>
  </si>
  <si>
    <t>SK Tichá, z.s., Tichá</t>
  </si>
  <si>
    <t>Slezský soubor Heleny Salichové, Ostrava</t>
  </si>
  <si>
    <t>Spirála Ostrava, z.ú., Ostrava</t>
  </si>
  <si>
    <t>Společenství vlastníků domu 24, Frýdek-Místek, Ftýdek-Místek</t>
  </si>
  <si>
    <t>Spolek FDF team Olomouc, Olomouc</t>
  </si>
  <si>
    <t>"spolek Fiducia", Ostrava - Moravská Ostrava a Přívoz</t>
  </si>
  <si>
    <t>Spolek Fotografická galerie Fiducia, Ostrava</t>
  </si>
  <si>
    <t>Spolek H10, Albrechtice</t>
  </si>
  <si>
    <t>Spolek Sokolčata, Ostrava</t>
  </si>
  <si>
    <t xml:space="preserve">SportOVA s.r.o., Ostrava </t>
  </si>
  <si>
    <t>"Stáj Bonanza Trojanovice, z. s.", Trojanovice</t>
  </si>
  <si>
    <t>STaP - FM s.r.o., Praha</t>
  </si>
  <si>
    <t>Stavby COMPLET s.r.o., Ostrava - Slezská Ostrava</t>
  </si>
  <si>
    <t>STAVINVEX Pelhřimov s.r.o., Ostrava - Moravská Ostrava</t>
  </si>
  <si>
    <t>Střední průmyslová škola Třineckých železáren</t>
  </si>
  <si>
    <t>Střední škola Montessori lyceum Ostrava</t>
  </si>
  <si>
    <t>Studentská unie Slezské univerzity, z.s., Opava</t>
  </si>
  <si>
    <t>Superior Steel, s.r.o., Ostrava</t>
  </si>
  <si>
    <t>Svaz českých divadelních ochotníků, z.s., Praha</t>
  </si>
  <si>
    <t>Svaz postižených civilizačními chorobami v ČR, z.s. základní organizace Dolní Benešov, Dolní  Benešov</t>
  </si>
  <si>
    <t>Světlo rodin, z.ú., Ostrava</t>
  </si>
  <si>
    <t>ŠVIHEJ JUMP ROPES s.r.o., Ostrava</t>
  </si>
  <si>
    <t>Terapeutická linka Sluchátko, z.ú., Praha 3 Žižkov</t>
  </si>
  <si>
    <t>Těšínka - spolek pro komunitní vzdělávání, Chotěbuz</t>
  </si>
  <si>
    <t>Triventum SGT s.r.o., Třinec</t>
  </si>
  <si>
    <t>Tyfloservis o. p. s., Praha</t>
  </si>
  <si>
    <t>VADE MECUM BOHEMIAE s.r.o., Odry</t>
  </si>
  <si>
    <t>Včelařský spolek Budišov nad Budišovkou z.s., Budišov nad Budišovkou</t>
  </si>
  <si>
    <t>Včelařský spolek Moravy a Slezska z.s., Karviná</t>
  </si>
  <si>
    <t>Včelařský spolek Oldřichovice, Třinec</t>
  </si>
  <si>
    <t>VMLY&amp;R s.r.o., Praha</t>
  </si>
  <si>
    <t>vodní miniZOO Baška z.s., Baška</t>
  </si>
  <si>
    <t>WOBAU STAVBY s.r.o., Ostrava</t>
  </si>
  <si>
    <t>YMCA Orlová, Orlová Město</t>
  </si>
  <si>
    <t>Zvol si info z.s., Brno</t>
  </si>
  <si>
    <t>Žijeme sportem, z.s., Ostrava-Radvanice a Bartovice</t>
  </si>
  <si>
    <t xml:space="preserve">	Waldorfská základní škola a střední škola, Ostrava-Poruba, příspěvková organizace</t>
  </si>
  <si>
    <t>Zařízení školního stravování Krnov, příspěvková organizace</t>
  </si>
  <si>
    <t>Příspěvková organizace v odvětví informatiky a kybernetické bezpečnosti</t>
  </si>
  <si>
    <t>Celkový součet - příspěvková organizace
v odvětví informatiky a kybernetické bezpečnosti</t>
  </si>
  <si>
    <t>Příspěvková organizace v odvětví životního prostředí</t>
  </si>
  <si>
    <t>Celkový součet - příspěvková organizace
v odvětví životního prostředí</t>
  </si>
  <si>
    <r>
      <t>2)</t>
    </r>
    <r>
      <rPr>
        <sz val="8"/>
        <rFont val="Tahoma"/>
        <family val="2"/>
        <charset val="238"/>
      </rPr>
      <t xml:space="preserve"> Ve sloupci Čerpáno jsou uvedeny poskytnuté prostředky v roce 2025 snížené o případné vyúčtované vratky v závěru roku 2025 nebo počátkem roku 2026.</t>
    </r>
  </si>
  <si>
    <t>PŘEHLED VÝDAJŮ V ODVĚTVÍ DOPRAVY V ROCE 2025</t>
  </si>
  <si>
    <t>Schválený rozpočet 2025</t>
  </si>
  <si>
    <t>Upravený rozpočet 2025</t>
  </si>
  <si>
    <t>Skutečné čerpání 2025</t>
  </si>
  <si>
    <t xml:space="preserve">Rozdíl mezi schváleným a upraveným rozpočetem je z titulu přesunutí finančních prostředků na rok 2026 v souvislosti s uzavřenou smlouvou o poskytnutí dotace statutárnímu městu Ostrava ve výši 115.000 tis. Kč. Další finanční prostředky ve výši 28.000 tis. Kč byly přesunuty na rok 2026 v návaznosti na uzavřené Memorandum o spolupráci v souvislosti s realizací stavby „Odvedení splaškových vod z lokality Krnov – Ježník“. </t>
  </si>
  <si>
    <t>Rada kraje usnesením č. 33/2143 ze dne 15.12.2025, č. 31/2008 ze dne 24.11.2025 a č. 29/1823 ze dne 29.10.2025 rozhodla poskytnout  neinvestiční účelové dotace pěti subjektům v maximální výši celkem 1.640 tis. Kč. Dotace budou vyplaceny na základě splnění podmínek uvedených v jednotlivých smlouvách. Na základě výše uvedeného byly finanční prostředky zapojeny do rozpočtu roku 2026. Zbývající finanční prostředky představují úsporu z důvodu nižšího počtu podpořených žádostí o dotace.</t>
  </si>
  <si>
    <t>Ekonomické poradenství ve veřejných službách zajišťuje dle smlouvy č. 01564/2023/DSH společnost Mott MacDonald CZ, kde jsou vázány finanční prostředky ve výši 843 tis. Kč. Dle smluvních podmínek dochází k průběžnému plnění na základě předložených faktur. Administraci veřejných zakázek včetně poradenských služeb v rámci dopravní obslužnosti linkové a drážní dopravy zajišťuje společnost MT Legal, kde jsou vázány finanční prostředky na dvou objednávkách v celkovém objemu 351 tis. Kč. Z daného důvodu byly nevyčerpané finanční prostředky zapojeny do rozpočtu roku 2026. Zbylé finanční prostředky představují úsporu z nerealizovaných aktivit v rámci právního nebo ekonomického poradenství týkající se odvětví dopravy.</t>
  </si>
  <si>
    <t>Rozdíl mezi schváleným a upraveným rozpočtem je z titulu úspory na této akci ve výši 3.173 tis. Kč, která byla použita na jiné samosprávné činnosti v odvětví dopravy.</t>
  </si>
  <si>
    <t>Z důvodu nerozšíření počtu rotací letecké linky Ostrava - Varšava a nezahájení žádné další případné letecké linky z Letiště Leoše Janáčka Ostrava zůstaly na akci nedočerpané finanční prostředky.</t>
  </si>
  <si>
    <t>Moravskoslezské cestovné</t>
  </si>
  <si>
    <t>Rada kraje usnesením č. 19/1214 ze dne 9.6.2025 schválila projekt Moravskoslezské cestovné včetně podmínek. S ohledem na skutečnost, že vyplacení nárokového cestovného probíhá do 60 dnů od podání žádosti o nárokové cestovné, byly finanční prostředky ve výši 25.000 tis. Kč zapojeny do rozpočtu roku 2026. Zbylé finanční prostředky představují úsporu z titulu nižšího zájmu ze strany cestujících.</t>
  </si>
  <si>
    <t>Finanční prostředky byly vyčleněny na zabezpečení technické podpory a rozvoj aplikací Krajské digitální spisovny a Geoportálu dopravní infrastruktury. V souladu s podmínkami těchto smluv je kromě standardního poskytování technické podpory i zajištění rozvoje a konzultací k těmto aplikacím realizováno dle aktuálních potřeb. Z těchto důvodů představují nevyčerpané finanční prostředky úsporu na akci.</t>
  </si>
  <si>
    <t>Akce byla schválena usnesením zastupitelstva kraje č. 10/948 dne 15.12.2022. Realizace akce začala v polovině roku 2023, přičemž se po 3 měsících realizace úplně zastavila, a to z důvodu výskytu projektem nepředpokládaných skutečností. Opětovné zahájení prací proběhlo v polovině roku 2024 s plánovaným dokončením v červnu 2025, nicméně zhotovitel nedodržel termín, stavbu nedokončil a neprojevil ani snahu o její dokončení. Z tohoto důvodu byla ze strany SSMSK vypovězena smlouva o dílo, čímž došlo k ukončení smluvního vztahu, a dokončení akce bude zajištěno nově vysoutěženým zhotovitelem, přičemž se předpokládá, že realizace bude dokončena nejdříve v roce 2026. Proto byly nevyčerpané finanční prostředky  zapojeny do rozpočtu roku 2026.</t>
  </si>
  <si>
    <t>Silnice II/470, stavba „Komunikace – Severní spoj“ v Ostravě – příprava (Správa silnic Moravskoslezského kraje, příspěvková organizace, Ostrava)</t>
  </si>
  <si>
    <t>Pro rok 2025 byl plánován Geotechnický průzkum pro zpracování projektové dokumentace pro dokumentaci stavebního povolení. S ohledem na skutečnost, že v roce 2025 nebylo vydáno pravomocné územní rozhodnutí, nebyl tento průzkum realizován. Z daného důvodu byly nevyčerpané finanční prostředky ve výši 7.771 tis. Kč zapojeny do rozpočtu roku 2026.</t>
  </si>
  <si>
    <t>Finanční prostředky jsou vázány objednávkou č. 0440/2025/DSH/O na přípravu výstavby tramvajové tratě Ostrava – Orlová – Karviná, jež zajišťuje společnost MSID, a.s. S ohledem na skutečnost, že předložení dalších stádií projekčních prací je stanoveno na rok 2026, byly nevyčerpané finanční prostředky ve výši 2.150 tis. Kč zapojeny do rozpočtu roku 2026.</t>
  </si>
  <si>
    <t>Akce byla schválena usnesením zastupitelstva kraje č. 5/443 ze dne 16.9.2021. Statutární město Ostrava a kraj uzavřeli Rámcovou smlouvu o spolupráci při přípravě a realizaci významných dopravních staveb č. 03040/2018/DSH, a to Silnice II/478 Ostrava ulice Nová Krmelínská a Silnice II/478, ul. Mostní, II. etapa. V současné době probíhá výkup pozemků, přičemž pozemky, jejichž vlastníci neakceptovali návrh kupní smlouvy, resp. kupní ceny, kraj nabude do vlastnictví formou vyvlastňovacího řízení.  S ohledem na prodloužení procesu realizace výkupu pozemků z důvodu vyvlastňovacího řízení byly nevyčerpané finanční prostředky zapojeny do rozpočtu roku 2026.</t>
  </si>
  <si>
    <t>Akce byla schválena usnesením zastupitelstva kraje č. 12/1228 dne 8.6.2023. Dokončení projekční přípravy se očekává v první polovině roku 2026. Zahájení samotné realizace stavby je plánováno na druhou polovinu roku 2026. Zejména s ohledem na termín fakturace projekční fáze, byly nevyčerpané finanční prostředky zapojeny do rozpočtu roku 2026. Ke snížení schváleného rozpočtu 2025 došlo z důvodu časového posunu akce.</t>
  </si>
  <si>
    <t>Akce byla schválena usnesením zastupitelstva kraje č. 12/1228 ze dne 8.6.2023. V říjnu 2025 byl vystaven požadavek na vyhlášení veřejné zakázky na zhotovitele stavby, samotné vyhlášení zakázky proběhlo v závěru roku 2025. Zahájení realizace stavby lze očekávat nejdříve ve 3. čtvrtletí roku 2026. Z tohoto důvodu byly zapojeny  nevyčerpané finanční prostředky do rozpočtu roku 2026.</t>
  </si>
  <si>
    <t>Z důvodu průtahů při zahájení vybraných staveb a z důvodu klimatických podmínek, kdy již nebylo možno stavby realizovat v požadované kvalitě, jakož i z důvodu neplánovaných změn a následného návrhu řešení při realizaci konkrétní stavby OV - Revitalizace náměstí republiky nebyly některé plánované akce provedeny v roce 2025. Nevyčerpané finanční prostředky ve výši 36.000 tis. Kč byly zapojeny do rozpočtu roku 2026.</t>
  </si>
  <si>
    <t>Výkupy pozemků byly realizovány v nižším objemu oproti původnímu předpokladu. Nevyčerpané prostředky představují neúčelovou úsporu.</t>
  </si>
  <si>
    <t>Z důvodu posunu vydání stavebního povolení a následné realizace projektové dokumentace ve stupni PDPS a z důvodu koordinace související stavby Ředitelství silnic a dálnic Obchvat Sedlic nebyly veškeré finanční prostředky vyčerpány. Z daného důvodu byly finanční prostředky ve výši 5.900 tis. Kč zapojeny do rozpočtu roku 2026.</t>
  </si>
  <si>
    <t>V průběhu roku 2025 probíhaly inženýrsko-investorské činnosti, které se přesunuly do roku 2026. S ohledem na tuto skutečnost nebyly veškeré finanční prostředky vyčerpány. Fiinanční prostředky ve výši 30.000 tis. Kč byly zapojeny do rozpočtu roku 2026.</t>
  </si>
  <si>
    <t>Akce byla schválena usnesením zastupitelstva kraje č. 14/1454 dne 7.12.2023. Zadávací řízení na zhotovitele stavby proběhlo začátkem roku 2024, přičemž smlouva se zhotovitelem byla podepsána v polovině téhož roku. Realizaci stavby narušily zářijové povodně v roce 2024. Na základě uzavřených smluvních dodatků se kolaudace dokončené stavby předpokládá v květnu 2026. S ohledem na fakturační a platební podmínky byly zapojeny  nevyčerpané finanční prostředky do rozpočtu roku 2026.</t>
  </si>
  <si>
    <t>Zastupitelstvo kraje rozhodlo o profinancování a kofinancování projektu usnesením č. 4/207 ze dne 16.6.2025. Vzhledem k prodloužení termínu zpracování projektové dokumentace nebyly v roce 2025 čerpány veškeré alokované finanční prostředky. Z tohoto důvodu byly převedeny nevyčerpané finanční prostředky projektu do rozpočtu roku 2026.</t>
  </si>
  <si>
    <t>Povodňová škoda na silnici III/45814 Bohušov</t>
  </si>
  <si>
    <t>Zastupitelstvo kraje rozhodlo o profinancování a kofinancování projektu usnesením č. 4/207 ze dne 16.6.2025. Vzhledem k prodloužení termínu zpracování projektové dokumentace nebyly v roce 2025 čerpány veškeré alokované finanční prostředky. Z tohoto důvodu byly převedeny nevyčerpané prostředky projektu do rozpočtu roku 2026.</t>
  </si>
  <si>
    <t>Výkupy pozemků pod stavbami silnic II. a III. třídy byly realizovány v nižším objemu oproti původnímu předpokladu. Nevyčerpané prostředky představují neúčelovou úsporu.</t>
  </si>
  <si>
    <t xml:space="preserve">Z důvodů vytížení projekčních kanceláří a příslušných stavebních úřadů velkým objemem staveb po povodních nebyly do konce roku 2025 schváleny všechny nezbytné projektové dokumentace. Z daného důvodu byly nevyčerpané finanční prostředky ve výši 4.000 tis. Kč zapojeny do rozpočtu roku 2026. </t>
  </si>
  <si>
    <t>Rekonstrukce vzletové a přistávací dráhy a navazujících provozních ploch Letiště Leoše Janáčka Ostrava - příprava</t>
  </si>
  <si>
    <t>Akce byla schválena usnesením zastupitelstva kraje č. 14/1652 ze dne 12.12.2019. V roce 2025 byla odevzdána projektová dokumentace pro provádění stavby na celý projekt. Na základě rozhodnutí kraje usnesením č. 4/241 ze dne 16.06.2025, bylo rozhodnuto o realizaci vybraných stavebních objektů. K tomuto byla uzavřena smlouva na úpravu projektové dokumentace, která byla odevzdána ke kontrole v závěru roku 2025. V říjnu 2025 bylo vydáno stavební povolení. V průběhu 1. pololetí 2026 se předpokládá vyhlášení veřejné zakázky na zhotovitele stavby a následně bude realizována stavba. Z tohoto důvodu byly zapojeny  nevyčerpané finanční prostředky do rozpočtu roku 2026.</t>
  </si>
  <si>
    <t>Zastupitelstvo kraje rozhodlo o zahájení přípravy, profinancování a kofinancování projektu a schválení účasti na projektu dne 16.12.2021 usnesením č. 6/517 a o změně názvu projektu a změně výše financování dne 16.3.2022 usnesením č. 7/634 a dále o změně názvu projektu a změně doby financování dne 8.6.2023 usnesením č. 12/1235 a dále o změně názvu projektu dne 5.9.2024 usnesením č. 18/1840. Jedná se o víceletý projekt, alokované finanční prostředky jsou určeny k úhradě výdajů i v budoucích letech. Z tohoto důvodu byly převedeny nevyčerpané finanční prostředky projektu do rozpočtu roku 2026.</t>
  </si>
  <si>
    <t>Nevyčerpané finanční prostředky představují neúčelovou úsporu rozpočtu za rok 2025.</t>
  </si>
  <si>
    <t>Zastupitelstvo kraje rozhodlo profinancovat a kofinancovat projekt a zahájit realizaci projektu dne 10.3.2023 usnesením č. 11/1121. Vlivem povodní v září 2024, způsobeným škodám v okolí mostu a obtížím v dopravě v pohraničním prostoru, došlo ke zpoždění zahájení stavby až do dubna 2025 s plánovaným ukončením v listopadu 2025. Dále bylo nutné přistoupit k prodloužení lhůty o 26 dnů a také pozastavit stavební práce na 16 dnů. Stavba byla ukončena v prosinci 2025 a v lednu 2026 byly uhrazeny poslední faktury. Z tohoto důvodu byly převedeny nevyčerpané finanční prostředky projektu do rozpočtu roku 2026.</t>
  </si>
  <si>
    <t>Zastupitelstvo kraje rozhodlo dne 8.6.2023 usnesením č. 12/1238 o zahájení přípravy, profinancování, kofinancování a realizace projektu. Zpoždění v rámci veřejné zakázky na výběr zhotovitele stavby způsobilo posun termínu zahájení stavby, jehož důsledkem je nižší čerpání stavebních výdajů. Z tohoto důvodu byly převedeny nevyčerpané finanční prostředky projektu do rozpočtu roku 2026. Ke snížení schváleného rozpočtu 2025 došlo z důvodu časového posunu projektu.</t>
  </si>
  <si>
    <t>Zastupitelstvo kraje rozhodlo zahájit přípravu, profinancovat a kofinancovat projekt a zahájit realizaci projektu usnesením č. 12/1238 ze dne 8.6.2023. V návaznosti na prodloužení termínu odevzdání zpracované projektové dokumentace stavby nebyly výdaje určené na přípravu projektu vyčerpány v roce 2025. Z tohoto důvodu byly nevyčerpané finanční prostředky projektu převedeny do rozpočtu roku 2026. Ke snížení schváleného rozpočtu 2025 došlo z důvodu časového posunu projektu.</t>
  </si>
  <si>
    <t>Zastupitelstvo kraje rozhodlo zahájit přípravu, profinancovat a kofinancovat projekt a zahájit realizaci projektu usnesením č. 12/1238 ze dne 8.6.2023. V návaznosti na prodloužení termínu odevzdání zpracované projektové dokumentace stavby nebyly výdaje určené na přípravu projektu čerpány v roce 2025. Z tohoto důvodu byly nevyčerpané finanční prostředky projektu převedeny do rozpočtu roku 2026.</t>
  </si>
  <si>
    <t>Zastupitelstvo kraje rozhodlo o zahájení přípravy, profinancování a kofinancování projektu a schválení účasti na projektu dne 7.9.2023 usnesením č. 13/1357.  Jedná se o víceletý projekt, alokované finanční prostředky jsou určeny k úhradě výdajů i v budoucích letech. Z tohoto důvodu byly převedeny nevyčerpané finanční prostředky projektu do rozpočtu roku 2026</t>
  </si>
  <si>
    <t>Zastupitelstvo kraje rozhodlo zahájit přípravu, profinancovat a kofinancovat projekt a zahájit realizaci projektu usnesením č. 17/1732 ze dne 6.6.2024 a o změně profinancovat a kofinancovat projet rozhodlo usnesením č. 4/204 ze dne 16.6.2025. V návaznosti na prodloužení termínu odevzdání zpracované projektové dokumentace stavby nebyly celkové výdaje určené na přípravu projektu čerpány v roce 2025. Z tohto důvodu byly převedeny nevyčerpané finanční prostředky projektu do rozpočtu roku 2026. Ke snížení schváleného rozpočtu 2025 došlo z důvodu časového posunu projektu.</t>
  </si>
  <si>
    <t>Zastupitelstvo kraje rozhodlo profinancovat a kofinancovat projekt usnesením č. 17/1732 ze dne 6.6.2024. K navýšení profinancování a kofinancování došlo usnesením č. 18/1826 ze dne 5.9.2024. V rámci projektu byly stavební práce zahájeny se zpožděním jednak v důsledku  průtahů při administraci veřejné zakázky a jednak komplikací, které nastaly v době před předáním stavby. Z těchto důvodů byly nevyčerpané finanční prostředky projektu převedeny do rozpočtu roku 2026.  Ke snížení schváleného rozpočtu 2025 došlo z důvodu časového posunu projektu.</t>
  </si>
  <si>
    <t>Zastupitelstvo kraje rozhodlo zahájit přípravu, profinancovat a kofinancovat projekt a zahájit realizaci projektu usnesením č. 17/1732 ze dne 6.6.2024 a o navýšení rozhodlo dne 16.6.2025 usnesením č. 4/204. V návaznosti na prodloužení termínu odevzdání zpracované projektové dokumentace stavby nebyly celkové výdaje určené na přípravu projektu čerpány v roce 2025. Z tohoto důvodu byly nevyčerpané finanční prostředky projektu převedeny do rozpočtu roku 2026. Ke snížení schváleného rozpočtu 2025 došlo z důvodu časového posunu projektu.</t>
  </si>
  <si>
    <t>Zastupitelstvo kraje rozhodlo zahájit přípravu, profinancovat a kofinancovat projekt a zahájit realizaci projektu usnesením č. 17/1732 ze dne 6.6.2024. Staveniště bylo předáno se zpožděním, protože z provozních důvodů bylo nutné zajistit na rekonstruované silnici kyvadlovou náhradní autobusovou dopravu po dobu výluky železniční trati, která trvala celý srpen. Z tohoto důvodu byly převedeny nevyčerpané finanční prostředky projektu do rozpočtu roku 2026.</t>
  </si>
  <si>
    <t>Zastupitelstvo kraje rozhodlo zahájit přípravu projektu dne 5.9.2024 usnesením č. 18/1831, dále dne 16.6.2025 rozhodlo usnesením č. 4/201 o profinancování a kofinancování projektu. V návaznosti na časové prodlevy s dopracováním projektové dokumentace stavby a se získáním stavebního povolení, na to navazující zpracování žádosti o podporu nebyly výdaje určené na přípravu projektu čerpány v roce 2025. Z tohoto důvodu byly převedeny nevyčerpané finanční prostředky projektu do rozpočtu roku 2026.</t>
  </si>
  <si>
    <t>Zastupitelstvo kraje rozhodlo zahájit přípravu, profinancovat a kofinancovat projekt a zahájit realizaci projektu usnesením 5/303 ze dne 15.9.2025. V návaznosti na prodloužení termínu odevzdání zpracované projektové dokumentace stavby nebyly celkové výdaje určené na přípravu projektu čerpány v roce 2025, a proto bylo nutné tyto výdaje převést do rozpočtu roku 2026.</t>
  </si>
  <si>
    <t>Z důvodu vytížení projekčních kanceláří a příslušných stavebních úřadů v souvislosti s povodněmi v roce 2024 se nepodařilo uzavřít i opakované veřejné zakázky a dokončit v termínu některé již probíhající zasmluvněné projekční práce. Nevyčerpané finanční prostředky ve výši 16.000 tis. Kč byly zapojeny do rozpočtu roku 2026.</t>
  </si>
  <si>
    <t>PŘEHLED VÝDAJŮ V ODVĚTVÍ INFORMATIKY A KYBERNETICKÉ BEZPEČNOSTI V ROCE 2025</t>
  </si>
  <si>
    <t>Informační a komunikační technologie KÚ - běžné výdaje</t>
  </si>
  <si>
    <t xml:space="preserve">Nevyčerpané prostředky ve výši 3.472,7 tis. Kč byly převedeny do rozpočtu roku 2026. Zbývající nevyčerpané prostředky ve výši 10.298,03 tis. Kč představují úsporu na akci, např. z důvodu posunutí realizace projektu týkající se zálohování dat krajské korporace do roku 2026, z důvodu fakturace v souladu se smluvními podmínkami a s ohledem na termín plnění, na jehož základě dojde k čerpání prostředků v roce 2026.  Rovněž došlo k úspoře při nákupu spotřebního materiálu, tonerů pro tiskárny a opravách IT techniky. Dále se jedná o nevyčerpané prostředky za rozvoj, odbornou podporu nebo konzultace k aplikacím a HW, které jsou standardně dle smluvních podmínek objednávány dle aktuální potřeby a následně fakturovány dle skutečnosti.  </t>
  </si>
  <si>
    <t>Informační a komunikační technologie ZK - běžné výdaje</t>
  </si>
  <si>
    <t xml:space="preserve">Nevyčerpané prostředky ve výši 712,9 tis. Kč, určené na zajištění technické podpory systému pro zpracování materiálů samosprávy na období 2025-2028 (i-Usnesení) a na provádění servisu konferenčního a hlasovacího systému včetně on-line přenosů, byly převedeny do rozpočtu roku 2026. Zbývající prostředky představují úsporu na akci.  </t>
  </si>
  <si>
    <t>Nevyčerpané prostředky ve výši 9.903,49 tis. Kč, určené na dodávku a implementaci systému řízení přístupových politik NAC, síťového managementu a síťové analytiky, včetně poskytování technické podpory, byly převedeny do rozpočtu roku 2026.</t>
  </si>
  <si>
    <t>Technická údržba, podpora a služby k software informatiky a kybernetické bezpečnosti</t>
  </si>
  <si>
    <t>Nevyčerpané prostředky ve výši 19,75 tis. Kč představují úsporu v rámci poskytování technické podpory a služeb pro jednotný personální a mzdový systém.</t>
  </si>
  <si>
    <t>Nevyčerpané prostředky ve výši 14.291,1 tis. Kč, určené na realizaci projektů Kybernetická bezpečnost v nemocnicích MSK a Kybernetická bezpečnost ZZS MSK, byly převedeny do rozpočtu roku 2026.</t>
  </si>
  <si>
    <t>Vzhledem k tomu, že rada kraje usnesením č. 29/1817 ze dne 29.10.2025 rozhodla o uzavření dohody o ukončení slouvy o dílo a smlouvy na poskytování technické podpory č. 02572/2024/ZDR uzavřené s DERS, s.r.o., představují nevyčerpané prostředky ve výši 16.779,16 tis. Kč úsporu na akci.</t>
  </si>
  <si>
    <t>ukončena</t>
  </si>
  <si>
    <t>Nevyčerpané finanční prostředky představují neúčelovou úsporu rozpočtu za rok 2025. Schválený rozpočet byl snížen z důvodu převedení finančních prostředků na akci Generační obnova koncových stanic výpočetní techniky v rámci krajské korporace.</t>
  </si>
  <si>
    <t xml:space="preserve">Nevyčerpané prostředky ve výši 93,18 tis. Kč představují úsporu na akci při zajištění administrace veřejné zakázky realizované MSDC, p.o. </t>
  </si>
  <si>
    <t>Bezpečnostní dohledové centrum (Moravskoslezské datové centrum, příspěvková organizace)</t>
  </si>
  <si>
    <t>Nevyčerpané prostředky ve výši 39.593,82 tis. Kč, určené na vybudování bezpečnostního dohledového centra, jehož úkolem bude zajištění aktivní kybernetické bezpečnosti krajských nemocnic a dalších zapojených organizací (Zdravotnická záchranná služba MSK, sanatoria, apod.), představují úsporu na akci, a to z důvodu nerealizace veřejné zakázky v roce 2025.</t>
  </si>
  <si>
    <t>Nevyčerpané prostředky ve výši 2.000 tis. Kč, určené na pořízení služebních vozidel pro Moravskoslezské datové centrum, p.o., byly převedeny do rozpočtu roku 2026.</t>
  </si>
  <si>
    <t>Generační obnova koncových stanic výpočetní techniky v rámci krajské korporace</t>
  </si>
  <si>
    <t>Nevyčerpané prostředky ve výši 190.307 tis. Kč, určené na na realizaci veřejné zakázky související s generační obnovou koncových stanic výpočetní techniky v rámci krajské korporace, byly převedeny do rozpočtu roku 2026.</t>
  </si>
  <si>
    <t>Nevyčerpané prostředky ve výši 6.937,8 tis. Kč, určené na pořízení disků do diskových polí, 8 síťových tiskáren, licencí Avamar a pořízení dat pro účely Digitální technické mapy, byly převedeny do rozpočtu kraje roku 2026. Zbývající nevyčerpané prostředky ve výši 7.646,21 tis. Kč představují úsporu na akci z důvodu nerealizace původního záměru obnovy Technologického centra kraje, kdy došlo na základě rozhodnutí rady kraje k bezplatnému převodu diskových polí z MSDC, p.o. na kraj a z důvodu úspory při pořizování modulů GINIS.</t>
  </si>
  <si>
    <t xml:space="preserve">Nevyčerpané prostředky ve výši 200,39 tis. Kč, určené na zajištění funkčnosti konferenčního a hlasovacího systému DCN v sále zastupitelstva kraje, představují úsporu na akci, a to z důvodu, že předmět plnění měl charakter neinvestičních výdajů oproti původně plánovaných investičním. </t>
  </si>
  <si>
    <t>Nevyčerpané prostředky ve výši 21.816,39 tis. Kč, určené na realizaci projektu Postupné budování vysokorychlostní datové sítě MSK, byly s ohledem na termíny realizace jednotlivých veřejných zakázek v rámci projektu převedeny do rozpočtu roku 2026.</t>
  </si>
  <si>
    <t xml:space="preserve">Zastupitelstvo kraje na základě usnesení č. 4/205 z 16.6.2025 rozhodlo o ukončení projektu. Nevyčerpané finanční prostředky představují neúčelovou úsporu rozpočtu za rok 2025. Schválený rozpočet byl snížen revizí finančních prostředků určených na projekty spolufinancované z EU. </t>
  </si>
  <si>
    <t xml:space="preserve">Zastupitelstvo kraje rozhodlo profinancovat a kofinancovat projekt a zajistit jeho udržitelnost dne 15.12.2022 usnesením č. 10/1009. Jedná se o víceletý projekt, u něhož došlo ke zpoždění v souvislosti s veřejnou zakázkou. Z tohoto důvodu byly převedeny nevyčerpané finanční prostředky projektu do rozpočtu roku 2026. </t>
  </si>
  <si>
    <t xml:space="preserve">Zastupitelstvo kraje rozhodlo o ukončení přípravy projektu dne 16.6.2025 usnesením č. 4/205. Nevyčerpané finanční prostředky představují neúčelovou úsporu rozpočtu za rok 2025.  Schválený rozpočet byl snížen revizí finančních prostředků určených na projekty spolufinancované z EU. </t>
  </si>
  <si>
    <t>PŘEHLED VÝDAJŮ V ODVĚTVÍ KRIZOVÉHO ŘÍZENÍ V ROCE 2025</t>
  </si>
  <si>
    <t>Nevyčerpané prostředky ve výši 220 tis. Kč určené na výplatu dotace subjektu Oblastní spolek Českého červeného kříže Karviná (schváleno usnesením rady kraje č. 32/2059 ze dne 8.12.2025) byly převedeny do rozpočtu kraje na rok 2026. Zbylé nečerpané prostředky představují úsporu na akci.</t>
  </si>
  <si>
    <t>Nevyčerpané finanční prostředky ve výši 31.920 tis. Kč byly převedeny do rozpočtu kraje na rok 2026 na úhradu závazků vyplývajících z uzavřených smluv o poskytnutí dotace na pořízení cisternové automobilové stříkačky, pořízení dopravního automobilu nebo přívěru k hašení pro jednotky požární ochrany SDH obce nebo na stavbu nebo rekonstrukci požární zbrojnice. Prostředky jsou vypláceny na základě předložených žádostí o čerpání. Zbylé nečerpané prostředky představují úsporu na akci.</t>
  </si>
  <si>
    <t>Nevyčerpané prostředky ve výši 1.501 tis. Kč určené na poskytnutí neinvestiční dotace statutárnímu městu Opava na zmírnění a odstranění následků povodňových škod byly převedeny do rozpočtu roku 2026, zbývající prostředky představují úsporu na akci.</t>
  </si>
  <si>
    <t>Usnesením rady kraje č. 33/2135 ze dne 15.12.2025 bylo rozhodnuto o poskytnutí dotací subjektům Sportovní klub Hasičského záchranného sboru MSK, z.s., a Sdružení hasičů Čech, Moravy a Slezska. Nevyčerpané prostředky ve výši 1.150 tis. Kč byly převedeny do rozpočtu kraje na rok 2026, kdy proběhne jejich výplata.</t>
  </si>
  <si>
    <t>Nevyčerpané prostředky ve výši 999,46 tis. Kč určené na pořízení 14 ks protichemických ochranných oděvů pro HZS Moravskoslezského kraje byly vzhledem k termínu dodání a platebním podmínkám převedeny do rozpočtu roku 2026.</t>
  </si>
  <si>
    <t>Nevyčerpané prostředky ve výši 156,91 tis. Kč, určené na nákup občerstvení  a pronájmu prostor při zajištění dvoudenní pracovní porady pracovníků krizového řízení se zástupci obcí s rozšířenou působností a odbornou přípravou tajemníků bezpečnostních rad obcí a členů stálé pracovní skupiny krizového štábu kraje, představují úsporu na akci z důvodu nabídky nižší ceny u vybraného dodavatele.</t>
  </si>
  <si>
    <t>V důsledku vysoutěžení nižších cen na pořízení  vybavení pro Hasičský záchranný sbor MSK - ochranných masek, hasících vaků, výstražných světel, ochranných příleb a nafukovacích raftů vznikla na akci úspora ve výši 610,71 tis. Kč.</t>
  </si>
  <si>
    <t xml:space="preserve">Úspora na akci ve výši 89,88 tis. Kč vznikla z důvodu nižších požadavků ze strany složek integrovaného záchranného systému MSK na zajištění prostředků v souvislosti s cvičením složek IZS, schválených Bezpečnostní radou MSK v Plánu cvičení složek IZS na příslušný rok. </t>
  </si>
  <si>
    <t>K úsporám na uvedené akci došlo z důvodu nabídky nižší ceny u vybraného dodavatele na dodání občerstvení  a pronájmu prostor při zajištění pracovní porady pracovníků obcí k problematice válečných hrobů a při zajištění občerstvení a pronájmu prostor při slavnostním předávání techniky obcím.</t>
  </si>
  <si>
    <t>Nevyčerpané prostředky ve výši 14.219,10 tis. Kč představují pojistné plnění určené na financování škodních událostí po povodních a byly převedeny do rozpočtu roku 2026. Zbývající nevyčerpané finanční prostředky jsou neúčelovou úsporou rozpočtu.</t>
  </si>
  <si>
    <t>Akce byla schválena usnesením zastupitelstva kraje č. 2/22 ze dne 16.12.2024. Vzhledem k zahájení realizace stavby v lednu 2026 a jejímu závěrečnému vyúčtování pravděpodobně až v dubnu 2026, byly zapojeny  nevyčerpané finanční prostředky do rozpočtu roku 2026.</t>
  </si>
  <si>
    <t xml:space="preserve">Zastupitelstvo kraje rozhodlo profinancovat a kofinancovat projekt, zahájit realizaci projektu dne 7.9.2023 usnesením č. 13/1366 a o navýšení profinancování a kofinancování rozhodlo usnesením č. 15/1624 ze dne 7.3.2024. Jedná se o víceletý projekt.  Realizace stavební části probíhá od května 2025  a v současné době jsou vyhlášeny veřejné zakázky k interiérům. V souladu s obchodními podmínkami mohou být stavební práce provedené na konci roku uhrazeny až v roce 2026. Z tohoto důvodu byly převedeny nevyčerpané finanční prostředky projektu do rozpočtu roku 2026. Ke snížení schváleného rozpočtu 2025 došlo z důvodu časového posunu projektu. </t>
  </si>
  <si>
    <t>PŘEHLED VÝDAJŮ V ODVĚTVÍ KULTURY V ROCE 2025</t>
  </si>
  <si>
    <t xml:space="preserve">Z důvodu předložení závěrečného vyúčtování dotací do 19.12.2025 došlo k převedení finančních prostředků do rozpočtu kraje na rok 2026 a vyplacení v roce 2026. </t>
  </si>
  <si>
    <t>Dle dotačních podmínek vyplacení dotace proběhne průběžně ve splátkách, konkrétně do 30 kalendářních dnů od doručení kompletní výzvy. Termín pro závěrečné vyúčtování je stanoven nejpozději do 20.12.2025. Z tohoto důvodu byly tyto nevyčerpané finanční prostředky zapojeny do rozpočtu kraje na rok 2026.</t>
  </si>
  <si>
    <t>Finanční prostředky ve výši 1 666,7 tis. Kč znamenají úsporu na akci z důvodu neposkytnutí finančních prostředků na podporu subjektů v rámci individuálních dotací v odvětví kultury.</t>
  </si>
  <si>
    <t>Finanční prostředky ve výši 2.479 tis. Kč, zasmluvněny veřejnou zakázkou byly převedeny do rozpočtu kraje na rok 2026.</t>
  </si>
  <si>
    <t xml:space="preserve">Finanční prostředky ve výši 50 tis. Kč byly účelově zapojeny do rozpočtu kraje na rok 2026 na realizaci ocenění - udělení titulu Mistr tradiční rukodělné výroby MSK (schváleno usnesením rady kraje č.  31/2042 ze dne 24.11.2025). Ocenění bylo předáno 24.1.2026. </t>
  </si>
  <si>
    <t>Finanční prostředky byly v závěru roku 2025 převedeny k dofinancování jiných výdajů v odvětví kultury.</t>
  </si>
  <si>
    <t>Ostatní aktivity v oblasti kultury</t>
  </si>
  <si>
    <t>Nevyčerpané finanční prostředky ve výši 799.278 tis. Kč byly převedeny do rozpočtu kraje na rok 2026.</t>
  </si>
  <si>
    <t>Nevyčerpané finanční prostředky ve výši 72,86 tis. Kč byly účelově zapojeny do rozpočtu kraje na rok 2026 s vazbou na úhradu závazků, vyplývajících ze smluvních vztahů na zajištění úhrady energií a ostrahy areálu bývalého dolu Gabriela. Zbývající finanční prostředky ve výši 440,03 tis. Kč znamenají úsporu na akci.</t>
  </si>
  <si>
    <t>Nevyčerpané finanční prostředky představují úsporu na akci při zabezpečování technické podpory a rozvoji aplikací.</t>
  </si>
  <si>
    <t>Nevyužité prostředky dotace ve výši 200 tis. Kč byly předmětem vratky od organizace Galerie výtvarného umění v Ostravě a byly vráceny na účet Ministerstva kultury ČR.</t>
  </si>
  <si>
    <t>Akce byla schválena usnesením rady kraje č. 78/5734 dne 25.9.2023. V roce 2024 byla zahájena projekční příprava, do současné doby však stavební povolení nenabylo právní moci, jelikož zástupce Řádu německých rytířů si podal stížnost a odvolací orgán doposud nerozhodl. Po vydání povolení bude dokončena projekční příprava a následně bude v průběhu roku 2026 realizována stavba. Finanční prostředky byly převedeny do rozpočtu roku 2026.</t>
  </si>
  <si>
    <t>Převedeno do zdrojů rozpočtu kraje na rok 2026.</t>
  </si>
  <si>
    <t xml:space="preserve">Akce byla schválena usnesením zastupitelstva kraje č. 14/1454 ze dne 7.12.2023. V 06/2025 byla podepsána smlouva na studii stavby včetně zaměření a průzkumů a zahájeny práce na 1. části, tj. zaměření a průzkumech. Další části díla budou zpracovány po předání a převzetí 1. části a jejich realizace bude pokračovat v roce 2026. Nevyčerpané finanční prostředky byly převedeny do rozpočtu roku 2026.    </t>
  </si>
  <si>
    <t>Akce byla schválena usnesením zastupitelstva kraje č. 14/1454 ze dne 7.12.2023. V současné době se připravují podklady k vyhlášení soutěže na výběr zhotovitele. Předpokládané zahájení prací je stanoveno na druhé pololetí 2026, samotná realizace je odhadována na 12 měsíců. Je zde úzká provázanost s akcí Žerotínský zámek – centrum relaxace a poznání, jejíž realizace může zahájení opravy střech pozdržet. Nevyčerpané finanční prostředky ve výši 150 tis. Kč byly převedeny do rozpočtu roku 2026.</t>
  </si>
  <si>
    <t>pozastavená</t>
  </si>
  <si>
    <t>V průběhu roku 2025 byly snížena alokace prostředků na opravu z důvodu chybějící sjednocené finální podoby památníku, a tudíž bylo upuštěno od realizace 2. etapy oprav.</t>
  </si>
  <si>
    <t xml:space="preserve">Akce byla schválena usnesením rady kraje č. 94/6822 dne 8.4.2024. Realizace stavby bude probíhat na každé budově zvlášť. Na revitalizaci  ledovny bylo zahájeno zadávací řízení na zhotovitele. Nevyčerpané finanční prostředky byly převedeny do  rozpočtu roku 2026. </t>
  </si>
  <si>
    <t>Krajský depozitář pro kulturní organizace – příprava (Muzeum Beskyd Frýdek-Místek, příspěvková organizace)</t>
  </si>
  <si>
    <t>Muzeum osobních automobilů Tatra Kopřivnice - příprava (Muzeum Novojičínska, příspěvková organizace)</t>
  </si>
  <si>
    <t>Akce byla schválena usnesením zastupitelstva kraje č. 2/22 ze dne 16.12.2024. Vzhledem ke skutečnosti, že doposud nedošlo k určení konceptu předmětné akce nelze předpokládat vyhlášení veřejné zakázky na zpracování projektové dokumentace dříve jak v druhé polovině roku 2026. Nevyčerpané prostředky byly převedeny do rozpočtu roku 2026.</t>
  </si>
  <si>
    <t>Hydroizolace, odvodnění a odvětrání podstřeší sala terreny (Muzeum v Bruntále, příspěvková organizace)</t>
  </si>
  <si>
    <t>Akce byla schválena usnesením rady kraje č. 19/1201 dne 9.6.2025. Z důvodu časové prodlevy pro vydání rozhodnutí orgánu památkové péče se příprava celé akce výrazně zpomalila a momentálně se čeká na vydání stavebního povolení. Nevyčerpané prostředky byly zapojeny do rozpočtu roku 2026.</t>
  </si>
  <si>
    <t>Nevyčerpané finanční prostředky převedeny na základě smluv do rozpočtu kraje na rok 2026.</t>
  </si>
  <si>
    <t>Nevyčerpané finanční prostředky převedeny do rozpočtu kraje na rok 2026.</t>
  </si>
  <si>
    <t>NKP Zámek Bruntál - Revitalizace objektu "saly terreny"</t>
  </si>
  <si>
    <t xml:space="preserve">Zastupitelstvo kraje rozhodlo dne 15.9.2022 usnesením č. 9/886 profinancovat a kofinancovat projekt, zajistit jeho udržitelnost a zahájit realizaci. Jedná se o víceletý strategický projekt s předpokládanou dobou realizace do roku 2027. Vzhledem k průtahům ve výběrovém řízení na zhotovitele stavby Černé kostky, bylo staveniště zhotoviteli předáno až na konci dubna 2025, proto nebyly vyčerpány všechny prostředky určené na stavbu na rok 2025. Z tohoto důvodu byly převedeny nevyčerpané finanční prostředky projektu do rozpočtu roku 2026. </t>
  </si>
  <si>
    <t>Zastupitelstvo kraje rozhodlo o zahájení přípravy projektu usnesením č. 5/411 ze dne 16.9.2021. V rámci projektu byla uzavřena smlouva na zpracování projektové dokumentace. Vzhledem k tomu, že projekt v současnosti není způsobilý k spolufinancování v rámci vyhlašovaných výzev operačních programů EU, částečně byl nahrazen jinými projekty a navíc se vyskytly problémy statického charakteru, uzavřená smlouva byla dodatkována a rozsah projektových prací byl výrazně redukován. Podmínky pro fakturaci za zpracování projektové dokumentace dosud nebyly splněny. Z tohoto důvodu byly nevyčerpané finanční prostředky projektu převedeny do rozpočtu roku 2026.</t>
  </si>
  <si>
    <t>Zastupitelstvo kraje schválilo profinancování a kofinancování projektu usnesením č. 9/877 ze dne 15.9.2022. Zahájení stavebních prací na projektu bylo realizováno s časovým posunem oproti schválenému harmonogramu, což mělo za následek nižší míru fakturace v daném rozpočtovém období. Z tohoto důvodu byly převedeny nevyčerpané finanční prostředky projektu do rozpočtu roku 2026.</t>
  </si>
  <si>
    <t xml:space="preserve">Zastupitelstvo kraje rozhodlo o profinancování a kofinancování projektu usnesením č. 7/635 ze dne 16.3.2022 a o jeho navýšení usnesením č. 8/743 ze dne 16.6.2022. Projekt nebyl prozatím přijat k financování z NPO ani z OPST. Ukončení stavebních prací se prodloužilo do roku 2026. Z tohoto důvodu byly převedeny nevyčerpané finanční prostředky projektu do rozpočtu roku 2026. </t>
  </si>
  <si>
    <t>Nevyčerpané finanční prostředky představují neúčelovou úsporu rozpočtu.</t>
  </si>
  <si>
    <t xml:space="preserve">Zastupitelstvo kraje rozhodlo zahájit profinancovat a kofinancovat projekt dne 10.3.2023 usnesením č. 11/1122.  Jedná se o víceletý projekt. Z důvodu průtahů v rámci veřejné zakázky (byla zrušena a opakovaně vyhlášena) nebyly alokované finanční prostředky v roce 2025 dočerpány. Z tohoto důvodu byly převedeny nevyčerpané finanční prostředky projektu do rozpočtu roku 2026. </t>
  </si>
  <si>
    <t>Zastupitelstvo kraje rozhodlo o profinancování a kofinancovaní projektu usnesením č. 9/877 ze dne 15.9.2022. Projekt byl v roce 2023 přijat k financování v rámci operačního programu IROP. V dubnu  byly zahájeny stavební práce, ale v průběhu realizace stavby se vyskytly okolnosti, které si vynutily vícepráce nezbytné pro pokračování stavby. Zdržení v důsledku administrace víceprací vedlo k nižším výdajům za stavební práce oproti předpokladu. Z tohoto důvodu byly převedeny nevyčerpané finanční prostředky projektu do rozpočtu roku 2026.</t>
  </si>
  <si>
    <t>Zastupitelstvo kraje rozhodlo o profinancování a kofinancovaní projektu usnesením č. 9/888 ze dne 15.9.2022. Usnesením č. 5/302 ze dne 15.9.2025 rozhodlo zastupitelstvo kraje o zvýšení profinancování a kofinancování. V rámci projektu byly vyhlášeny veřejné zakázky na výběr zhotovitele stavby, výběr zhotovitele expozice, výkon TDS a koordinátora BOZP. Administrace veřejných zakázek je zajištěna externím dodavatelem a oproti původnímu harmonogramu došlo k průtahům v přípravné fázi. Nevyčerpané finanční prostředky byly převedeny do rozpočtu roku 2026.</t>
  </si>
  <si>
    <t>Zastupitelstvo kraje rozhodlo o profinancování a kofinancování projektu usnesením č. 10/991 ze dne 15.12.2022. V rámci projektu byl na základě smlouvy o dílo na realizaci stavby uzavřen dodatek na vícepráce, čímž došlo k prodloužení stavby. Z tohoto důvodu byly převedeny nevyčerpané finanční prostředky projektu do rozpočtu roku 2026.</t>
  </si>
  <si>
    <t>Zastupitelstvo kraje rozhodlo profinancovat a kofinancovat projekt usnesením č. 12/1245 ze dne 8.6.2023. Vzhledem k větší časové náročnosti přípravy projektu a průtahům při podpisu Rozhodnutí na straně poskytovatele dotace (Slovensko) došlo k posunu harmonogramu projektu. Z tohoto důvodu byly převedeny nevyčerpané finanční prostředky projektu do rozpočtu roku 2026.</t>
  </si>
  <si>
    <t xml:space="preserve">Zastupitelstvo kraje rozhodlo profinancovat a kofinancovat projekt usnesením č. 15/1623 dne 7.3.2024. Projekt je financován zálohově. V roce 2025 obdržel kraj zálohovou platbu ve výši 22.499.540 tis. Kč, která je určena na financování projektu i v následujícím roce. Z tohoto důvodu byly převedeny nevyčerpané finanční prostředky projektu do rozpočtu roku 2026. </t>
  </si>
  <si>
    <t>PŘEHLED VÝDAJŮ V ODVĚTVÍ PREZENTACE KRAJE A EDIČNÍHO PLÁNU V ROCE 2025</t>
  </si>
  <si>
    <t>Nevyčerpané finanční prostředky na poskytnutí dotace subjektům Česko-polská obchodní komora z. s. ve výši 30 tis. Kč (schváleno usnesením rady kraje č. 32/2059 ze dne 8.12.2025) a Místní skupina Polského kulturně-osvětového svazu Stonava, pobočný spolek, ve výši 30 tis. Kč (schváleno usnesením rady kraje č. 33/2135 ze dne 15.12.2025) byly převedeny do rozpočtu kraje na rok 2026.</t>
  </si>
  <si>
    <t xml:space="preserve">Nevyčerpané prostředky ve výši 70 tis. Kč představují úsporu na akci z důvodu nevydání publikace Plán rozvoje sportu v Moravskoslezském kraji 2026-2030, vydání publikace bylo zařazeno do Edičního plánu roku 2026.  </t>
  </si>
  <si>
    <t>Nevyčerpané prostředky ve výši 1.961,8 tis. Kč určené na realizaci veřejné zakázky na nákup prezentačních předmětů v roce 2026 formou nákupního dynamického portálu byly převedeny do rozpočtu roku 2026, zbývající prostředky představují úsporu na akci.</t>
  </si>
  <si>
    <t>Nevyčerpané prostředky ve výši 3.323,18 tis. Kč na úhradu výdajů za zajištění prezentace kraje v prosinci 2025 byly z důvodu úhrady faktur za toto období převedeny do roku 2026, zbývající prostředky představují úsporu na akci.</t>
  </si>
  <si>
    <t>Nevyčerpané prostředky ve výši 1.730,59 tis. Kč určené na prezentaci kraje prostřednictvím rozhlasového a televizního vysílání na konci roku 2025 byly z důvodu úhrady faktur za toto období převedeny do rozpočtu roku 2026, zbývající prostředky představují úsporu na akci.</t>
  </si>
  <si>
    <t xml:space="preserve">Nevyčerpané prostředky ve výši 200 tis. Kč, určené na rozšíření stávajícího manuálu Jednotného vizuálního stylu kraje o nové grafické prvky, představují úsporu na akci, neboť do konce roku 2025 nedošlo k potvrzení nových vizuálních stylů příspěvkových organizací kraje a jejich dokončení se předpokládá v roce 2026. </t>
  </si>
  <si>
    <t xml:space="preserve">Nevyčerpané prostředky ve výši 1.136,5 tis. Kč představují úsporu na akci z důvodu neúčastí zástupců vedení kraje na Czech Street Party v Bruselu, z důvodu přesunutí akce Komise pro zahraniční záležitosti z Opolského vojvodství z podzimu 2025 na duben 2026, neuskutečnění plánované akce v rámci Trojdohody (Moravskoslezský kraj, Žilinský samosprávný kraj a Slezské vojvodství), neuskutečnění plánované návštěvy fotbalového týmu z Ulsanu. </t>
  </si>
  <si>
    <t>PŘEHLED VÝDAJŮ V ODVĚTVÍ REGIONÁLNÍHO ROZVOJE V ROCE 2025</t>
  </si>
  <si>
    <t>Usnesením rady kraje č. 31/1938 ze dne 24.11.2025 byl vyhlášen program pro období 2026. Finanční prostředky ve výši 2.250 tis. Kč představují navýšení alokace tohoto programu a byly účelově převedeny do rozpočtu kraje na rok 2026. Finanční prostředky ve výši 270 tis. Kč  byly účelově převedeny do rozpočtu kraje na rok 2026 na úhradu druhých splátek dotací v rámci programu vyhlášeného pro rok 2024. Zbylé nečerpané prostředky představují úsporu z nevyplacených druhých splátek dotací v rámci programu.</t>
  </si>
  <si>
    <t>Nevyčerpané finanční prostředky ve výši 480 tis. Kč byly účelově převedeny do rozpočtu kraje na rok 2026, a to na úhradu prvních splátek dotací v rámci programu vyhlášeného pro rok 2025 (o příjemcích rozhodlo zastupitelstvo kraje usnesením č. 5/304 ze dne 15.9.2025). Zbylé nevyčerpané finanční prostředky představují úsporu z nevyplacených druhých splátek dotací v rámci programu.</t>
  </si>
  <si>
    <t>Nečerpané prostředky představují úsporu z nevyplacených druhých splátek dotací po předložení závěrečných vyúčtování.</t>
  </si>
  <si>
    <t>Nevyčerpané prostředky představují úsporu.</t>
  </si>
  <si>
    <t>V průběhu roku 2025 došlo ke snížení objemu rozpočtu programu o 1.561 tis. Kč, z toho 1.125 tis. Kč bylo určeno na výplatu prvních splátek dotací programu pro rok 2025, který však nebyl vyhlášen; zbylé prostředky představují úspory z nevyplacených druhých splátek dotací programu vyhlášeného pro rok 2024. Uvolněné finanční prostředky byly převedeny do zdrojů rozpočtu na rok 2026. Nečerpané finanční prostředky ve výši 99 tis. Kč představují úsporu z nevyplacených druhých splátek dotací programu vyhlášeného pro rok 2024.</t>
  </si>
  <si>
    <t>Usnesením rady kraje č. 31/1949 ze dne 24.11.2025 byl vyhlášen program pro období 2026. Finanční prostředky ve výši 5.750 tis. Kč představují navýšení alokace tohoto programu a byly účelově převedeny do rozpočtu kraje na rok 2026. Zbylé nečerpané finanční prostředky představují úsporu z nevyplacených druhých splátek dotací v rámci programu.</t>
  </si>
  <si>
    <t>Do rozpočtu kraje na rok 2026 byly převedeny prostředky na výplatu dotací subjektům Národní strojírenský klastr, z.s. ve výši 300 tis. Kč (schváleno usnesením rady kraje č. 108/7442 ze dne 5.8.2024), Rostislav Vlček  ve výši 100 tis. Kč a Helena Konvičková ve výši 260 tis. Kč (schváleno usnesením rady kraje č. 32/2067 ze dne 8.12.2025). Zbylé nečerpané prostředky představují úsporu na akci.</t>
  </si>
  <si>
    <t>Zastupitelstvo kraje rozhodlo usnesením č. 6/408 ze dne 15.12.2025 poskytnout mimořádnou vyrovnávací platbu za poskytování služeb v obecném hospodářském zájmu ve výši 3.800 tis. Kč. Tyto finanční prostředky byly účelově převedeny do rozpočtu kraje na rok 2026.</t>
  </si>
  <si>
    <t>Nevyčerpané prostředky ve výši 300 tis. Kč byly účelově převedeny do rozpočtu kraje na rok 2026 na úhradu závazků z uzavřené objednávky č. 0779/2025/RRC/O. Zbylé nevyčerpané prostředky představují úsporu v rámci této akce.</t>
  </si>
  <si>
    <t>Nevyčerpané prostředky představují úsporu na akci vzniklou nižší fakturací ze realizované aktivity.</t>
  </si>
  <si>
    <t>Finanční prostředky byly ve schváleném rozpočtu alokovány na výkupy pozemků od společností ENES Terminal s.r.o., JOB AIR Technic a.s., a od dalších vlastníků, kteří akceptovali nabízenou kupní cenu dle znaleckého posudku. S ohledem na provedenou analýzu projektového záměru nebyl zatím výkup pozemků realizován a prostředky byly použity k částečnému krytí přídělu do Fondu pro financování strategických projektů MSK. Nevyčerpané prostředky na územně plánovací činnosti ve výši 262 tis. Kč byly převedeny do rozpočtu kraje na rok 2026.</t>
  </si>
  <si>
    <t>Zastupitelstvo kraje rozhodlo profinancovat a kofinancovat projekt usnesením č. 10/997 ze dne 15.12.2022. V roce 2025 obdržel kraj dvě zálohové platby ve výši 16.662.948,26 Kč. Prostředky obdržené formou zálohových plateb v roce 2025 jsou určeny k financování projektu i v roce 2026. Z tohoto důvodu byly převedeny nevyčerpané finanční prostředky projektu do rozpočtu roku 2026.</t>
  </si>
  <si>
    <t>Usnesením zastupitelstva kraje č. 13/1379 ze dne 7.9.2023 bylo rozhodnuto o  profinancování a kofinancování Veřejnoprávní smlouvy o plnění úkolů při naplňování činnosti regionálního subjektu v programu Interreg Česká republika - Polsko 2021–2027. Z důvodu naplnění aktivit projektu v dalších letech v návaznosti na uzavřenou Veřejnoprávní smlouvu byly nevyčerpané finanční prostředky zapojeny do rozpočtu kraje na rok 2026.</t>
  </si>
  <si>
    <t>Dotační program Vouchery pro veřejný sektor – příprava projektů v Moravskoslezském kraji byl schválen usnesením rady kraje č. 9/8 ze dne 15.7.2024. Jedná se o víceletý dotační program. Na financování projektu obdržel kraj zálohové platby. Nevyčerpané finanční prostředky byly převedeny do rozpočtu roku 2026.</t>
  </si>
  <si>
    <t>Jedná se o prostředky určené na přípravu projektů z evropských zdrojů. Nevyčerpané finanční prostředky představují neúčelovou úsporu rozpočtu za rok 2025.</t>
  </si>
  <si>
    <t>PŘEHLED VÝDAJŮ V ODVĚTVÍ CESTOVNÍHO RUCHU V ROCE 2025</t>
  </si>
  <si>
    <t>Koncem roku 2025 došlo ke snížení objemu rozpočtu na programu o 2.573,27 tis. Kč. Část prostředků ve výši 1.423,56 tis. Kč bylo použito k posílení zdrojů pro tvorbu rozpočtu kraje na rok 2026 v odvětví cestovního ruchu a zbytek byl použit na dokrytí potřeb aktuálního roku. Nevyčerpané prostředky ve výši 785,75 tis. Kč určené na výplatu první splátky dotace v rámci programu schváleného usnesením zastupitelstva kraje č. 5/316 ze dne 15.9.2025 byly převedeny do rozpočtu kraje na rok 2026.</t>
  </si>
  <si>
    <t>Nečerpané prostředky ve výši 5.409,06 tis. Kč byly převedeny do rozpočtu kraje na rok 2026. Z toho finanční prostředky ve výši 554,86 tis. Kč byly určeny na výplatu druhých splátek dotací v rámci programu vyhlášeného pro období 2021+ a 2022+. Finanční prostředky ve výši 4.854,2 tis. Kč byly určeny na výplatu prvních a druhých splátek dotací v rámci programu vyhlášeného pro období 2025+ (o poskytnutí dotací rozhodlo zastupitelstvo kraje usneseními č. 4/217 ze dne 16.6.2025 a č. 6/398 ze dne 15.12.2025). Zbylé nečerpané prostředky představují úsporu z nerozdělených prostředků a plně nevyplacených druhých splátek dotací v rámci programu.</t>
  </si>
  <si>
    <t>Zastupitelstvo kraje rozhodlo usnesením č. 15/1592 ze dne 7.3.2024 o poskytnutí dotací v rámci programu vyhlášeného pro rok 2024. V souladu s uzavřeným dodatkem ke smlouvě s příjemcem došlo k prodloužení časové použitelnosti dotace. Nevyčerpané finanční prostředky ve výši 240,4 tis. Kč určené na výplatu druhé splátky dotace byly převedeny do upraveného rozpočtu kraje na rok 2026. Zbylé nečerpané prostředky představují úsporu z nevyplacených druhých splátek dotací v rámci programu.</t>
  </si>
  <si>
    <t>Zastupitelstvo kraje rozhodlo o profinancování a kofinancování projektu dne 17.3.2025 usnesením č. 3/108. V rámci projektu byl vyhlášen dotační program, na přelomu roku probíhal proces uzavírání smluv. Vzhledem k tomu, že příjemci jsou převážně obce nebo jejich příspěvkové organizace, dochází ke zdržení způsobené schvalováním smluv obecními zastupitelstvy/radami. Z tohoto důvodu byly převedeny nevyčerpané finanční prostředky projektu do rozpočtu roku 2026.</t>
  </si>
  <si>
    <t>Rada kraje usnesením č. 31/1943 ze dne 24.11.2025 rozhodla o poskytnutí dotace subjektu PERAS - ski s.r.o. Finanční prostředky ve výši 231,2 tis. Kč na výplatu dotace tomuto subjektu byly převedeny do rozpočtu kraje na rok 2026. Zbylé nečerpané prostředky představují úsporu na akci.</t>
  </si>
  <si>
    <t>Nevyčerpané finanční prostředky ve výši 2.800 tis. Kč byly účelově převedeny do rozpočtu kraje na rok 2026 na úhradu závazků z uzavřených smluv. Zbylé nevyčerpané prostředky představují úsporu v rámci této akce.</t>
  </si>
  <si>
    <t>Za účelem administrace veřejné zakázky na zajištění propagace Moravskoslezského kraje prostřednictvím letecké reklamy byla uzavřena objednávka č. 1041/2025/DSH/O. Další finanční prostředky byly určeny na krytí předmětné veřejné zakázky. Nevyčerpané finanční prostředky ve výši 40.653 tis. Kč byly převedeny do rozpočtu kraje na rok 2026.</t>
  </si>
  <si>
    <t>Zastupitelstvo kraje rozhodlo usnesením č. 3/124 ze dne 17.3.2025 o poskytnutí dotací v rámci programu. Usnesením rady kraje č. 31/1962 ze dne 24.11.2025 došlo k prodloužení časové použitelnosti dotace poskytnuté subjektu Muzeum v Bruntále, příspěvková organizace, do roku 2026. Finanční prostředky ve výši 190 tis. Kč určené na výplatu druhé splátky dotace byly převedeny do rozpočtu kraje na rok 2026.</t>
  </si>
  <si>
    <t>Zastupitelstvo kraje rozhodlo o ukončení přípravy projektu dne 6.6.2025 usnesením č. 4/199 z důvodu nezískání dotace v rámci vyhlášené výzvy.</t>
  </si>
  <si>
    <t xml:space="preserve">Zastupitelstvo kraje rozhodlo profinancovat a kofinancovat projekt usnesením č. 17/1736 ze dne 6.6.2024. Fyzická realizace projektu započala v květnu 2025. Jedná se o víceletý projekt, alokované finanční prostředky jsou určeny k úhradě výdajů i v budoucích letech. Z tohoto důvodu byly převedeny nevyčerpané finanční prostředky projektu do rozpočtu roku 2026. </t>
  </si>
  <si>
    <t>PŘEHLED VÝDAJŮ V ODVĚTVÍ SOCIÁLNÍCH VĚCÍ V ROCE 2025</t>
  </si>
  <si>
    <t>Vratka celé nerealizované dotace od příjemce ve výši 848 tis. Kč, 120 tis. Kč byly určeny příjemci, se kterým nebyla uzavřena smlouva, zbývající nevyčerpané prostředky představují vratky nevyčerpaných částí dotace.</t>
  </si>
  <si>
    <t>Dotační program – Program podpory činností v oblasti prorodinných aktivit, neformální péče, prevence, dobrovolnictví a navazujících činností v sociálních službách“</t>
  </si>
  <si>
    <t>Akce nebyla realizována, rozpočtované prostředky byly převedeny do zdrojů rozpočtu kraje na rok 2026.</t>
  </si>
  <si>
    <t>U příjemce dotace ADRA, o.p.s. schváleného usnesením zastupitelstva kraje č. 6/416 ze dne 15.12.2025  je období realizace projektu stanoveno od 1.1.2026. Z toho důvodu byly schválené finanční prostředky převedeny do rozpočtu kraje na rok 2026.</t>
  </si>
  <si>
    <t>Žádosti o dotace na podporu činností a celokrajských aktivit pro seniory byly orgány kraje podpořeny v nižším objemu než upravený rozpočet a proto nevznikla potřeba vyčerpat veškeré alokované finanční prostředky.</t>
  </si>
  <si>
    <t>Finanční prostředky nebyly dočerpány, neboť kraj neobdržel požadavek na podporu v této oblasti.</t>
  </si>
  <si>
    <t>U příjemce dotace Statutární město Havířov schváleného usnesením zastupitelstva kraje č. 6/416 ze dne 15.12.2025 je vyplacení první části dotace ve výši 50 mil. Kč vázáno na doručení uzavřené smlouvy o dílo na realizaci projektu, která v roce 2025 předložena nebyla. Z toho důvodu byly finanční prostředky převedeny do rozpočtu kraje na rok 2026.</t>
  </si>
  <si>
    <t>ukončeno</t>
  </si>
  <si>
    <t>Nedočerpané finanční prostředky ve výši 50 tis. Kč na zajištění metodické podpory v rámci zpracování Střednědobého plánu rozvoje sociálních služeb byly usnesením rady kraje č. 34/2207 ze dne 19.1.2026 převedeny do upraveného rozpočtu kraje na rok 2026. Zůstatek prostředků nebylo nutné použít, neboť kraji nevznikly další závazky v oblasti konzultační a poradenské činnosti.</t>
  </si>
  <si>
    <t>Finanční prostředky určené na výdaje na kooperační aktivity nebyly plně čerpány z důvodu aktuálních provozních potřeb vyplývajících z činnosti odboru sociálních věcí.</t>
  </si>
  <si>
    <t>Finanční prostředky na zajištění společenské akce DEN RODIN připravované Moravskoslezským krajem pro rok 2026 ve výši 1.194,1 tis. Kč byly na základě usnesení rady kraje č. 34/2207 ze dne 19.1.2026 převedeny do upraveného rozpočtu kraje na rok 2026. Zbývající finanční prostředky představují úsporu na akci.</t>
  </si>
  <si>
    <t>Moravskoslezský kraj obdržel na aktivity v oblasti prevence kriminality dotaci z Ministerstva vnitra ČR, proto nebylo potřeba vyčerpat veškeré alokované prostředky kraje.</t>
  </si>
  <si>
    <t>Výkon státní správy v agendě náhradní rodinné péče</t>
  </si>
  <si>
    <t>Většina realizovaných příprav a psychologického posuzování žadatelů o náhradní rodinnou péči v návaznosti na žádosti podané od 1.7.2025, které byly započaty v roce 2025, bude ukončena až v roce 2026, z tohoto důvodu nebyly čerpány finanční prostředky na vyplácení zákonných náhrad nákladů.</t>
  </si>
  <si>
    <t>Propagace sociální oblasti včetně darů a oceňování</t>
  </si>
  <si>
    <t>Na základě usnesení rady kraje č. 34/2207 ze dne 19.1.2026 byly nedočerpané finanční prostředky na úhradu závazku vyplývajícího se smlouvy na zajištění galavečera Cena Plamen lidskosti 2025 převedeny do upraveného rozpočtu na rok 2026. Zbývající finanční prostředky nebyly dočerpány, neboť kraji nevznikly další závazky v této oblasti.</t>
  </si>
  <si>
    <t>Jedná se o část nedočerpaných finančních prostředků z dotace poskytnuté Ministerstvem práce a sociálních věcí na výplatu státního příspěvku pro zřizovatele zařízení pro děti vyžadující okamžitou pomoc, rozpočtovanou pro příjemce příspěvku, jejichž zřizovatelem není Moravskoslezský kraj. Nedočerpané finanční prostředky byly v rámci finančního vypořádání v roce 2026 vráceny do státního rozpočtu.</t>
  </si>
  <si>
    <t xml:space="preserve">Příspěvek na provoz odvětví sociálních věcí - příspěvkové organizace kraje - krytí odpisů  </t>
  </si>
  <si>
    <t>Převedení úspor rozpočtu 2025 do zdrojů schváleného rozpočtu 2026 - 88 mil. Kč. V tom 23 mil. Kč na generální obnovu koncových stanic u příspěvkových organizací v sociální oblasti. 25 mil. Kč na řešení povodňových škod.</t>
  </si>
  <si>
    <t>SR - Transfery pro poskytovatele služby péče o dítě v dětské skupině</t>
  </si>
  <si>
    <t xml:space="preserve">SR - Řešení naléhavých potřeb při zabezpečení provozu sociálních služeb zřízených a provozovaných obcemi </t>
  </si>
  <si>
    <t>Akce byla schválena usnesením zastupitelstva kraje č. 6/475 dne 16.12.2021. V roce 2024 byl objekt výrazně zasažen ničivými povodněmi, jejichž následky se odstraňují dodnes. Vzhledem k tomu, že plánovaná akce musí stavebně navazovat na probíhající akci Oprava střechy, fasády a sanace zdí, který byl povodněmi výrazně ovlivněn a jeho realizace se prodloužila, a zároveň musí být koordinována s nově připravovanou akcí Protipovodňová opatření Domov Bílá Opava, jejíž zahájení je plánováno na rok 2026, byly projekční práce dočasně přerušeny a zahájení stavby odloženo. Z tohoto důvodu byly převedeny finanční prostředky ve výši 137,79 tis. Kč do rozpočtu roku 2026.</t>
  </si>
  <si>
    <t>Akce byla schválena usnesením zastupitelstva kraje č. 6/475 dne 16.12.2021. I. etapa stavby byla zahájena v roce 2023 a dokončena v roce 2024. V červenci 2024 byla zahájena II. etapa stavby, avšak v září 2024 byl objekt zasažen ničivými povodněmi, kdy odstraňování škod probíhá do současné doby. Vzhledem ke způsobeným škodám a dodatečné implementaci protipovodňových opatření do rozsahu díla byl termín realizace stavby prodloužen do konce února 2026. Na tuto akci bude stavebně navazovat nová akce Protipovodňová opatření Domov Bílá Opava, pro níž se v rámci stávající akce provádí dílčí příprava. Z tohoto důvodu byly převedeny finanční prostředky ve výši 16.284,76 tis. Kč do rozpočtu roku 2026.</t>
  </si>
  <si>
    <t>Akce zrušena usnesením ZK č. 5/334 ze dne 15.9.2025.</t>
  </si>
  <si>
    <t>Akce byla schválena usnesením rady kraje č. 58/4297 dne 12.12.2022. V současné době probíhá realizace díla s předpokladem dokončení v 1. čtvrtletí 2026. Z tohoto důvodu byly převedeny finanční prostředky ve výši 491,86 tis. Kč do rozpočtu 2026.</t>
  </si>
  <si>
    <t>Akce byla schválena usnesením zastupitelstva kraje č. 14/1454 dne 7.12.2023. V rámci podlimitní veřejné zakázky na výběr  zhotovitele akce odstoupili všichni uchazeči od podání nabídky.  V roce 2025 bylo vyhlášeno 2. kolo  podlimitní veřejné zakázky pro výběr zhotovitele, realizace stavební úprav je plánovaná v roce 2026. Z tohoto důvodu byly převedeny finanční prostředky ve výši 54,59 tis. Kč do rozpočtu roku 2026. Schválený rozpočet byl snížen z důvodu časového posunu akce.</t>
  </si>
  <si>
    <t>Akce byla schválena usnesením zastupitelstva kraje č. 14/1454 dne 7.12.2023. V roce 2025 proběhlo zpracování projektové dokumentace, realizace v roce 2026. Z tohoto důvodu byly převedeny finanční prostředky ve výši 95,08 tis. Kč do rozpočtu roku 2026.</t>
  </si>
  <si>
    <t>Akce byla schválena usnesením rady kraje č. 112/7838 dne 7.10.2024. V průběhu projekční přípravy byla organizace vyrozuměna spol. ČEZ, a.s., že přes zahradu bude vedeno nové optické vedení datových sítí, čímž došlo k prodloužení doby pro vyhotovení projektové dokumentace. Realizace akce byla přesunuta na jaro 2026. Z tohoto důvodu byly převedeny finanční prostředky ve výši 6.000 tis. Kč do rozpočtu roku 2026.</t>
  </si>
  <si>
    <t>Odstranění havarijního stavu střechy (Centrum psychologické pomoci, příspěvková organizace)</t>
  </si>
  <si>
    <t>Akce byla schválena usnesením rady kraje č. 18/1093 dne 26.5.2025. V průběhu projekční přípravy bylo zjištěno, že nosná konstrukce střechy vyžaduje částečnou rekonstrukci. Z tohoto důvodu bylo nutné vyřídit povolení záměru, což vedlo k prodloužení doby projekční přípravy. Samotná realizace stavby již nebyla v roce 2025 možná, a to s ohledem na zimní klimatické podmínky a byla přesunuta na jaro 2026.  Z tohoto důvodu byly převedeny finanční prostředky ve výši 3.000 tis. Kč do rozpočtu roku 2026.</t>
  </si>
  <si>
    <t>Akce byla schválena usnesením zastupitelstva kraje č. 6/520 ze dne 14.12.2017. Profinancování a kofinancování a zajištění udržitelnosti projektu zastupitelstvo schválilo usnesením č. 13/1362 ze dne 7.9.2023. Navýšení profinancování a kofinancování akce bylo schváleno v Zastupitelstvu kraje dne 5.9.2024 usnesením č. 18/1829. V rámci projektu probíhají stavební práce. V průběhu stavby byly zjištěny závažné skutečnosti, které vedly k požadavkům na vícepráce a k posunu realizace stavby do roku 2026. Z tohoto důvodu byly nevyčerpané finanční prostředky projektu převedeny do rozpočtu roku 2026.</t>
  </si>
  <si>
    <t xml:space="preserve">Zastupitelstvo kraje rozhodlo o profinancování a kofinancování projektu usnesením č. 9/974 ze dne 13.9.2018. Usnesením č. 13/1365 ze dne 7.9.2023 rozhodlo zastupitelstvo kraje o zvýšení profinancování a kofinancování. V rámci projektu probíhaly stavební práce které byly ukončeny v 10/2025. Část výdajů byla vázána na vydání kolaudačního rozhodnutí v 1/2026. Z tohoto důvodu byly převedeny nevyčerpané finanční prostředky projektu do rozpočtu roku 2026. </t>
  </si>
  <si>
    <t xml:space="preserve">Zastupitelstvo kraje rozhodlo o profinancování a kofinancování projektu usnesením č. 9/974 ze dne 13.9.2018. Usnesením č. 13/1365 ze dne 7.9.2023 rozhodlo zastupitelstvo kraje o zvýšení profinancování a kofinancování. V rámci projektu probíhaly stavební práce které byly ukončeny v 10/2025. Část výdajů byla vázána na vydání kolaudačního rozhodnutí  v 1/2026. Z tohoto důvodu byly převedeny nevyčerpané finanční prostředky projektu do rozpočtu roku 2026. </t>
  </si>
  <si>
    <t>Zastupitelstvo kraje rozhodlo profinancovat a kofinancovat projekt usnesením č. 8/771 ze dne 16.6.2022 a usnesením č. 9/887 ze dne 15.9.2022 (prodloužení doby financování). Projekt je financován zálohově, v roce 2025 obdržel kraj dvě zálohové platby ve výši 1.372.650,73 Kč. Tyto platby jsou určeny na financování projektu i v následujícím roce, z tohoto důvodu byly převedeny nevyčerpané finanční prostředky projektu do rozpočtu roku 2026.</t>
  </si>
  <si>
    <t>Zastupitelstvo kraje rozhodlo profinancovat a kofinancovat projekt usnesením č. 9/875 ze dne 15.9.2022. Projekt je financován zálohově, v roce 2025 obdržel kraj tři zálohové platby ve výši 7.820.423,32 Kč. Tyto platby jsou určeny na financování projektu i v následujícím roce. Z tohoto důvodu byly převedeny nevyčerpané finanční prostředky projektu do rozpočtu roku 2026.</t>
  </si>
  <si>
    <t>Zastupitelstvo kraje rozhodlo o profinancování a kofinancování projektu dne 16.6.2022 usnesením č. 8/771. Realizace projektu byla započata 1.10.2022. Projekt je financován zálohově. V roce 2025 obdržel kraj zálohovou platbu v celkové výši 2.937.718,39 Kč. Fyzická realizace projektu byla ukončena v září 2025, nicméně projekt není zatím ukončen finančně ze strany poskytovatele dotace. Z tohoto důvodu byly převedeny nevyčerpané finanční prostředky projektu do rozpočtu roku 2026.</t>
  </si>
  <si>
    <t>Zastupitelstvo kraje rozhodlo o profinancování a kofinancování projektu dne 15.9.2022 usnesením č. 9/875. Projekt je financován zálohově. V roce 2025 obdržel kraj zálohové platby v celkové výši 6.006.280,62 Kč, které jsou určeny k financování projektu i v roce 2026. Z tohoto důvodu byly převedeny nevyčerpané finanční prostředky projektu do rozpočtu roku 2026.</t>
  </si>
  <si>
    <t>Projekt ukončen. Nevyčerpané finanční prostředky představují neúčelovou úsporu rozpočtu za rok 2025.</t>
  </si>
  <si>
    <t>Zastupitelstvo kraje rozhodlo o profinancování a kofinancování a zahájení přípravy projektu dne 15.9.2022 usnesením č. 9/878. Usnesením 12/1239 ze dne 8.6.2023 došlo ke změně ve výši profinancování a kofinancování projektu. V rámci projektu jsou realizovány stavební práce. Během výstavby se uzavřel dodatek, kterým došlo k posunu termínu pro ukončení stavebních prací do roku 2026. Z tohoto důvodu byly převedeny nevyčerpané finanční prostředky projektu do rozpočtu roku 2026.</t>
  </si>
  <si>
    <t>Zastupitelstvo kraje rozhodlo o profinancování a kofinancování projektu dne 15.12.2022 usnesením č. 10/998. Projekt je financován zálohově. V roce 2025 obdržel kraj zálohové platby v celkové výši 5.123.649,27 Kč, které jsou určeny k financování projektu i v roce 2026. Z tohoto důvodu byly převedeny nevyčerpané finanční prostředky projektu do rozpočtu roku 2026.</t>
  </si>
  <si>
    <t>Zastupitelstvo kraje rozhodlo o profinancovaní a kofinancovaní projektu usnesením č. 9/875 ze dne 15.9.2022. Kraj obdržel v roce 2025 dvě zálohové platby ve výši 2.329.950,05 Kč. Tyto platby jsou určené i k realizaci projektu v roce 2026, z tohoto důvodu byly převedeny nevyčerpané finanční prostředky projektu do rozpočtu roku 2026.</t>
  </si>
  <si>
    <t>Zastupitelstvo kraje rozhodlo o zahájení přípravy projektu dne 15.9.2022 usnesením č. 9/871. Profinancování a kofinancování a zahájení realizace projektu bylo schválilo Zastupitelstvo kraje dne 7.12.2023 usnesením č. 14/1509. Na konci roku 2025 byly uzavřeny smlouvy na dodávku vnitřního vybavení jehož úhrada bude probíhat v roce 2026. Z tohoto důvodu byly převedeny nevyčerpané finanční prostředky projektu do rozpočtu roku 2026.</t>
  </si>
  <si>
    <t xml:space="preserve">Zastupitelstvo kraje rozhodlo o zahájení přípravy projektu usnesením č. 9/871 ze dne 15.9.2022. O profinancování a kofinancování projektu rozhodlo zastupitelstvo kraje usnesením č. 17/1742 ze dne 6.6.2024. V rámci projektu byla vyhlášena veřejná zakázka na zhotovitele stavby. Administrace veřejné zakázky je zajištěna externím dodavatelem. Výdaje na zajištění administrace veřejné zakázky budou hrazeny po ukončení výběru zhotovitele. Harmonogram zahájení realizace byl posunut na rok 2026. Z tohoto důvodu byly převedeny nevyčerpané finanční prostředky do rozpočtu roku 2026. Schválený rozpočet byl snížen z důvodu časového posunu akce.  </t>
  </si>
  <si>
    <t>Zastupitelstvo kraje rozhodlo o zahájení přípravy, profinancování a kofinancování a zajištění udržitelnosti projektu usnesením č. 17/1737 ze dne 6.6.2024. Projekt byl v roce 2025 přijat k financování v rámci programu IROP a vysoutěžen zhotovitel stavby. Staveniště bylo předáno v 10/2025. Stavební práce realizované za poslední měsíce roku byly hrazeny v roce 2026. Z toho důvodu byly nevyčerpané finanční prostředky projektu převedeny do rozpočtu roku 2026. Schválený rozpočet byl snížen z důvodu časového posunu akce.</t>
  </si>
  <si>
    <t xml:space="preserve">Zastupitelstvo kraje rozhodlo o zahájení přípravy, profinancování a kofinancování a zajištění udržitelnosti projektu Transformace Zámku Dolní Životice usnesením č. 8/752 ze dne 16.6.2022. Tento projekt byl na základě usnesení č. 13/1362 ze dne 7.9.2023 rozdělen na 4 samostatné projekty. V rámci projektu se zpracovává projektová dokumentace, u části výdajů vyplývajících ze smlouvy na zajištění projektové dokumentace nebyly splněny podmínky pro jejich úhradu, a proto budou hrazeny v roce 2026. Z tohoto důvodu byly nevyčerpané finanční prostředky projektu převedeny do rozpočtu roku 2026. Schválený rozpočet byl snížen z důvodu časového posunu akce.  </t>
  </si>
  <si>
    <t>Zastupitelstvo kraje rozhodlo o zahájení přípravy, profinancování a kofinancování a zajištění udržitelnosti projektu Transformace Zámku Dolní Životice usnesením č. 8/752 ze dne 16.6.2022. V rámci projektu se zpracovává projektová dokumentace, u části výdajů vyplývajících ze smlouvy na zajištění projektové dokumentace nebyly splněny podmínky pro jejich úhradu, a proto budou hrazeny v roce 2026. Z toho důvodu byly převedeny nevyčerpané finanční prostředky projektu do rozpočtu roku 2026. Schválený rozpočet byl snížen z důvodu časového posunu akce.</t>
  </si>
  <si>
    <t>Zastupitelstvo kraje rozhodlo o zahájení přípravy, profinancování, kofinancování a zajištění udržitelnosti projektu usnesením č. 17/1742 ze dne 6.6.2024. V důsledku opožděného vyhlášení výzvy v rámci operačního programu Národní plán obnovy (NPO), došlo k posunu termínu vyhlášení veřejné zakázky na zhotovitele stavby. Tento časový posun způsobil, že výdaje na stavební práce v roce 2025 nebyly čerpány v plánovaném rozsahu. Z tohoto důvodu byly převedeny nevyčerpané finanční prostředky projektu do rozpočtu roku 2026.</t>
  </si>
  <si>
    <t>Zastupitelstvo kraje rozhodlo o zahájení přípravy, profinancování, kofinancování a zajištění udržitelnosti projektu usnesením č. 15/1630 ze dne 7.3.2024. V důsledku opožděného vyhlášení výzvy v rámci operačního programu Národní plán obnovy (NPO), došlo k posunu termínu vyhlášení veřejné zakázky na zhotovitele stavby. Tento časový posun způsobil, že výdaje na stavební práce v roce 2025 nebyly čerpány v plánovaném rozsahu. Z tohoto důvodu byly převedeny nevyčerpané finanční prostředky projektu do rozpočtu roku 2026.  Schválený rozpočet byl snížen z důvodu časového posunu akce.</t>
  </si>
  <si>
    <t>Zastupitelstvo kraje rozhodlo profinancovat a kofinancovat projekt usnesením č. 17/1738 dne 6.6.2024. Projekt je financován zálohově. První zálohovou platbu ve výši 4.747.957,20 Kč obdržel kraj 5.9.2025, tato záloha je určena na financování projektu i v následujících letech. Z tohoto důvodu byly převedeny nevyčerpané finanční prostředky projektu do rozpočtu roku 2026.</t>
  </si>
  <si>
    <t>Zastupitelstvo kraje rozhodlo profinancovat a kofinancovat projekt usnesením č. 17/1738 ze dne 6.6.2024. Projekt je financován zálohově, v roce 2025 obdržel kraj další část zálohy, která je určena k financování projektu i v roce 2026. Z tohoto důvodu byly převedeny nevyčerpané finanční prostředky projektu do rozpočtu roku 2026.</t>
  </si>
  <si>
    <t xml:space="preserve">Zastupitelstvo kraje rozhodlo profinancovat a kofinancovat projekt usnesením č.  17/1738 z 6.6.2024. Projekt je financován zálohově. V roce 2025 obdržel kraj zálohovou platbu ve výši 7.211.000 Kč, která je určena na financování projektu i v následujícím roce. Z tohoto důvodu byly převedeny nevyčerpané finanční prostředky projektu do rozpočtu roku 2026. </t>
  </si>
  <si>
    <t>Zastupitelstvo kraje rozhodlo profinancovat a kofinancovat projekt usnesením č. 17/1736 ze dne 6.6.2024. Fyzická realizace projektu započala v květnu 2025. Projekt je rozdělen do jednotlivých semestrů. Finanční prostředky jsou určeny i pro realizaci v roce 2026. Z tohoto důvodu byly převedeny nevyčerpané finanční prostředky projektu do rozpočtu roku 2026.</t>
  </si>
  <si>
    <t>Zastupitelstvo kraje rozhodlo zahájit přípravu, profinancovat a kofinancovat projekt a zahájit realizaci projektu usnesením č. 17/1742 ze dne 6.6.2024. V letošním roce byl projekt přijat k financování z programu NPO a dále byly zahájeny stavební práce, které mají být ukončeny v roce 2026. Vzhledem ke skutečnosti, že zhotovitel fakturoval v nižších objemech oproti plánovanému harmonogramu čerpání byly nevyčerpané finanční prostředky projektu převedeny do rozpočtu roku 2026.</t>
  </si>
  <si>
    <t>Zastupitelstvo kraje rozhodlo profinancovat a kofinancovat projekt dne 17.3.2025 usnesením č. 3/116. V roce 2025 obdržel kraj první zálohovou platbu na realizaci projektu, která začala 1.1.2026. Z tohoto důvodu byly převedeny nevyčerpané finanční prostředky projektu do rozpočtu roku 2026.</t>
  </si>
  <si>
    <t>PŘEHLED VÝDAJŮ V ODVĚTVÍ ŠKOLSTVÍ V ROCE 2025</t>
  </si>
  <si>
    <t>Rozdíl mezi schváleným a upraveným rozpočtem je z důvodu přesunu finančních prostředků na jiné akce v rámci samosprávy a v rámci příspěvku na provoz příspěvkovým organizacím v odvětví školství. Nečerpané finanční prostředky představují úsporu na akci z důvodu menšího počtu žádostí o poskytnutí dotace.</t>
  </si>
  <si>
    <t>Nečerpané finanční prostředky představují úsporu na akci z důvodu menšího počtu žádostí o poskytnutí dotace.</t>
  </si>
  <si>
    <t>Rozdíl mezi schváleným a upraveným rozpočtem je z důvodu přesunu finančních prostředků na akci Hry "Olympiády dětí a mládeže" v rámci samosprávy a v rámci příspěvku na provoz příspěvkovým organizacím. Další část finančních prostředků byla převedena do rozpočtové rezervy jako zdroj pro tvorbu rozpočtu následujících let na zajištění akce Běžecký areál Bílá.</t>
  </si>
  <si>
    <t>Usnesením zastupitelstva kraje č. 6/460 ze dne 15.12.2025 a usnesením rady kraje č. 32/2112 ze dne 8.12.2025 bylo rozhodnuto o poskytnutí dotací pro 2 příjemce v celkové výši 1.750 tis. Kč na realizaci  projektů v oblasti podpory sportu. Do konce roku 2025 nebyly s příjemci uzavřeny smlouvy. Na základě výše uvedeného byly nečerpané finanční prostředky převedeny do rozpočtu roku 2026. Zbývající finanční prostředky představují úsporu na akci.</t>
  </si>
  <si>
    <t>Usnesením zastupitelstva kraje č. 5/352 ze dne 15.9.2025 bylo rozhodnuto o uzavření Dohody o ukončení Memoranda o vzájemné spolupráci a finanční podpoře za účelem realizace výstavby Multifunkční sportovní haly v Ostravě na ulici U Stadiónu, proto nedošlo k čerpání rozpočtovaných prostředků. Zastupitelstvo kraje stejným usnesením rozhodlo uzavřít nové memorandum; z tohoto důvodu byly nečerpané prostředky převedeny do zdrojů rozpočtu na rok 2026.</t>
  </si>
  <si>
    <t>Nečerpané finanční prostředky ve výši 286 tis. Kč představují úsporu na akci, a to z důvodu nižší potřeby pořízení Thomas testů a úspory na pronájmech, občerstení, výrobě medailonků, věcných darů u akcí Den učitelů, porady ředitelů, porady s tajemníky obecních úřadů, rozloučení s řediteli, atd.</t>
  </si>
  <si>
    <t>Nečerpané finanční prostředky představují úsporu na akci, kdy  po profinancování části nákladů z prostředků dotací a příjmů od jiných subjektů došlo k úspoře a rozpočtované finanční prostředky zůstaly nečerpány.</t>
  </si>
  <si>
    <t>Rozdíl mezi schváleným a upraveným rozpočtem je z důvodu přesunu finančních prostředků do rozpočtové rezervy jako zdroj pro tvorbu rozpočtu roku 2026, a to na zajištění veřejné zakázky na měření klimatu a kultury pracoviště na 85 středních školách zřizovaných krajem.</t>
  </si>
  <si>
    <t>Akce byla v průběhu roku navýšena za účelem předfinancování aktivit projektu PROFI, aby bylo zajištěno plynulé financování aktivit projektu do doby obdržení státní dotace. Po obdržení státní dotace zůstala část finančních prostředků nečerpána a představuje úsporu na akci.</t>
  </si>
  <si>
    <t>Nevyčerpaná částka ve výši 7,5 tis. Kč představuje úsporu na akci z důvodu nižšího čerpání prostředků na zajištění jazykového kurzu.</t>
  </si>
  <si>
    <t xml:space="preserve">Nevyčerpané prostředky ve výši 57 tis. Kč určené na realizaci veřejné zakázky na zajištění licencí k produktům společnosti Microsoft (M365 Education A3) a souvisejících služeb pro organizace zřizované krajem prostřednictvím MT Legal s.r.o., advokátní kancelář byly převedeny do rozpočtu roku 2026, zbývající prostředky představují úsporu na akci. </t>
  </si>
  <si>
    <t>Rozdíl mezi schváleným a upraveným rozpočtem je  z důvodu přesunu finančních prostředků zejména na akci reprodukce majetku kraje Modernizace ICT, implementace standardu konektivity a metodická podpora v oblasti ICT - příspěvkové organizace MSK a dále také na jiné akce v odvětví školstí. Nečerpané finanční prostředky ve výši 44 tis. Kč přestavují úsporu na akci.</t>
  </si>
  <si>
    <t>Vzhledem k tomu, že nebyl sjednán žádný kontrakt s možnou realizací v roce 2025, byly volné finanční prostředky využity na zajištění akce reprodukce majetku kraje v odvětví školství.</t>
  </si>
  <si>
    <t>SR - Podpora zaměstnanců škol a školských zařízení zasažených povodněmi</t>
  </si>
  <si>
    <t xml:space="preserve">Návratná finanční výpomoc příspěvkovým organizacím v odvětví školství  </t>
  </si>
  <si>
    <t>Usnesením rady kraje č. 32/2111 ze dne 8.12.2025 bylo rozhodnuto o poskytnutí návratné finanční výpomoci příspěvkovým organizacím k zajištění profinancování schválených projektů předložených v rámci výzvy č. 76 Operačního programu Spravedlivá transformace 2021-2027 a č. 42 Integrovaného regionálního operačního programu – Střední školy – SC 4.1 (MRR), s jednorázovou splatností ihned po obdržení dotace, nejpozději do 31.12.2026. Příspěvkovým organizacím je vypláceno až na základě požadavků škol v průběhu realizace projektů, proto byly nevyčerpané finanční prostředky ve výši 35.900 tis. Kč převedeny do rozpočtu roku 2026.</t>
  </si>
  <si>
    <t>V rámci projektu TPA – Inovační centrum pro transformaci vzdělávání jsou aktivity zapojených škol financovány prostřednictvím návratných finančních výpomocí. Zastupitelstvo kraje rozhodlo o poskytnutí návratné finanční výpomoci usnesením č. 14/1504 ze dne 7.12.2023. Některé školy dle harmonogramu ukončí  realizaci projektu až v roce 2026. Z uvedeného důvodu byly převedeny nevyčerpané finanční prostředky do rozpočtu roku 2026.</t>
  </si>
  <si>
    <t>Akce byla schválena usnesením zastupitelstva kraje č. 2/21 ze dne 17.12.2020. Prostředky pro rok 2025 nebyly vyčerpány z důvodu dokončení II. etapy v závěru roku 2025. S ohledem na smluvní a platební podmínky byly nevyčerpané finanční prostředky zapojeny do rozpočtu roku 2026.</t>
  </si>
  <si>
    <t>Akce realizována z evropských finančních zdrojů.  Rozpočet akce převeden na projekt Novostavba školních dílen v areálu SŠ Bohumín.</t>
  </si>
  <si>
    <t>Akce byla schválena usnesením zastupitelstva kraje č. 2/21 dne 17.12.2020. V roce 2025 byla dokončena projektová příprava metodou BIM a proběhla příprava zadávací dokumentace pro výběr zhotovitele stavby. Vzhledem k tomu, že realizace samotné stavby je plánována až na rok 2026, nebylo možné v roce 2025 využít veškeré alokované finanční prostředky. Na rok 2026 jsou již v rozpočtu kraje alokovány finanční prostředky na realizaci stavby. Z tohoto důvodu byly zapojeny  nevyčerpané finanční prostředky do rozpočtu roku 2026., kde budou využity společně s již schválenou částkou na zahájení stavebních prací. Ke snížení schváleného rozpočtu 2025 došlo z důvodu časového posunu akce.</t>
  </si>
  <si>
    <t>Akce byla schválena usnesením zastupitelstva kraje č.  2/21 ze dne 17.12.2020. Dne 30.6.2025 byl usnesením RK č. 22/1260 vybrán uchazeč a schválen podpis smlouvy o dílo. Následně dne 11.8.2025 proběhlo předání staveniště s předpokládaným dokončením díla do 12.10.2027. S ohledem na termíny plnění a platební podmínky vyplývající ze smlouvy byly zapojeny  nevyčerpané finanční prostředky do rozpočtu roku 2026. Ke snížení schváleného rozpočtu 2025 došlo z důvodu časového posunu akce.</t>
  </si>
  <si>
    <t>Akce byla schválena usnesením zastupitelstva č. 6/475 dne 16.12.2021. V současné době probíhá realizace stavby s předpokládaným ukončením 15.9.2026. Proto byly zapojeny  nevyčerpané finanční prostředky do rozpočtu roku 2026. Ke snížení schváleného rozpočtu 2025 došlo z důvodu časového posunu akce.</t>
  </si>
  <si>
    <t>Výměna oken a zateplení (Základní umělecká škola Eduarda Marhuly, Ostrava-Mariánské Hory, Hudební 6, příspěvková organizace)</t>
  </si>
  <si>
    <t xml:space="preserve">Akce byla schválena usnesením zastupitelstva kraje č. 6/475 dne 16.12.2021. V rámci akce byla zpracována I. část projektové dokumentace z níž vyplynula skutečnost, že konstrukce střechy nevyhovuje ze statického hlediska a bude nutné změnit zamýšlenou variantu stavby. S tím souvisí výrazné navýšení hodnoty díla a je nezbytné náklady posoudit z koncepčního hlediska s ohledem na využitelnost objektu. Z důvodu významné změny rozsahu projektové dokumentace byla stávající smlouva ukončena. Z tohoto důvodu byly zapojeny  nevyčerpané finanční prostředky do rozpočtu roku 2026. Rada kraje usnesením č.36/2399 ze dne 23.2.2026 rozhodla  o snížení závazného ukazatele investiční příspěvek do fondu investic a volné finační prostředky převedla na akci „Zajištění přípravy, realizace a havárie v rámci akcí reprodukce majetku kraje“. </t>
  </si>
  <si>
    <t>Akce byla schválena usnesením zastupitelstva kraje č. 8/794 dne 16.6.2022. Stavba byla dokončena a převzata v prosinci 2025, následně byla ještě uzavřena dohoda o narovnání. S ohledem na účinnost této dohody a na termíny splatnosti faktur byly zapojeny  nevyčerpané finanční prostředky do rozpočtu roku 2026.</t>
  </si>
  <si>
    <t>Akce byla schválena usnesením zastupitelstva kraje č. 8/794 ze dne 16.6.2022 a byla rozdělena na čtyři samostatné etapy. 1. etapa - sanace soklového zdiva byla dokončena v květnu 2025. V září 2025 byly zahájeny stavební práce na 2. etapě – střechy s dobou realizace 150 dnů. Dokončení dle smlouvy o dílo je dne 2.2.2026. Z výše uvedených důvodů byly zapojeny  nevyčerpané finanční prostředky do rozpočtu roku 2026.</t>
  </si>
  <si>
    <t xml:space="preserve">Zastupitelstvo kraje rozhodlo o profinancování a kofinancování projektu usnesením č. 3/110 ze dne 17.3.2025. V rámci projektu probíhá zpracování projektové dokumentace, přičemž úhrada 3. části je vázána na nabytí právní moci stavebního povolení. Z tohoto důvodu byly převedeny nevyčerpané finanční prostředky projektu do rozpočtu roku 2026.  </t>
  </si>
  <si>
    <t>Akce byla schválena usnesením zastupitelstva kraje č. 9/852 dne 15.9.2022. V důsledku časového skluzu při administraci zadávacího řízení bude realizace akce probíhat i v roce 2026. Současně lze očekávat časovou prodlevu při uvedení fotovoltaické elektrárny do provozu, přičemž se předpokládá uzavření dalšího smluvního dodatku. Z těchto důvodů byly zapojeny  nevyčerpané finanční prostředky do rozpočtu roku 2026.</t>
  </si>
  <si>
    <t>Akce byla schválena usnesením zastupitelstva kraje č. 10/948 dne 15.12.2022. Podlimitní veřejná zakázka na zhotovitele byla zahájená v prosinci 2024 a ukončena září 2025. Vzhledem k délce výběrového řízení došlo k posunu zahájení realizační fáze oproti původnímu předpokladu. Z tohoto důvodu byly zapojeny  nevyčerpané finanční prostředky do rozpočtu roku 2026. Ke snížení schváleného rozpočtu 2025 došlo z důvodu časového posunu akce.</t>
  </si>
  <si>
    <t>Akce byla schválena usnesením zastupitelstva kraje č. 10/948 dne 15.12.2022. Objekty Střední školy průmyslové v Krnově byly v září 2024 zasaženy ničivými povodněmi. Vzhledem k riziku opakování podobné situace bude celá akce spojena s implementací protipovodňových opatření. Z tohoto důvodu byla objednána aktualizace studie proveditelnosti. Z výše uvedených důvodů  byly zapojeny  nevyčerpané finanční prostředky do rozpočtu roku 2026. Ke snížení schváleného rozpočtu 2025 došlo z důvodu časového posunu akce.</t>
  </si>
  <si>
    <t>Akce byla schválena usnesením rady kraje č. 58/4293 dne 12.12.2022. V roce 2025 proběhlo zadávací řízení na výběr zhotovitele stavby a v srpnu byla zahájena realizace. Vzhledem k termínům vyplývajících ze smlouvy o dílo a dodatku ke smlouvě z důvodu vzniklých víceprací byly zapojeny  nevyčerpané finanční prostředky do rozpočtu roku 2026.</t>
  </si>
  <si>
    <t>Akce byla schválena usnesením zastupitelstva kraje č. 12/1277 dne 8.6.2023. V rámci zpracování projektové dokumentace došlo k upřesnění a doplnění předmětu díla.  V současné době probíhá vyjadřování dotčených orgánů k dokumentaci pro stavební povolení a dochází k posunutí termínu odevzdání projektové dokumentace. Z tohoto důvodu důvodu byly zapojeny  nevyčerpané finanční prostředky alokované na zahájení podlimitní veřejné zakázky do rozpočtu roku 2026.</t>
  </si>
  <si>
    <t>Akce byla schválena usnesením rady kraje č. 78/5762 dne 25.9.2023. Od jara 2024 probíhá vyjadřování dotčených orgánů k dokumentaci pro stavební povolení, která musí být doplněna a dochází tak k posunutí termínu odevzdání projektové dokumentace. S ohledem na následující realizační fázi akce a její zasmluvnění byly zapojeny  nevyčerpané finanční prostředky do rozpočtu roku 2026.</t>
  </si>
  <si>
    <t>Akce byla schválena usnesením rady kraje č. 80/5881 dne 23.10.2023. Příspěvková organizace, která je manažerem akce, ani na několik pokusů výběrového řízení neuzavřela smlouvu s projektantem, což způsobilo výrazný časový skluz v harmonogramu akce. Zahájení projektových prací se předpokládá v roce 2026. Z tohoto důvodu byly zapojeny  nevyčerpané finanční prostředky do rozpočtu roku 2026. Ke snížení schváleného rozpočtu 2025 došlo z důvodu časového posunu akce.</t>
  </si>
  <si>
    <t>Akce byla schválena usnesením zastupitelstva kraje č. 14/1454 dne 7.12.2023. V rámci podlimitní veřejné zakázky na výběr  zhotovitele akce nebyla podána žádná nabídka.  Bylo vyhlášeno druhé kolo podlimitní veřejné zakázky pro výběr zhotovitele a předpoklad podpisu smlouvy je na jaře 2026. Z tohoto důvodu byly zapojeny  nevyčerpané finanční prostředky do rozpočtu roku 2026. Ke snížení schváleného rozpočtu 2025 došlo z důvodu časového posunu akce.</t>
  </si>
  <si>
    <t xml:space="preserve">Akce sloučena s akcí Rekonstrukce objektu plaveckého bazénu a sportovní haly (Střední škola řemesel, Frýdek-Místek, příspěvková organizace) realizovanou ve větším rozsahu. Rozpočet byl převeden na tuto akci.  </t>
  </si>
  <si>
    <t>Akce byla schválena usnesením zastupitelstva kraje č. 14/1454 dne 7.12.2023. V roce 2024 byla zpracována projektová dokumentace. V květnu 2025 zahájila společnost MT Legal, s.r.o. zadávací řízení na výběr zhotovitele, s termínem pro podání nabídek 3.6.2025. Vzhledem k tomu, že realizace akce je možná pouze během letních prázdnin a stavební práce by mohly začít až koncem července 2025, bylo původní zadávací řízení zrušeno. Opakované zadávací řízení bylo zahájeno na podzim 2025, přičemž realizace je plánována na roky 2026 a 2027. Z tohoto důvodu byly zapojeny  nevyčerpané finanční prostředky do rozpočtu roku 2026. Ke snížení schváleného rozpočtu 2025 došlo z důvodu časového posunu akce.</t>
  </si>
  <si>
    <t>Rekonstrukce objektu školní jídelny (Základní škola a Mateřská škola pro sluchově postižené a vady řeči, Ostrava-Poruba, příspěvková organizace)</t>
  </si>
  <si>
    <t xml:space="preserve">Akce byla schválena usnesením zastupitelstva kraje č. 14/1454 dne 7.12.2023. V roce 2024 byla vypracována studie, která upřesnila celkový rozsah rekonstrukce a potřebné finanční prostředky. Zahájení projekční přípravy bylo odsunuto z důvodu vyhlášení výzvy z OPST na gastrotechnologie, kdy podmínky výzvy byly zapracovány do aktualizace studie. Projekční příprava bude dokončena v roce 2026 a následně bude realizována samotná stavba. Z tohoto důvodu byly zapojeny  nevyčerpané finanční prostředky do rozpočtu roku 2026. Akce je od roku 2026 realizována z evropských finančních zdrojů.  Rozpočet akce převeden na projekt  Rekonstrukce gastroprovozu ZŠ a MŠ Ostrava-Poruba, Spartakovců. </t>
  </si>
  <si>
    <t>Akce byla schválena usnesením zastupitelstva kraje č. 14/1454 dne 7.12.2023. Projekční přípravu narušily zářijové povodně v roce 2024, jejichž následky bylo nutné zapracovat do projektové dokumentace. Realizace akce byla zahájena v říjnu 2025 předáním staveniště, přičemž dokončení stavebních prací je plánováno na  první pololetí roku 2026. Proto byly zapojeny  nevyčerpané finanční prostředky do rozpočtu roku 2026. Ke snížení schváleného rozpočtu 2025 došlo z důvodu časového posunu akce.</t>
  </si>
  <si>
    <t>Akce byla schválena usnesením zastupitelstva kraje č. 14/1454 dne 7.12.2023. V roce 2024 byla zpracována projektová dokumentace. V dubnu 2025 zahájila společnost MT Legal, s.r.o. zadávací řízení na výběr zhotovitele, s termínem pro podání nabídek 29.5.2025. Vzhledem k tomu, že realizace akce je možná pouze během letních prázdnin a stavební práce by mohly být zahájeny až koncem července 2025, bylo původní zadávací řízení zrušeno. Opakované zadávací řízení bylo zahájeno na podzim 2025, přičemž realizace je plánována na roky 2026 a 2027. Z tohoto důvodu byly zapojeny  nevyčerpané finanční prostředky do rozpočtu roku 2026. Ke snížení schváleného rozpočtu 2025 došlo z důvodu časového posunu akce.</t>
  </si>
  <si>
    <t>Ke snížení schváleného rozpočtu 2025 došlo z důvodu časového posunu realizace akce.</t>
  </si>
  <si>
    <t>Akce byla schválena usnesením zastupitelstva kraje č. 14/1454 dne 7.12.2023. V roce 2025 byla realizována I. etapa stavby. V roce 2026 budou souběžně probíhat zbývající dvě etapy. S ohledem na navazující realizační fáze a jejich zasmluvnění zůstaly v rozpočtu roku 2025 nevyčerpané finanční prostředky. Z tohoto důvodu byly zapojeny  nevyčerpané finanční prostředky do rozpočtu roku 2026, kde budou využity společně s již schváleným závazkem na financování dalších etap stavby.</t>
  </si>
  <si>
    <t xml:space="preserve">Akce byla schválena usnesením zastupitelstva kraje č. 14/1454 dne 7.12.2023. V rámci zpracování projektové dokumentace bylo nutné rozšířit předmět plnění o slaboproudé rozvody a elektroinstalaci v části kuchyně. Tato změna vedla k prodloužení termínu odevzdání dokumentace, což následně ovlivnilo celkový harmonogram realizace díla, jelikož práce lze z provozních důvodů provádět výhradně během letních prázdnin, tedy až v roce 2026. Z tohoto důvodu byly zapojeny  nevyčerpané finanční prostředky do rozpočtu roku 2026. Ke snížení schváleného rozpočtu 2025 došlo z důvodu časového posunu akce. </t>
  </si>
  <si>
    <t>Stavební úpravy objektu domova mládeže pro potřeby VOŠ (Obchodní akademie a Vyšší odborná škola sociálně právní, Ostrava-Mariánské Hory, příspěvková organizace)</t>
  </si>
  <si>
    <t>Akce byla schválena usnesením rady kraje č. 58/4327 ze dne 12.12.2022. Na základě požadavku odvětvového odboru dochází ke změně rozsahu díla a přehodnocení koncepce využití daného objektu. V roce 2026 se očekává zpracování nové studie a zahájení veřejné zakázky na zpracovatele projektové dokumentace. Z výše uvedených důvodů byly zapojeny  nevyčerpané finanční prostředky do rozpočtu roku 2026. Ke snížení schváleného rozpočtu 2025 došlo z důvodu časového posunu akce.</t>
  </si>
  <si>
    <t>Realizace akce byla posunuta do roku 2026 a zároveň došlo ke zúžení jejího rozsahu.</t>
  </si>
  <si>
    <t>Studie proveditelnosti ukázala, že náklady na optimalizaci výukových prostor ve Vítkově přesáhnou 200 mil. Kč. Vzhledem k mimořádným výdajům na povodně v roce 2024 bylo rozhodnuto usnesením zastupitelstva kraje č. 5/334 ze dne 15.9.2025 akci ukončit a provádět pouze záchovnou údržbu.</t>
  </si>
  <si>
    <t>Akce byla schválena usnesením zastupitelstva kraje č. 14/1454 dne 7.12.2023.  V průběhu zpracování studie proběhlo jednání s odvětvovým odborem a bylo rozhodnuto o nové variantě řešení a jeho doplnění o dotační podmínky Operačního programu Spravedlivá transformace s předpokladem dokončení v roce 2026. Z tohoto důvodu byly zapojeny  nevyčerpané finanční prostředky do rozpočtu roku 2026. Ke snížení schváleného rozpočtu 2025 došlo z důvodu časového posunu akce.</t>
  </si>
  <si>
    <t>Akce byla schválena usnesením zastupitelstva kraje č. 14/1454 ze dne 7.12.2023. Prostředky na rok 2025 nebyly vyčerpány z důvodu zpoždění procesu realizace veřejné zakázky na projektovou dokumentaci. Podpis smlouvy na projektovou dokumentaci proběhl v 7/2025 s termínem dokončení v roce 2026. Následně bude možné vyhlásit veřejnou zakázku na zhotovitele s termínem realizace v roce 2026. Z výše uvedených důvodů byly zapojeny  nevyčerpané finanční prostředky do rozpočtu roku 2026.</t>
  </si>
  <si>
    <t xml:space="preserve">Akce byla schválena usnesením zastupitelstva kraje č. 14/1454 dne 7.12.2023.  Vzhledem k délce stavebního řízení došlo k posunu termínu odevzdání projektové dokumentace pro provádění stavby. Tento posun následně ovlivnil celkový harmonogram realizace díla, jelikož práce lze z provozních důvodů provádět pouze během letních prázdnin. Předpoklad vyhlášení soutěže na zhotovitele stavby je v prvním pololetí 2026. Z tohoto důvodu byly zapojeny  nevyčerpané finanční prostředky do rozpočtu roku 2026. Ke snížení schváleného rozpočtu 2025 došlo z důvodu časového posunu akce. Ke snížení schváleného rozpočtu 2025 došlo z důvodu časového posunu akce. </t>
  </si>
  <si>
    <t>Akce byla schválena usnesením rady kraje č. 89/6529 dne 19.2.2024. V roce 2025 byla zpracována projektová dokumentace a následně příspěvková organizace vyhlásila výběrové řízení na zhotovitele. Vzhledem k tomu, že se do výběrového řízení nepřihlásila žádná firma, opakované výběrové řízení bylo vyhlášeno na podzim 2025 s realizací o letních prázdninách v roce 2026. Nevyčerpané finanční prostředky jsou alokovány na úhradu služeb za administraci veřejné zakázky externí společností. Proto  byly zapojeny  nevyčerpané finanční prostředky do rozpočtu roku 2026. Ke snížení schváleného rozpočtu 2025 došlo z důvodu časového posunu akce.</t>
  </si>
  <si>
    <t>Rekonstrukce zdroje vytápění – instalace tepelného čerpadla (Mateřská škola Eliška, Opava, příspěvková organizace)</t>
  </si>
  <si>
    <t>Akce je realizována v rámci akce Rekonstrukce a přístavba mateřské školy, volné finanční prostředky převedeny v roce 2025 na akci Zajištění přípravy, realizace a havárie v rámci akcí reprodukce majetku.</t>
  </si>
  <si>
    <t>Akce byla schválena usnesením rady kraje č. 89/6529 dne 19.2.2024. Byla podána žádost o zahájení  kolaudačního řízení a čeká se na stanovisko stavebního úřadu. S ohledem na termíny splatnosti faktury za výkon technického dozoru  byly zapojeny  nevyčerpané finanční prostředky do rozpočtu roku 2026.</t>
  </si>
  <si>
    <t>Akce byla schválena usnesením rady kraje č. 91/6744 dne 18.3.2024. Realizace sanačních prací byla podmíněna provedením přeložky kabelu ČEZ, která byla dokončena v listopadu 2025 a uhrazena z prostředků školy. Sanační práce budou probíhat 4 měsíce a budou zahájeny  ve vhodných klimatických podmínkách na jaře 2026.  Z tohoto důvodu byly zapojeny  nevyčerpané finanční prostředky do rozpočtu roku 2026.</t>
  </si>
  <si>
    <t xml:space="preserve">Akce byla schválena usnesením rady kraje č. 91/6744 dne 18.3.2024. V roce 2025 byla zpracována projektová dokumentace a následně příspěvková organizace vyhlásila výběrové řízení na zhotovitele. Vzhledem k tomu, že organizace obdržela pouze jednu nabídku, bylo vyhlášeno opakované výběrové řízení. Realizace stavby proběhne, z důvodu klimatických podmínek, na jařev první polovině roku 2026. Proto byly zapojeny  nevyčerpané finanční prostředky do rozpočtu roku 2026. </t>
  </si>
  <si>
    <t>Akce byla schválena usnesením rady kraje č. 94/6822 dne 8.4.2024. V Domově mládeže jsou umístěny  šatny, které jsou využívány pro odborný výcvik  žáků. Šatny budou přemístěny do rekonstruovaného suterénu budovy školy. Předpoklad provedení demolice je v letních měsících roku 2026. Z tohoto důvodu byly zapojeny  nevyčerpané finanční prostředky do rozpočtu roku 2026.</t>
  </si>
  <si>
    <t xml:space="preserve">Akce byla schválena usnesením rady kraje č. 94/6822 dne 8.4.2024. V rámci zpracování projektové dokumentace bylo nutné rozšířit předmět plněnéní o malý sál, který úzce stavebně souvisí s reprezentačním sálem a dále o podmínky dotace, což vedlo k prodloužení termínu odevzdání. S ohledem na termíny splatnosti faktur byly zapojeny  nevyčerpané finanční prostředky do rozpočtu roku 2026. Akce je realizována od r. 2026 z evropských finančních zdrojů.  Rozpočet akce převeden na projekt Rekonstrukce výukových prostor ZUŠ Leoše Janáčka v Havířově. </t>
  </si>
  <si>
    <t xml:space="preserve">Akce byla schválena usnesením rady kraje č. 94/6822 dne 8.4.2024. Část zahrady užívané Dětským domovem se nachází na pozemku ve vlastnictví Státního pozemkového úřadu, který až v září 2025 vydal souhlas s plánovanými úpravami zdí a zídek. Teprve na základě tohoto souhlasu je možné realizovat výstavbu lehkého oplocení na hranici pozemku a zpracovat studii zahrnující úpravy opěrných zídek v zahradě. Z důvodu zpoždění způsobeného čekáním na vyjádření vlastníka pozemku nebylo možné akci v roce 2025 profinancovat, proto byly nevyčerpané finanční prostředky zapojeny  do rozpočtu roku 2026. </t>
  </si>
  <si>
    <t>Akce byla schválena usnesením rady kraje č. 97/7101 dne 20.5.2024. V rámci zpracování projektové dokumentace bylo nutné rozšířit předmět plněnéní o slaboproudové rozvody, což vedlo k prodloužení termínu odevzdání. Vyhlášení veřejné zakázky na výběr zhotovitele bylo plánováno na začátek roku 2026. Z tohoto důvodu  byly zapojeny  nevyčerpané finanční prostředky do rozpočtu roku 2026. Ke snížení schváleného rozpočtu 2025 došlo z důvodu časového posunu akce.</t>
  </si>
  <si>
    <t>Akce byla schválena radou kraje č. 108/7462 dne 5.8.2024. Z důvodu odstoupení zhotovitele na provedení opravy střechy a průtahům při veřejné zakázce na zpracování projektové dokumentace vnitřních dispozic došlo k významným průtahům při čerpání finančních prostředků. V roce 2026 se předpokládá realizace opravy střechy a pokračování v projekční činnosti na vnitřních dispozicích. Z tohoto důvodu  byly zapojeny  nevyčerpané finanční prostředky do rozpočtu roku 2026.</t>
  </si>
  <si>
    <t>Akce byla schválena usnesením zastupitelstva kraje č. 2/22 dne 16.12.2024. Projekční příprava byla dokončena a zbývající finanční prostředky budou využity na výkon autorského dozoru během samotné realizace stavby, která proběhne v letech 2026 a 2027. Z tohoto důvodu byly zapojeny  nevyčerpané finanční prostředky do rozpočtu roku 2026.</t>
  </si>
  <si>
    <t>Rekonstrukce zdravotechniky (Matiční gymnázium, Ostrava, příspěvková organizace)</t>
  </si>
  <si>
    <t>Oprava střech vybraných objektů školy (Střední škola stavební a dřevozpracující, Ostrava, příspěvková organizace)</t>
  </si>
  <si>
    <t>Akce byla schválena usnesením zastupitelstva kraje č. 2/22 dne 16.12.2024. Před realizací akce došlo vlivem havarijního stavu zateplovacího systému budovy k nutnosti akutní opravy střechy objektu bývalého zdravotního střediska společně se zateplovacím systémem, na který je střecha stavebně navázána. Vzhledem k rozsáhlým stavebním akcím realizovaným v roce 2025 v objektech školy nebylo již z kapacitních důvodů možno realizovat opravy střech ostatních objektů školy. Akce bude realizována v průběhu roku 2026. Z tohoto důvodu byly zapojeny  nevyčerpané finanční prostředky do rozpočtu roku 2026.</t>
  </si>
  <si>
    <t>Rekonstrukce zdravotechniky a elektroinstalace v budově A (Střední škola prof. Zdeňka Matějčka, Ostrava-Poruba, příspěvková organizace)</t>
  </si>
  <si>
    <t>Akce byla schválena usnesením zastupitelstva kraje č. 2/22 dne 16.12.2024. V květnu 2025 byla zpracována projektová dokumentace. Vzhledem k tomu, že realizace je možná pouze během letních prázdnin, nebyla veřejná zakázka na výběr zhotovitele v roce 2025 vyhlášena. Na podzim bylo zahájeno jen zadávací řízení, přičemž realizace je plánována na roky 2026 a 2027. Nevyčerpané finanční prostředky jsou určeny na úhradu služeb spojených s administrací veřejné zakázky externí společností. Proto byly zapojeny  nevyčerpané finanční prostředky do rozpočtu roku 2026. Ke snížení schváleného rozpočtu 2025 došlo z důvodu časového posunu akce.</t>
  </si>
  <si>
    <t>Akce byla schválena usnesením zastupitelstva kraje č. 2/22 dne 16.12.2024. Zadávací řízení na výběr zhotovitele projektové dokumentace muselo být vyhlášeno opakovaně, což vedlo k prodloužení procesu. V současné době probíhá zpracování projektové dokumentace. S ohledem na termíny splatnosti faktur je navrhováno zapojit finanční prostředky ve výši 767,68 tis. Kč do rozpočtu 2026.</t>
  </si>
  <si>
    <t>Akce byla schválena usnesením zastupitelstva kraje č. 2/22 dne 16.12.2024. Zadávací řízení na výběr zhotovitele projektové dokumentace muselo být vyhlášeno opakovaně, což vedlo k prodloužení procesu. S ohledem na termíny splatnosti faktur byly zapojeny  nevyčerpané finanční prostředky do rozpočtu roku 2026.</t>
  </si>
  <si>
    <t xml:space="preserve">Ke snížení schváleného rozpočtu 2025 došlo z důvodu časového posunu akce. </t>
  </si>
  <si>
    <t xml:space="preserve">Akce byla schválena usnesením zastupitelstva kraje č. 2/22 dne 16.12.2024. Zadávací řízení na výběr zhotovitele projektové dokumentace muselo být vyhlášeno opakovaně, což vedlo k prodloužení celého procesu. Finalizace smlouvy se zhotovitelem probíhala na konci roku 2025 a po jejím podpisu byly příspěvkové organizaci uvolněny finanční prostředky ve výši odpovídající uzavřené smlouvě. Zbývající prostředky byly zapojeny  do rozpočtu roku 2026 a budou využity společně s již schválenou částkou na zahájení stavebních prací. Ke snížení schváleného rozpočtu 2025 došlo z důvodu časového posunu akce. </t>
  </si>
  <si>
    <t>Rekonstrukce systému ochrany před bleskem (Základní umělecká škola J. A. Komenského, Studénka, příspěvková organizace)</t>
  </si>
  <si>
    <t>Akce byla schválena usnesením zastupitelstva kraje č. 2/22 dne 16.12.2024. Zadávací řízení na výběr zhotovitele projektové dokumentace muselo být vyhlášeno opakovaně, což vedlo k prodloužení procesu. Z tohoto důvodu  byly zapojeny  nevyčerpané finanční prostředky do rozpočtu roku 2026.</t>
  </si>
  <si>
    <t>Akce byla schválena usnesením zastupitelstva kraje č. 2/22 dne 16.12.2024. V rámci podlimitní veřejné zakázky na výběr  zhotovitele akce nebyla podána žádná nabídka a veřejná zakázka se musela opakovat. Z tohoto důvodu byly zapojeny  nevyčerpané finanční prostředky do rozpočtu roku 2026 na úhradu veřejné zakázky externí společností. Ke snížení schváleného rozpočtu 2025 došlo z důvodu časového posunu akce.</t>
  </si>
  <si>
    <t>Rekonstrukce elektroinstalace a zdravotechniky (Hotelová škola, Frenštát pod Radhoštěm, příspěvková organizace)</t>
  </si>
  <si>
    <t>Akce byla schválena usnesením zastupitelstva kraje č. 2/22 dne 16.12.2024. Nevyčerpané finanční prostředky jsou alokovány na úhradu služeb za administraci veřejné zakázky externí společností. Z tohoto důvodu byly zapojeny  nevyčerpané finanční prostředky do rozpočtu roku 2026. Ke snížení schváleného rozpočtu 2025 došlo z důvodu časového posunu akce.</t>
  </si>
  <si>
    <t>Akce byla schválena usnesením zastupitelstva kraje č. 2/22 dne 16.12.2024. Nevyčerpané finanční prostředky jsou určeny na úhradu administrace veřejné zakázky externí společností, jejíž služby dosud nebyly vyfakturovány. Z tohoto důvodu byly zapojeny  nevyčerpané finanční prostředky do rozpočtu roku 2026.</t>
  </si>
  <si>
    <t>ukočená</t>
  </si>
  <si>
    <t>Akce byla schválena usnesením zastupitelstva kraje č. 2/22 dne 16.12.2024. Projekční příprava je již dokončena a samotná realizace stavby je plánována na rok 2026. Nevyčerpané finanční prostředky jsou určeny na pokrytí nákladů spojených s výkonem autorského dozoru a uvolněním pozastávek. Z tohoto důvodu byly zapojeny  nevyčerpané finanční prostředky do rozpočtu roku 2026.</t>
  </si>
  <si>
    <t>Akce byla schválena usnesením zastupitelstva kraje č. 2/22 dne 16.12.2024. V roce 2025 proběhlo stavební řízení, následně byl vysoutěžen zhotovitel stavby. Realizace stavby byla dokončena na záčátku roku 2026. Proto byly zapojeny  nevyčerpané finanční prostředky do rozpočtu roku 2026.</t>
  </si>
  <si>
    <t>Akce byla schválena usnesením zastupitelstva kraje č. 2/22 dne 16.12.2024. Moravskoslezské datové centrum, p. o. požadovalo vybudování fotovoltaické elektrárny, což vedlo k doplnění projektové dokumentace. Z tohoto důvodu se realizace přesunula do roku 2026. V návaznosti na posun realizace  byly zapojeny  nevyčerpané finanční prostředky do rozpočtu roku 2026.</t>
  </si>
  <si>
    <t>Akce byla schválena usnesením zastupitelstva kraje č. 2/22 dne 16.12.2024. V roce 2025 byla zahájena projekční činnost, přičemž zpracování projektové dokumentace je plánováno na jaro 2026. Z tohoto důvodu byly zapojeny  nevyčerpané finanční prostředky do rozpočtu roku 2026.</t>
  </si>
  <si>
    <t>Akce byla schválena usnesením rady kraje č. 2/22 dne 16.12.2024. V roce 2025 byla uhrazena projektová dokumentace. S ohledem na následující realizační fázi akce a její zasmluvnění zůstaly v rozpočtu roku 2025 nevyčerpané finanční prostředky. Proto byly zapojeny  nevyčerpané finanční prostředky do rozpočtu roku 2026, kde budou využity společně s již schválenou částkou na financování realizace stavby.</t>
  </si>
  <si>
    <t>Akce byla schválena usnesením zastupitelstva kraje č. 2/22 dne 16.12.2024. V roce 2025 byla zpracována projektová dokumentace a je vybrán zhotovitel stavby. Samotná realizace je plánována na období letních prázdnin roku 2026.  Z tohoto důvodu  byly zapojeny  nevyčerpané finanční prostředky do rozpočtu roku 2026, kde budou využity společně s již schválenou částkou na realizaci stavebních prací.</t>
  </si>
  <si>
    <t>Akce byla schválena usnesením zastupitelstva kraje č. 2/22 dne 16.12.2024. Projekt je rozdělen do dvou etap, přičemž pro obě části byl vybrán společný zhotovitel. První etapa je již dokončena a vyfakturována. Druhá etapa je plánována k realizaci během letních prázdnin v roce 2026. Na základě aktuálně známých skutečností došlo k navýšení předpokládaných nákladů druhé etapy. Z tohoto důvodu důvodu byly zapojeny  nevyčerpané finanční prostředky do rozpočtu roku 2026.</t>
  </si>
  <si>
    <t>Rekonstrukce provozních prostor kuchyně (Střední škola řemesel, Frýdek-Místek, příspěvková organizace)</t>
  </si>
  <si>
    <t>Akce byla schválena usnesením zastupitelstva kraje č. 2/22 dne 16.12.2024. V současné době probíhá zpracování analýzy využitelnosti stravovacích provozů ve Frýdku-Místku, která je nezbytným podkladem pro zahájení projektové přípravy. Vzhledem k tomu, že výsledky této analýzy dosud nejsou k dispozici, nebylo možné zahájit další fáze přípravy projektu v plánovaném termínu. Z tohoto důvodu byly zapojeny  nevyčerpané finanční prostředky do rozpočtu roku 2026.</t>
  </si>
  <si>
    <t>Akce byla schválena usnesením zastupitelstva kraje č. 14/1499 ze dne 07.12.2023. Akce byla ukončena v prosinci 2025. S ohledem na konečnou fakturaci a lhůty splatnosti faktur byly zapojeny  nevyčerpané finanční prostředky do rozpočtu roku 2026.</t>
  </si>
  <si>
    <t>Přístavba mateřské školy (Mateřská škola Eliška, Opava, příspěvková organizace)</t>
  </si>
  <si>
    <t>Akce byla schválena usnesením zastupitelstva kraje č. 3/137 ze dne 17.3.2025. V roce 2025 byla zahájena příprava podkladů pro zadávací podmínky na zpracovatele projektové dokumentace. V prosinci 2025 byla vysoutěžena společnost  v rámci minitendru na administrátora veřejné zakázky a zahájeny přípravy na její zpracování. Z tohoto důvodu byly zapojeny  nevyčerpané finanční prostředky do rozpočtu roku 2026.</t>
  </si>
  <si>
    <t>Akce byla schválena usnesením rady kraje č. 12/621 dne 24.2.2025. Vzhledem k tomu, že se stavba nachází v památkové zóně s četným výskytem archeologických nalezišť, bylo nutné vyčkat na vyhotovení všech potřebných posudků ze strany příslušných úřadů, což způsobilo časový posun v přípravě. Realizace akce je plánována na rok 2026. Z tohoto důvodu byly zapojeny  nevyčerpané finanční prostředky na výkon autorského dozoru do rozpočtu roku 2026.</t>
  </si>
  <si>
    <t>Úspora po ukončení realizace akce.</t>
  </si>
  <si>
    <t>Rekonstrukce domova mládeže (Střední průmyslová škola a Obchodní akademie, Bruntál, příspěvková organizace)</t>
  </si>
  <si>
    <t>Akce byla schválena usnesením zastupitelstva kraje ZK 4/230 ze dne 16.6.2025. V závěru roku 2025 probíhala příprava veřejné zakázky na zhotovitele projektové dokumentace a v současné době je již uzavřena smlouva na realizaci projekčních prací. Z výše uvedených důvodů byly zapojeny  nevyčerpané finanční prostředky do rozpočtu roku 2026.</t>
  </si>
  <si>
    <t>Rekonstrukce objektu plaveckého bazénu a sportovní haly (Střední škola řemesel, Frýdek-Místek, příspěvková organizace)</t>
  </si>
  <si>
    <t>Akce byla schválena usnesením zastupitelstva kraje č. 4/230 ze dne 16.6.2025.  V roce 2025 byla zahájena příprava podkladů pro zadávací podmínky na zpracovatele projektové dokumentace a v prosinci 2025 byla zahájena příprava minitendru na zpracovatele veřejné zakázky. Z tohoto důvodu byly zapojeny  nevyčerpané finanční prostředky do rozpočtu roku 2026.</t>
  </si>
  <si>
    <t xml:space="preserve">Rekonstrukce budovy (Střední průmyslová škola elektrotechniky a informatiky, Ostrava, příspěvková organizace) </t>
  </si>
  <si>
    <t>Akce byla schválena usnesením zastupitelstva kraje č 4/230 ze dne 16.6.2025. V průběhu letních měsíců 2025 byla odevzdána studie stavby. Vzhledem ke skutečnosti, že projekt je zařazen mezi pilotní projekty BIM, na kterých bude Moravskoslezský kraj spolupracovat s Českou agenturou pro standardizaci, s.p.o., bylo nutné vyčkat na uzavření Dohody o spolupráci (dohoda uzavřena v druhé polovině listopadu 2025) a na následné přiřazení externích odborných konzultantů, kteří budou spolupracovat na projekční přípravě při využití metodik Agentury ČAS. Intenzivnější spolupráce s konzultanty je plnánována v roce 2026, proto byly zapojeny  nevyčerpané finanční prostředky do rozpočtu roku 2026.</t>
  </si>
  <si>
    <t>Akce byla schválena usnesením rady kraje č. 17/986 dne 12.5.2025. Realizace stavební části akce začala v červenci 2025 s termínem dokončení stavby v prosinci 2025. S ohledem na termíny plnění a platební podmínky, které vyplývají z uzavřených smluv, byly zapojeny  nevyčerpané finanční prostředky do rozpočtu roku 2026.</t>
  </si>
  <si>
    <t>Akce byla schválena usnesením rady kraje č. 18/1090 dne 26.5.2025. V roce 2025 proběhla projektová příprava a realizace 1. etapy, která řešila havarijní stav plynových infrazářičů v tělocvičně ještě před topnou sezónou. Byla dokončena projektová příprava a uzavřeny smlouvy na rekonstrukci zbývající části otopné soustavy, jejíž realizace je předpokládána během letních prázdnin roku 2026. Z tohoto důvodu byly zapojeny  nevyčerpané finanční prostředky do rozpočtu roku 2026.</t>
  </si>
  <si>
    <t>Vybudování parkoviště (Gymnázium Cihelní, Frýdek-Místek, příspěvková organizace)</t>
  </si>
  <si>
    <t>Akce byla schválena usnesením rady kraje č. 26/1636 dne 8.9.2025. V závěru roku 2025 se připravovala zadávací dokumentace pro výběr zhotovitele projektové dokumentace a v současné době je již uzavřena smlouva. S ohledem na termíny plnění, které vyplývají z obchodních podmínek, byly zapojeny  nevyčerpané finanční prostředky do rozpočtu roku 2026.</t>
  </si>
  <si>
    <t>Oprava hydroizolace (Základní škola, Ostrava-Poruba, Čkalovova 942, příspěvková organizace kraje)</t>
  </si>
  <si>
    <t>Akce byla schválena usnesením rady kraje č. 27/1686 dne 29.9.2025. V roce 2025 zajistila příspěvková organizace průzkumy, jejichž cílem bylo identifikovat příčinu zatápění sklepních prostor a navrhnout odpovídající řešení. Vzhledem k časové náročnosti těchto průzkumů bude odstranění zjištěných závad provedeno na jaře 2026. Proto byly zapojeny  nevyčerpané finanční prostředky do rozpočtu roku 2026.</t>
  </si>
  <si>
    <t>Akce byla schválena usnesením zastupitelstva kraje č. 2/28 ze dne 22.12.2016. Smlouva na zpracovatele DSP, dokumentace pro provádění stavby (DPS) a PD vnitřního vybavení byla v dubnu 2024 podepsaná s nově vybraným zpracovatelem PD, kdy zahájení prací bylo podmíněno nabytím právní moci územního rozhodnutí (prosinec 2025). Nyní by měly probíhat další projekční práce ve stupni DSP, ale z důvodu oddálení doby zahájení projekčních činností vyvolané zdlouhavým územním řízením, je připravován dodatek smlouvy se zhotovitelem.  Náklady stavby jsou nyní (dle DUR) odhadovány ve výši 560 mil. Kč. Předpoklad dokončení projekční přípravy je v roce 2027. Z tohoto důvodu byly zapojeny  nevyčerpané finanční prostředky do rozpočtu roku 2026.</t>
  </si>
  <si>
    <t>Akce byla schválena usnesením rady kraje č. 47/4169 ze dne 25.9.2018. V minulém roce (2025) proběhla soutěž na zpracovatele projektové dokumentace. Do soutěže podali nabídku pouze dva uchazeči, kdy jeden z uchazečů byl na vyloučení a proto bylo rozhodnuto o zrušení soutěže. Předpokládá se vyhlášení nové soutěže v roce 2026. Odevzdání dokončené projektové dokumentace se i s ohledem na délku soutěže a průběh stavebního řízení, plámuje na polovinu roku 2027. Z tohoto důvodu byly zapojeny  nevyčerpané finanční prostředky do rozpočtu roku 2026. Ke snížení schváleného rozpočtu 2025 došlo z důvodu časového posunu akce.</t>
  </si>
  <si>
    <t>Akce byla schválena usnesením zastupitelstva kraje č. 10/1083 ze dne 13.12.2018. Realizace stavby byla zahájena v listopadu 2023, práce stále pokračují. Délka realizace je z důvodu schválených víceprací prodloužena na 832 dnů. Dokončení stavby se předpokládá na jaře 2026. Z výše uvedených důvodů byly zapojeny  nečerpané finanční prostředky do rozpočtu roku 2026.
Rada kraje usnesením č.  6/407 ze dne 20.1.2025 (ve znění usnesení rady kraje č. 30/1883 ze dne 10.11.2025) schválila účelový příspěvek ve výši 9.850 tis. Kč na pořízení vnitřního vybavení rekonstruovaných prostor domova mládeže. Zajištění realizace zadávacího řízení na vybavení nábytkem je předmětem objednávky č. 0447/2024/ŠMS/O ve výši 115 tis. Kč. Fakturace proběhne po ukončení veřejné zakázky, která je v současné době v realizaci. Dle nastavených lhůt nebylo reálné vyčerpat finanční prostředky v roce 2025, proto byly převedeny do rozpočtu roku 2026.</t>
  </si>
  <si>
    <t xml:space="preserve">Akce byla schválena usnesením zastupitelstva kraje č. 10/1083 ze dne 13.12.2018. V roce 2023 byla podepsána smlouva na zpracování dokumentace pro provádění stavby (DPS) a dokumentace skutečného provedení stavby (DSPS) metodou BIM a v březnu 2023 byly zahájeny projekční práce. DPS byla převzata bez vad a nedodělků v květnu 2024. S ohledem na skutečnost, že se jedná o pilotní projekt realizovaný za použití metody BIM, vyžaduje si příprava zadávacích podmínek pro výběr zhotovitele stavby větší časovou náročnost.  V říjnu 2025 byl zaslán požadavek na vyhlášení veřejné zakázky na zhotovitele stavby za použití metody BIM. Z tohoto důvodu byly zapojeny  nevyčerpané finanční prostředky do rozpočtu roku 2026. Ke snížení schváleného rozpočtu 2025 došlo z důvodu časového posunu akce. </t>
  </si>
  <si>
    <t xml:space="preserve">Akce byla schválena usnesením rady kraje č. 51/4544 ze dne 27.11.2018. V roce 2025 byla dokončena realizace multifunkčního hřiště pro různé venkovní sporty a aktivity (1. část akce). S ohledem na probíhající realizaci akce Stavební úpravy tělocvičny, která byla dokončena  v prosinci 2025 nelze zahájit zbývající část akce - vnitroblok. V rámci části vnitroblok je na základě požadavku odvětvového odboru doprojektováváno hřiště pro mateřskou školu. Po dokončení projekční činnosti bude možné zahájit veřejnou zakázku na zhotovitele stavby, což se předpokládá v roce 2026. Z výše uvedeného důvodu byly zapojeny  nevyčerpané finanční prostředky do rozpočtu roku 2026. Ke snížení schváleného rozpočtu 2025 došlo z důvodu časového posunu akce. </t>
  </si>
  <si>
    <t>Rekonstrukce nevyužitých budov obchodní akademie pro ZUŠ Orlová - příprava (Základní umělecká škola J. R. Míši, Orlová, příspěvková organizace)</t>
  </si>
  <si>
    <t>Akce byla schválena usnesením rady kraje č. 61/5448 ze dne 30.4.2019. V září 2023 bylo vydáno pravomocné stavební povolení a byla zahájena projekční činnost ve stupni DPS (projektová dokumentace pro provádění stavby). V současné době probíhá aktualizace projektové dokumentace ve stupni pro provádění stavby, předpoklad dokončení projekční přípravy stavby je v roce 2026. V roce 2026 se předpokládá také vyhlášení veřejné zakázky na zhotovitele stavby. Z tohoto důvodu byly zapojeny  nevyčerpané finanční prostředky do rozpočtu roku 2026.</t>
  </si>
  <si>
    <t>SR - Podpora zajištění vybraných investičních podpůrných opatření při vzdělávání dětí, žáků a studentů se speciálními vzdělávacími potřebami – program č. 133 350</t>
  </si>
  <si>
    <t xml:space="preserve">Zastupitelstvo kraje rozhodlo o profinancování a kofinancování projektu dne 7.3.2024 usnesením č. 15/1625. Delší administrace veřejné zakázky na výběr zhotovitele stavby vedla k posunu zahájením stavebních prací oproti původnímu předpokladu. Z tohoto důvodu byly převedeny nevyčerpané finanční prostředky projektu do rozpočtu roku 2026. </t>
  </si>
  <si>
    <t>Zastupitelstvo kraje rozhodlo profinancovat a kofinancovat projekt usnesení č. 9/892 ze dne 15.9.2022. Součástí strategického projektu jsou mimo jiné aktivity zapojených 10 páteřních středních škol,  příspěvkové organizace KVIC, Nový Jičín a spolku MTA. V rámci projektu vznikla potřeba realizace přeložky el.energie ještě před zahájením bouracích prací. Tím došlo ke zpoždění v harmonogramu realizace. Aktivity zapojených škol jsou financovány prostřednictvím návratných finančních výpomocí. Zastupitelstvo kraje rozhodlo o poskytnutí návratné finanční výpomoci usnesením č. 14/1504 ze dne 7.12.2023. Některé školy dle harmonogramu ukončí  realizaci projektu až v roce 2026. Z tohoto důvodu byly převedeny nevyčerpané finanční prostředky projektu do rozpočtu roku 2026.</t>
  </si>
  <si>
    <t>Zastupitelstvo kraje rozhodlo o profinancování a kofinancování projektu dne 7.9.2023 usnesením č. 13/1372. S ohledem na zrušení zadávacího řízení na technický dozor stavebníka a s tím související posun začátku stavebních prací byly nevyčerpané finanční prostředky projektu převedeny do rozpočtu roku 2026. Ke snížení schváleného rozpočtu 2025 došlo z důvodu časového posunu přípravy projektu.</t>
  </si>
  <si>
    <t>Zastupitelstvo kraje rozhodlo o profinancování a kofinancování projektu dne 7.9.2023 usnesením č. 13/1372.  V rámci projektu byla v říjnu 2025 předložena žádost o podporu do OPST a vyhlášena veřejná zakázka na výběr zhotovitele stavby. Vzhledem k delší administraci veřejné zakázky oproti předpokladu budou zahájeny stavební práce až v roce 2026. Z tohoto důvodu byly převedeny nevyčerpané finanční prostředky do rozpočtu roku 2026. Ke snížení schváleného rozpočtu 2025 došlo z důvodu časového posunu stavebních prací projektu.</t>
  </si>
  <si>
    <t>Zastupitelstvo kraje rozhodlo o profinancování a kofinancování projektu dne 6.6.2024 usnesením č. 17/1739. Projekt byl v roce 2025 přijat k financování z programu IROP a byly vyhlášeny veřejné zakázky na výběr zhotovitele staveb. Vzhledem k delší administraci veřejné zakázky byly zahájeny stavební práce až v roce 2026. Z tohoto důvodu byly převedeny nevyčerpané finanční prostředky do rozpočtu roku 2026. Ke snížení schváleného rozpočtu 2025 došlo z důvodu časového posunu projektu.</t>
  </si>
  <si>
    <t xml:space="preserve">Zastupitelstvo kraje rozhodlo o profinancování a kofinancování projektu dne 15.9.2022 usnesením č. 9/874 a o změně výše profinancování a kofinancování dne 8.6.2023 usnesením č. 12/1242. V návaznosti na prodloužení stavebních prací z důvodu nepříznivých klimatických podmínek a změn v rámci projektu došlo k posunu termínu vyhlášení zakázky na dodávku vybavení a  prodloužení realizace projektu do března 2026. Z tohoto důvodu byly převedeny nevyčerpané finanční prostředky projektu do rozpočtu roku 2026. </t>
  </si>
  <si>
    <t>pozastavený</t>
  </si>
  <si>
    <t>Projekt byl pozastaven z důvodu nezískání dotace ze strany poskytovatele, současně byl snížen rozpočet.</t>
  </si>
  <si>
    <t>Zastupitelstvo kraje rozhodlo profinancovat a kofinancovat projekt usnesením č. 17/1734 ze dne 6.6.2024. Z provozních důvodu školy byl projekt pozastaven a snížen rozpočet. Realizace projektu nejdříve od července 2028.</t>
  </si>
  <si>
    <t xml:space="preserve">Zastupitelstvo kraje rozhodlo o předfinancování projektu usnesením č. 17/1735 dne 6.6.2024. Dne 26.9.2024 obdržel kraj grant ve výši 80 % na 1. běh tohoto projektu. Termín ukončení projektu byl posunut do 31.5.2026. Z tohoto důvodu byly převedeny nevyčerpané finanční prostředky projektu do rozpočtu roku 2026. </t>
  </si>
  <si>
    <t>Zastupitelstvo kraje rozhodlo o profinancování a kofinancování projektu dne 7.9.2023 usnesením č. 13/1371 a o navýšení předfinancování projektu dne 17.3.2025 usnesením č. 3/126. V roce 2025 obdržel kraj první zálohovou platbu ve výši 57.283,12 tis. Kč. Finanční prostředky jsou nezbytné pro realizaci aktivit projektu v následujícím roce. Z tohoto důvodu byly převedeny nevyčerpané finanční prostředky projektu do rozpočtu roku 2026.</t>
  </si>
  <si>
    <t xml:space="preserve">Zastupitelstvo kraje rozhodlo o profinancování a kofinancování projektu usnesením č. 17/1734 ze dne 6.6.2024. V rámci projektu byla vyhlášena veřejná zakázka na výběr dodavatele projektových prací. Administrace veřejné zakázky je zajištěna externím dodavatelem. Výdaje na zajištění administrace veřejné zakázky budou hrazeny po ukončení výběru zhotovitele a předání dokumentace k VZ. Z tohoto důvodu byly převedeny nevyčerpané finanční prostředky do rozpočtu roku 2026. Ke snížení schváleného rozpočtu 2025 došlo z důvodu časového posunu projektu. </t>
  </si>
  <si>
    <t xml:space="preserve">Zastupitelstvo kraje rozhodlo profinancovat a kofinancovat projekt usnesením č. 17/1734 ze dne 6.6.2024. Zahájení stavebních prací na projektu bylo realizováno s časovým posunem oproti schválenému harmonogramu, což mělo za následek nižší míru fakturace v daném rozpočtovém období. Z tohoto důvodu byly převedeny nevyčerpané finanční prostředky projektu do rozpočtu roku 2026. Ke snížení schváleného rozpočtu 2025 došlo z důvodu časového posunu stavebních prací projektu. </t>
  </si>
  <si>
    <t>Zastupitelstvo kraje rozhodlo o profinancování a kofinancování projektu usnesením č. 17/1734 ze dne 6.6.2024. Na základě aktualizace finančního harmonogramu stavby byla očekávaná prostavěnost nižší a část finančních prostředků určená na stavební práce bude čerpána v roce 2026. Z tohoto důvodu byly převedeny nevyčerpané finanční prostředky projektu do rozpočtu roku 2026.</t>
  </si>
  <si>
    <t xml:space="preserve">Zastupitelstvo kraje rozhodlo o profinancování a kofinancování projektu usnesením č. 17/1734 ze dne 6.6.2024. V rámci projektu probíhá zpracování projektové dokumentace. S ohledem na smluvní podmínky proběhne úhrada pozastávky za zpracování 1. části projektové dokumentace v roce 2026. Z tohoto důvodu byly převedeny nevyčerpané finanční prostředky projektu do rozpočtu roku 2026. Ke snížení schváleného rozpočtu 2025 došlo z důvodu časového posunu přípravy projektu. </t>
  </si>
  <si>
    <t>Zastupitelstvo kraje rozhodlo o profinancování a kofinancování projektu usnesením č. 17/1734 ze dne 6.6.2024. V rámci projektu byl na základě smlouvy o dílo na realizaci stavby uzavřen dodatek na vícepráce, čímž došlo k prodloužení stavby.  Z tohoto důvodu byly převedeny nevyčerpané finanční prostředky projektu do rozpočtu roku 2026.</t>
  </si>
  <si>
    <t xml:space="preserve">Zastupitelstvo kraje rozhodlo o profinancování a kofinancování projektu usnesením č. 17/1734 ze dne 6.6.2024. V rámci projektu probíhaly stavební práce, část výdajů byla vázána na vydání kolaudačního rozhodnutí. Z tohoto  důvodu byly převedeny nevyčerpané finanční prostředky projektu do rozpočtu roku 2026. </t>
  </si>
  <si>
    <t xml:space="preserve">Zastupitelstvo kraje schválilo profinancování a kofinancování projektu usnesením č. 17/1734 ze dne 6.6.2024. Vzhledem k posunu termínu zpracování projektové dokumentace a zahájení stavebních prací nebyly v loňském roce vyčerpány všechny alokované finanční prostředky. Z tohoto důvodu byly převedeny nevyčerpané finanční prostředky projektu do rozpočtu roku 2026. Ke snížení schváleného rozpočtu 2025 došlo z důvodu časového posunu projektu. </t>
  </si>
  <si>
    <t xml:space="preserve">Zastupitelstvo kraje rozhodlo o profinancování a kofinancování projektu usnesením č. 17/1734 ze dne 6.6.2024.  V rámci projektu byla vyhlášena veřejná zakázka na výběr dodavatele projektových prací. Administrace veřejné zakázky je zajištěna externím dodavatelem. Výdaje na zajištění administrace veřejné zakázky budou hrazeny po ukončení výběru dodavatele a předání dokumentace k zakázce. Z tohoto důvodu byly převedeny nevyčerpané finanční prostředky projektu do rozpočtu roku 2026. Ke snížení schváleného rozpočtu 2025 došlo z důvodu časového posunu projektu. </t>
  </si>
  <si>
    <t xml:space="preserve">Zastupitelstvo kraje rozhodlo o profinancování a kofinancování projektu usnesením č. 17/1734 ze dne 6.6.2024 a o navýšení rozhodlo usnesením č. 2/36 ze dne 16.12.2024. Vzhledem k posunu termínu zpracování projektové dokumentace a posunu termínu uzavření smlouvy o dílo na realizaci stavby, nebyly v roce 2025 alokované finanční prostředky čerpány. Z tohoto důvodu byly převedeny nevyčerpané finanční prostředky projektu do rozpočtu roku 2026. Ke snížení schváleného rozpočtu 2025 došlo z důvodu časového posunu projektu. </t>
  </si>
  <si>
    <t xml:space="preserve">Zastupitelstvo kraje rozhodlo o profinancování a kofinancování projektu usnesením č. 17/1734 ze dne 6.6.2024. V rámci projektu byla vyhlášena veřejná zakázka na výběr dodavatele projektových prací. Administrace veřejné zakázky je zajištěna externím dodavatelem. Výdaje na zajištění administrace veřejné zakázky budou hrazeny po ukončení výběru dodavatele a předání dokumentace k zakázce. Z tohoto důvodu byly převedeny nevyčerpané finanční prostředky projektu do rozpočtu roku 2026. Ke snížení schváleného rozpočtu 2025 došlo z důvodu časového posunu projektu. </t>
  </si>
  <si>
    <t>Zastupitelstvo kraje rozhodlo o profinancování a kofinancování projektu usnesením č. 17/1734 ze dne 06.06.2024. V rámci projektu byla vyhlášena veřejná zakázka na výběr dodavatele projektových prací. Administrace veřejné zakázky je zajištěna externím dodavatelem. Výdaje na zajištění administrace veřejné zakázky budou hrazeny po ukončení výběru dodavatele a předání dokumentace k zakázce. Z tohoto důvodu byly převedeny nevyčerpané finanční  prostředky projektu do rozpočtu roku 2026. Ke snížení schváleného rozpočtu 2025 došlo z důvodu časového posunu projektu.</t>
  </si>
  <si>
    <t>Projekt je realizován bez spoluúčasti evropských finančních zdrojů v rámci akce reprodukce majetku kraje Rekonstrukce kuchyně (Mateřská škola logopedická, Ostrava-Poruba, U Školky 1621, příspěvková organizace). Rozpočet projektu převeden na akci reprodukce majetku kraje.</t>
  </si>
  <si>
    <t>Projekt je realizován bez spoluúčasti evropských finančních zdrojů v rámci akce reprodukce majetku kraje Rekonstrukce kuchyně (Gymnázium Mikuláše Koperníka, Bílovec, příspěvková organizace). Rozpočet projektu převeden na akci reprodukce majetku kraje.</t>
  </si>
  <si>
    <t>Zastupitelstvo kraje rozhodlo profinancovat a kofinancovat projekt   usnesením č. 18/1828 ze dne 5.9.2024. V rámci projektu probíhá  zpracování projektové dokumentace. S ohledem na smluvní podmínky proběhne úhrada pozastávky za zpracování 1. části projektové dokumentace v roce 2026. Z tohoto důvodu byly převedeny nevyčerpané finanční prostředky projektu do rozpočtu roku 2026. Ke snížení schváleného rozpočtu 2025 došlo z důvodu časového posunu přípravy projektu.</t>
  </si>
  <si>
    <t>Zastupitelstvo kraje rozhodlo profinancovat a kofinancovat projekt   usnesením č. 18/1828 ze dne 5.9.2024. V rámci projektu probíhá zpracování projektové dokumentace na realizaci stavby, kterou zajišťuje příspěvková organizace formou stanoveného závazného ukazatele. Investiční příspěvek je hrazen na základě skutečně vynaložených výdajů. Z tohto důvodu byly převedeny nevyčerpané finanční prostředky projektu do rozpočtu roku 2026. Ke snížení schváleného rozpočtu 2025 došlo z důvodu časového posunu přípravy projektu.</t>
  </si>
  <si>
    <t>Zastupitelstvo kraje rozhodlo profinancovat a kofinancovat projekt usnesením č. 2/37 ze dne 16.12.2024. V rámci projektu byly v roce 2025 pořízeny dvě nemovitosti a byla vyhlášena veřejná zakázka na vybavení interiéru. Z tohoto důvodu byly nevyčerpané finanční prostředky projektu převedeny do rozpočtu roku 2026.</t>
  </si>
  <si>
    <t>Zastupitelstvo kraje rozhodlo profinancovat a kofinancovat projekt usnesením č. 15/1631 dne 7.3.2024. V rámci projektu byl ukončen proces výběru zhotovitele stavebních prací. Zdlouhavý průběh administrace veřejné zakázky způsobil pozdější zahájení stavebních prací, než bylo původně plánováno. Z tohoto důvodu byly převedeny nevyčerpané finanční prostředky projektu do rozpočtu roku 2026.</t>
  </si>
  <si>
    <t>Zastupitelstvo kraje rozhodlo profinancovat a kofinancovat projekt usnesením č. 17/1739 ze dne 6.6.2024. V rámci projektu je zpracovávána projektová dokumentace, jejíž termín dokončení byl prodloužen a proto bude část výdajů za projektovou dokumentaci hrazena až v roce 2026.  Z tohoto důvodu byly převedeny nevyčerpané finanční prostředky projektu do roku 2026. Ke snížení schváleného rozpočtu 2025 došlo z důvodu časového posunu přípravy projektu.</t>
  </si>
  <si>
    <t>Dotační program Vouchery pro univerzity v Moravskoslezském kraji byl schválen usnesením rady kraje č. 4/285 ze dne 9.12.2024. Jedná se o víceletý dotační program financovaný z evropských zdrojů formou záloh. Nevyčerpané finanční prostředky obdržené zálohově byly převedeny do rozpočtu roku 2026.</t>
  </si>
  <si>
    <t>Zastupitelstvo kraje rozhodlo o zahájení přípravy přípravu projektu usnesením č. 3/107 ze dne 17.3.2025. V rámci projektu probíhá zpracování projektové dokumentace na realizaci stavby, kterou zajišťuje příspěvková organizace formou stanoveného závazného ukazatele. Investiční příspěvek je hrazen na základě skutečně vynaložených výdajů. Z tohoto důvodu byly převedeny nevyčerpané prostředky projektu do rozpočtu roku 2026.</t>
  </si>
  <si>
    <t>Zastupitelstvo kraje rozhodlo o předfinancování projektu usnesením č. 3/105 dne 17.3.2025. Dne 1.9.2025 obdržel kraj grant ve výši 80 % na 2. běh tohoto projektu, který bude ukončen v 31.8.2026.  Po vyúčtování 2. běhu obdrží kraj zbývajících 20 % grantu. Z tohoto důvodu byly převedeny nevyčerpané finanční prostředky projektu do rozpočtu roku 2026.</t>
  </si>
  <si>
    <t>Zastupitelstvo kraje rozhodlo profinancovat a kofinancovat projekt dne 17.3.2025 usnesením č. 3/106 a o navýšení rozhodlo dne 15.9.2025 unesením č. 5/295. Projekt je financován zálohově. V roce 2025 přijal kraj první zálohovou platbu a zároveň použil na předfinancování projektu vlastní prostředky. V rámci projektu byl vyhlášen dotační program, několik smluv s jednotlivými školami bylo uzavřeno až na počátku roku 2026. Z tohoto důvodu se vyplacení dotací posunulo až do následujícího roku, proto byly finanční prostředky převedeny do rozpočtu roku 2026.</t>
  </si>
  <si>
    <t>Národní plán obnovy - doučování</t>
  </si>
  <si>
    <t>Národní plán obnovy – DIGCOMPEDU</t>
  </si>
  <si>
    <t>PŘEHLED VÝDAJŮ V ODVĚTVÍ ÚZEMNÍHO PLÁNOVÁNÍ A STAVEBNÍHO ŘÁDU V ROCE 2025</t>
  </si>
  <si>
    <t xml:space="preserve">Prostředky na pořízení územních studií. Z nečerpané částky byly převedeny prostředky do rozpočtu odboru na rok 2026 ve výši 3.388 tis. Kč na zajištění veřejné zakázky na zpracovatele Územní studie Kapacitní dopravní propojení sídel prostoru Karviná - Havířov. Částka schváleného rozpočtu ve výši 3 mil. Kč nebyla čerpána z důvodu nezahájení původně plánované územní studie ve vazbě na lokality pro výrobu energie z obnovitelných zdrojů z důvodu neexistence podkladů pro prověření možných  lokalit (akceleračních oblastí) ze strany Ministerstva životního prostředí a Ministerstva pro místní rozvoj. </t>
  </si>
  <si>
    <t>Prostředky na pořízení změn Zásad územního rozvoje Moravskoslezského kraje. Uhrazeny byly dílčí etapy aktualizací č. 9 a 10 a celá aktualizace č. 11. Z nečerpané částky byly převedeny prostředky na zbývající etapy do rozpočtu odboru na rok 2026 ve výši 2.378  tis. Kč, ostatní nečerpané prostředky představují úsporu vzniklou při výběru zhotovitelů jednotlivých aktualizací/změn krajské dokumentace, nerealizovaných etap jednotlivých aktualizací a nezahájení předpokládané změny ve vazbě na neexistující podklady Ministerstva životního prostředí a Ministerstva pro místní rozvoj ve věci lokalit pro umísťování výroben energie z obnovitelných zdrojů (akcelerační oblasti).</t>
  </si>
  <si>
    <t>Nevyčerpané finanční prostředky ve výši 417,09 tis. Kč, určené na poskytnutí technické podpory a rozvoje pro informační systém Digitální mapy, byly převedeny do rozpočtu kraje roku 2026.</t>
  </si>
  <si>
    <t>Zastupitelstvo kraje rozhodlo profinancovat a kofinancovat projekt usnesením č. 13/1367 ze dne 7.9.2023. Vzhledem k větší časové náročnosti přípravy projektu a delším časovým průtahům při výběru vítězného uchazeče o veřejnou zakázku Pořízení dat pro DTM / prodloužení procesů před uzavřením smlouvy došlo k posunu harmonogramu projektu. Nevyčerpané finanční prostředky ve výši 204,68 tis. Kč byly převedeny do rozpočtu roku 2026. Zbývající nevyčerpané finanční prostředky představují neúčelovou úsporu rozpočtu.</t>
  </si>
  <si>
    <t>PŘEHLED VÝDAJŮ V ODVĚTVÍ ZDRAVOTNICTVÍ V ROCE 2025</t>
  </si>
  <si>
    <t>Akce byla schválena zastupitelstvem kraje usnesením č. 2/22 ze dne 16.12.2024. Počet ohledání nelze dopředu stanovit či odhadnout, proto došlo k nedočerpání finančních prostředků na této akci.</t>
  </si>
  <si>
    <t>Akce byla schválena zastupitelstvem kraje usnesením č. 2/22 ze dne 16.12.2024. Čerpání finančních prostředků probíhalo na základě požadavků na zpracování znaleckých posudků. Četnost znaleckých posudků pro potřeby odvolacího řízení nelze dopředu stanovit či odhadnout, proto došlo k nedočerpání finančních prostředků této akce.</t>
  </si>
  <si>
    <t>Akce byla schválena zastupitelstvem kraje usnesením č. 2/22 ze dne 16.12.2024. Čerpání na akci bylo nižší než se předpokládalo. Nevyčerpané finanční prostředky představují úsporu na akci. Finanční prostředky ze schváleného rozpočtu byly ve výši 1.800 tis. Kč byly přesunuty na akci Pořízení zdravotnických přístrojů a zdravotnické techniky, ve výši 2.000 tis. Kč byly přesunuty do rezervy na zdroje pro tvorbu rozpočtu MSK následujících let a ve výši 1.000 tis. Kč byly přesunuty na akci Individuální návratné finanční výpomoci v odvětví zdravotnictví.</t>
  </si>
  <si>
    <t xml:space="preserve">Akce byla schválena zastupitelstvem kraje usnesením č. 2/22 ze dne 16.12.2024. Na akci došlo k nedočerpání ve výši 1.107,64 tis. Kč.  Finanční prostředky  v uvedené výši nebyly vyčerpány z důvodu nižšího požadavku na čerpání. </t>
  </si>
  <si>
    <t>Rada kraje usnesením č. 60/4363 ze dne 16.1.2023 rozhodla uzavřít Smlouvu o poskytování telemedicínských služeb a zřízení telemedpointů s organizací Ústav vývoje a klinických aplikací, z.ú. Smlouva č. 00832/2023/ZDR byla uzavřena s finančním plněním ve výši 7.333,5 tis. Kč, čerpání probíhá průběžně, z toho důvodu byl zůstatek finančních prostředků ve výši 2.815,52 tis. Kč převeden do rozpočtu roku 2026.</t>
  </si>
  <si>
    <t>Individuální návratné finanční výpomoci v odvětví zdravotnictví</t>
  </si>
  <si>
    <t>Finanční prostředky na této akci jsou určeny na IT projekty v oblasti zdravotnictví. Nevyčerpané prostředky ve výši 6.475,5 tis. Kč, na realizaci veřejné zakázky na zajištění technické a servisní podpory systémů pro elektronizaci zdravotnických procesů e-HEALTH, na zajištění podpory pro licence Oracle Analytics Server nemocnic a na podporu služby Transmise, byly převedeny do rozpočtu kraje roku 2026. Zbývající nevyčerpané prostředky představují úsporu.</t>
  </si>
  <si>
    <t xml:space="preserve">Akce schválena zastupitelstvem kraje usnesením č. 2/22 ze dne 16.12.2024. Finanční prostředky v uvedené výši nebyly vyčerpány z důvodu nižšího požadavku na čerpání. </t>
  </si>
  <si>
    <t>Schválený rozpočet byl snížen z důvodu přesunu finančních prostředků ve výši 5.120 tis. Kč na akci Pořízení zdravotnických přístrojů a zdravotnické techniky a ve výši 2.587,80 tis. Kč na akci Rekonstrukce oddělení klinické biochemie (Nemocnice Havířov, příspěvková organizace).</t>
  </si>
  <si>
    <t>Plánovaná pomoc na vyžádání (Zdravotnická záchranná služba Moravskoslezského kraje, příspěvková organizace, Ostrava)</t>
  </si>
  <si>
    <t>x</t>
  </si>
  <si>
    <t>Schválený rozpočet byl snížen z důvodu přesunu finančních prostředků ve výši 1.000 tis. Kč na akci Pořízení zdravotnických přístrojů a zdravotnické techniky.</t>
  </si>
  <si>
    <t>SR - Připravenost poskytovatele ZZS na řešení mimořádných událostí a krizových situací</t>
  </si>
  <si>
    <t>Návratná finanční výpomoc k předfinancování podílu Evropské unie ve výši 11.134 tis. Kč schválena zastupitelstvem kraje usnesením č. 2/22 ze dne 16.12.2024 na projekt Modernizace přístrojového vybavení Metylovice nebyla v roce 2025 čerpána.
Návratná finanční výpomoc schválená radou kraje usnesením č. 6/437 ze dne 20.1.2025 ve výši 3.150 tis. Kč  k profinancování projektu Výstavba fotovoltaiky v areálu Nemocnice Havířov nebyla dočerpána z důvodu nižších požadavků, než se předpokládalo.</t>
  </si>
  <si>
    <t>Akce byla schválena usnesením zastupitelstva kraje č. 6/475 dne 16.12.2024. Realizace akce byla zahájena v březnu 2025, přičemž podle uzavřené smlouvy o dílo je dokončení plánováno na březen 2028. Financování bude probíhat postupně v návaznosti na jednotlivé etapy. Z tohoto důvodu byly převedeny finanční prostředky ve výši 2.227 tis. Kč do rozpočtu 2026.</t>
  </si>
  <si>
    <t>Modernizace Odborného léčebného ústavu Metylovice - příprava (Odborný léčebný ústav Metylovice - Moravskoslezské sanatorium, příspěvková organizace)</t>
  </si>
  <si>
    <t>Akce byla schválena usnesením zastupitelstva kraje č. 5/438 ze dne 16.9.2021. V současné době je zpracovávána projektová dokumentace a probíhá stavební řízení. Termíny plnění a platební podmínky vyplývající ze smlouvy na zpracování projektové dokumentace budou v roce 2026. Z tohoto důvodu byly převedeny finanční prostředky ve výši 2.617,40 tis. Kč do rozpočtu roku 2026.</t>
  </si>
  <si>
    <t>Akce byla schválena usnesením rady kraje č. 53/3772 dne 26.9.2022. Stavba byla zahájena v únoru 2024 s plánovanou dobou realizace do června 2025. V průběhu realizace byla Ministerstvem zdravotnictví vyhlášena 31. výzva v rámci IROP. Na základě jejích podmínek byla aktualizována projektová dokumentace a provedené změny byly promítnuty přímo do stavby, což vedlo k prodloužení termínu dokončení do ledna 2026. Z tohoto důvodu byly převedeny finanční prostředky ve výši 14.526,6 tis. Kč do rozpočtu roku 2026.</t>
  </si>
  <si>
    <t xml:space="preserve">Akce byla schválena usnesením zastupitelstva kraje č. 8/794 dne 16.6.2022. V roce 2024 byla aktualizována projektová dokumentace a v roce 2025 byly projednány a schváleny navrhované změny. V říjnu 2025 byl vybrán zhotovitel stavby, která by měla být dokončena koncem roku 2026. Z tohoto důvodu byly převedeny finanční prostředky ve výši 2.000 tis. Kč do rozpočtu roku 2026. Schválený rozpočet byl snížen z důvodu časového posunu akce.  </t>
  </si>
  <si>
    <t>Do konce roku 2025 nebyla uvolněna pozastávka ani vyfakturován autorský dozor. Jelikož si příspěvková organizace tyto výdaje hradí v roce 2026 z vlastních prostředků, vznikla na akci úspora.</t>
  </si>
  <si>
    <t>Akce byla schválena usnesením zastupitelstva kraje č. 14/1454 dne 7.12.2023. Akce byla stavebně zahájena v měsíci říjnu 2025 s předpokládaným termínem realizace díla do února 2026. Z tohoto důvodu byly převedeny finanční prostředky ve výši 336,16 tis. Kč do rozpočtu roku 2026.</t>
  </si>
  <si>
    <t>Akce byla schválena usnesením zastupitelstva kraje č. 14/1454 dne 7.12.2023. Akce je v současnosti dokončena a čeká se na kolaudační rozhodnutí. Rada kraje usnesením č. 97/7104 ze dne 20.5.2024 stanovila účel použití finančních prostředků ve výši 15.000 tis. Kč na pořízení vnitřního vybavení a zdravotnické technologie v rámci akce. Fakturace  kolaudačního rozhodnutí a vybavení bude v roce 2026. Z tohoto důvodu byly převedeny finanční prostředky ve výši 4.783 tis. Kč do rozpočtu roku 2026.</t>
  </si>
  <si>
    <t>Akce byla schválena usnesením zastupitelstva kraje č. 14/1454 dne 7.12.2023. V roce 2024 byla zpracována projektová dokumentace. V dubnu 2025 zajistila příspěvková organizace prostřednictvím externího administrátora výběrové řízení na zhotovitele stavby. Vzhledem k tomu, že realizace mohla být zahájena až po dokončení rekonstrukce RTG oddělení na pavilonu V, byly stavební práce zahájeny v říjnu 2025. Z tohoto důvodu byly převedeny finanční prostředky ve výši 21.928,91 tis. Kč do rozpočtu roku 2026.</t>
  </si>
  <si>
    <t>Akce byla schválena usnesením rady kraje č. 94/6822 dne 8.4.2024. V roce 2024 byla zpracována projektová dokumentace stavby, přičemž stavební povolení bylo vydáno v roce 2025. Příspěvková organizace v roce 2025 vyhlásila výběrové řízení na zhotovitele, po jehož ukončení byla uzavřena smlouva a následně zahájeny stavební práce. Dokončení realizace je plánováno na rok 2026.  Z tohoto důvodu byly převedeny finanční prostředky ve výši 34.372,07 tis. Kč do rozpočtu roku 2026. Schválený rozpočet byl snížen z důvodu časového posunu akce.</t>
  </si>
  <si>
    <t>Novostavba parkovacího domu v areálu - příprava (Slezská nemocnice v Opavě, příspěvková organizace)</t>
  </si>
  <si>
    <t>Akce byla schválena usnesením zastupitelstva kraje č. 2/22 dne 16.12.2024. V roce 2025 byla z vlastních finančních prostředků uhrazena projektová dokumentace. V srpnu 2025 proběhlo výběrové řízení na zhotovitele stavby. Stavební práce byly zahájeny na podzim roku 2025, přičemž jejich dokončení je plánováno na jaro 2026. Z tohoto důvodu byly převedeny finanční prostředky ve výši 13.000 tis. Kč do rozpočtu roku 2026. Schválený rozpočet byl snížen z důvodu časového posunu akce.</t>
  </si>
  <si>
    <t>Výtah budova V (Nemocnice ve Frýdku-Místku, příspěvková organizace)</t>
  </si>
  <si>
    <t>Akce byla schválena usnesením zastupitelstva kraje č. 2/22 dne 16.12.2024 ve znění usnesení rady kraje č. 14/789 ze dne 31.3.2025. Realizace akce je ukončena a čeká se na fakturaci a kolaudační rozhodnutí, která proběhne v roce 2026. Z tohoto důvodu byly převedeny finanční prostředky  ve výši 2.000 tis. Kč do rozpočtu 2026.</t>
  </si>
  <si>
    <t>Rekonstrukce kanalizace (Nemocnice Třinec, příspěvková organizace)</t>
  </si>
  <si>
    <t xml:space="preserve">Akce byla schválena usnesením zastupitelstva kraje č. 2/22 dne 16.12.2024. V roce 2025 byla zahájena projektová příprava, bohužel došlo k problémům na straně projektanta a smlouva musela být vypovězena. V prosinci roku 2025 proběhlo nové výběrové řízení na zhotovitele projektu. Z tohoto důvodu byly převedeny finanční prostředky ve výši 1.000 tis. Kč do rozpočtu roku 2026. Schválený rozpočet byl snížen z důvodu časového posunu akce. </t>
  </si>
  <si>
    <t>Rekonstrukce fasády a střech objektu kotelny a přístřešku (Nemocnice Třinec, příspěvková organizace)</t>
  </si>
  <si>
    <t xml:space="preserve">Akce byla schválena usnesením zastupitelstva kraje č. 2/22 dne 16.12.2024. V roce 2025 probíhalo stavební řízení, které se opozdilo z důvodů požadavků HZS a stavebního úřadu na doplnění dokladů, další problémy byly způsobeny kvůli nefunkčnímu Portálu stavebníka. V současné době se připravuje zadávací dokumentace na výběr zhotovitele stavby. Z tohoto důvodu byly převedeny finanční prostředky ve výši 2.000 tis. Kč do rozpočtu roku 2026. Schválený rozpočet byl snížen z důvodu časového posunu akce. </t>
  </si>
  <si>
    <t>Akce byla schválena usnesením zastupitelstva kraje č. 2/22 dne 16.12.2024. Realizace stavební části akce byla zahájena v listopadu 2025 s předpokládaným termínem dokončení v únoru 2026. Z kapacitních důvodů nebylo možné zahájit stavbu dříve. Z tohoto důvodu byly převedeny finanční prostředky ve výši 1.134,28 tis. Kč do rozpočtu roku 2026.</t>
  </si>
  <si>
    <t>Akce byla schválena usnesením zastupitelstva kraje č. 2/22 dne 16.12.2024. Projekční příprava akce byla dokončena na konci listopadu 2025. Stavební část akce bude realizována v roce 2026. Z tohoto důvodu byly převedeny finanční prostředky ve výši 241,84 tis. Kč do rozpočtu roku 2026.</t>
  </si>
  <si>
    <t>Protipožární opatření nemocnice Orlová (Nemocnice Karviná - Ráj, příspěvková organizace)</t>
  </si>
  <si>
    <t>Akce byla schválena usnesením zastupitelstva kraje č. 2/22 dne 16.12.2024. V průběhu přípravy zadávací dokumentace na zpracovatele projektové dokumentace bylo zjištěno, že protipožární opatření je nutné řešit komplexně, s ohledem na koncepci využívání budovy. Tato skutečnost si vyžádala spolupráci s externí společností specializující se na požárně bezpečnostní řešení, u které byla objednána studie proveditelnosti. Projekční příprava akce bude zahájena v roce 2026 po zpracování a schválení této studie. Z tohoto důvodu byly převedeny finanční prostředky ve výši 1.500 tis. Kč do rozpočtu roku 2026.</t>
  </si>
  <si>
    <t>Úpravy vnitřních prostor výjezdových skupin Orlová  (Zdravotnická záchranná služba Moravskoslezského kraje, příspěvková organizace)</t>
  </si>
  <si>
    <t>Z důvodu plánování výstavby nového výjezdového centra ZZS je realizace akce dočasně pozastavena až do vyřešení této záležitosti.</t>
  </si>
  <si>
    <t>Oprava zatopených prostorů 1. PP v budově A areálu SZZ Krnov (Sdružené zdravotnické zařízení Krnov, příspěvková organizace)</t>
  </si>
  <si>
    <t>Realizaci akce schválila rada kraje usnesením č. 13/732 ze dne 10.3.2025. Na podzim 2025 byla vysoutěžená veřejná zakázka na provedení stavby a dále byla poskytnuta informace o schválení žádosti o podporu ze ŽIVEL 1 - Obnova obecního a krajského majetku po krizových stavech. Z toho důvodu byly finanční prostředky převedeny ve výši 24.777 tis. Kč do rozpočtu roku 2026.</t>
  </si>
  <si>
    <t>Vzduchotechnika - prádelna (Odborný léčebný ústav Metylovice-Moravskoslezské sanatorium, příspěvková organizace)</t>
  </si>
  <si>
    <t>Rada kraje usnesením č. 17/967 ze dne 12.5.2025 schválila finanční prostředky na realizaci akce. V roce 2025 proběhla veřejná zakázka, fakturace proběhne v 2026. Z toho důvodu byly finanční prostředky převedeny do rozpočtu roku 2026.</t>
  </si>
  <si>
    <t>Přípojka splaškové kanalizace (Odborný léčebný ústav Metylovice-Moravskoslezské sanatorium, příspěvková organizace)</t>
  </si>
  <si>
    <t>Akce byla schválena usnesením rady kraje č. 17/967 dne 12.5.2025. Vzhledem k nutnosti vyčkat na vydání stavebního povolení byla realizace akce odložena na rok 2026. Z tohoto důvodu byly převedeny finanční prostředky ve výši 1.300 tis. Kč do rozpočtu roku 2026.</t>
  </si>
  <si>
    <t>Rekonstrukce zdroje vytápění rekreačního objektu (Sdružené zdravotnické zařízení Krnov, příspěvková organizace)</t>
  </si>
  <si>
    <t>Akce byla schválena usnesením rady kraje č. 18/1092 dne 26.5.2025. V roce 2025 vyhlásila příspěvková organizace výběrové řízení na zhotovitele projektové dokumentace a následné realizace stavby. Na podzim 2025 byla zahájena projekční činnost, po které následuje samotná realizace stavby. Dokončení prací je plánováno na jaro 2026. Z tohoto důvodu byly převedeny finanční prostředky ve výši 1.000 tis. Kč do rozpočtu roku 2026.</t>
  </si>
  <si>
    <t>Rada kraje usnesením č. 25/1553 ze dne 25.8.2025 schválila financování akce v celkové výši 64.148,97 tis. Kč s časovou použitelností do 31.12.2026. Finanční prostředky účelově na vybavení informačními technologiemi, náklady na migraci IS, stavební úpravy a nákup vybavení lékárny, byly postupně čerpání. Sanitní vozidla budou dodány v roce 2026. Z toho důvodu byly finanční prostředky ve výši 16.640 tis. Kč převedeny do rozpočtu roku 2026.</t>
  </si>
  <si>
    <t>Rekonstrukce oddělení klinické biochemie (Nemocnice Havířov, příspěvková organizace)</t>
  </si>
  <si>
    <t>Rada kraje usnesením č. 32/2084 ze dne 8.12.2025 schválila finanční prostředky na akci. S ohledem na termín realizace byly převedeny finanční prostředky ve výši 2.588 tis. Kč do rozpočtu roku 2026.</t>
  </si>
  <si>
    <t>Pronájem Nemocnice s poliklinikou v Novém Jičíně byl schválen usnesením rady kraje č. 93/5859 dne 21.9.2011 a usnesením zastupitelstva kraje č. 21/1723 dne 21.9.2011. V souladu s rozhodnutím orgánů kraje byla dne 26.9.2011 uzavřena s nájemcem Radioterapie a.s. (od 1.7.2020 Nemocnice AGEL Nový Jičín a.s.) smlouva o nájmu podniku. Na základě této smlouvy se pronajímatel zavazuje prostředky ve výši 95 %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Z tohoto důvodu byly převedeny finanční prostředky ve výši 47.801,51 tis. Kč do rozpočtu roku 2026.</t>
  </si>
  <si>
    <t>Rada kraje usnesením č. 27/1694 ze dne 29.9.2025 schválila Slezské nemocnici v Opavě, p. o., finanční prostředky ve výši 1.640 tis. Kč na pořízení modulu NIS Cytostatika. Realizace veřejné zakázky v 10/2025, platba proběhne po dodání, z toho důvodu byly prostředky převedeny do rozpočtu roku 2026. Úspora ve výši 7,01 tis. Kč z důvodu nižší vysoutěžené ceny na upgrade Magnetické rezonance.</t>
  </si>
  <si>
    <t>Rada kraje usnesením č. 27/1694 ze dne 29.9.2025 schválila Nemocnici Třinec, p. o., finanční prostředky ve výši 2.015,85 tis. Kč na obnovu a pořízení přístrojové techniky, veřejná zakázka byla vysoutěžena, dodání zařízení proběhne v roce 2026, z toho důvodu byly finanční prostředky převedeny do rozpočtu roku 2026. Úspora na akci ve výši 135,40 tis. Kč z důvodu nižší vysoutěžené ceny a pořízení přístrojů.</t>
  </si>
  <si>
    <t>Zastupitelstvo kraje rozhodlo o profinancování a kofinancování projektu usnesením č. 21/2254 ze dne 22.9.2016, ve znění usnesení č. 7/638 ze dne 16.3.2022. Změna výše profinancování a kofinancování projektu byla schválena Zastupitelstvem kraje dne 7.9.2023 usnesením č. 13/1369. V červenci byly zahájeny stavební práce. V průběhu stavby vyvstala potřeba víceprací nezbytných pro pokračování stavby. Zdržení v podobě administrace dodatku ke smlouvě o dílo vedlo k nižším fakturovaným částkám oproti předpokladu. Z tohoto důvodu byly převedeny nevyčerpané finanční prostředky projektu do rozpočtu roku 2026. Schválený rozpočet byl snížen z důvodu časového posunu akce.</t>
  </si>
  <si>
    <t>Zastupitelstvo kraje rozhodlo o profinancování a kofinancování projektu usnesením č. 4/203 ze dne 16.6.2025. V rámci projektu probíhá aktualizace zpracování projektové dokumentace pro provádění stavby, kterou zajišťuje příspěvková organizace formou stanoveného závazného ukazatele. Investiční příspěvek je hrazen na základě skutečně vynaložených výdajů. Z tohoto důvodu byly převedeny nevyčerpané finanční prostředky projektu do rozpočtu roku 2026.</t>
  </si>
  <si>
    <t>Akce schválena zastupitelstvem kraje usnesením č. 14/1454 ze dne 7.12.2023. Finanční prostředky jsou určeny na kofinancování způsobilých a nezpůsobilých výdajů projektu Snížení energetické náročnosti budov Slezské nemocnice v Opavě, realizace probíhá dle harmonogramu od poloviny roku 2025. Z toho důvodu byly nevyčerpané finanční prostředky převedeny do rozpočtu roku 2026.</t>
  </si>
  <si>
    <t>Výstavba fotovoltaické elektrárny v areálu Nemocnice Havířov včetně rekonstrukce střech (Nemocnice Havířov, příspěvková organizace)</t>
  </si>
  <si>
    <t>Výstavba nadzemních koridorů - SO 06 - Fotovoltaika (Slezská nemocnice v Opavě, příspěvková organizace)</t>
  </si>
  <si>
    <t>PŘEHLED VÝDAJŮ V ODVĚTVÍ ŽIVOTNÍHO PROSTŘEDÍ V ROCE 2025</t>
  </si>
  <si>
    <t>Dle dotačních podmínek DP Drobné vodohospodářské akce bude dotace poskytnuta průběžně ve splátkách na základě výzvy. Termín pro závěrečné vyúčtování dotací je stanoven nejpozději do 13.11.2026. Z těchto důvodů byly nevyčerpané, ale smluvně vázané finanční prostředky zapojeny do rozpočtu kraje na rok 2026.</t>
  </si>
  <si>
    <t>Prostředky ve výši 587,16 tis. Kč představují úsporu v rámci programu.</t>
  </si>
  <si>
    <t xml:space="preserve">V souladu s podmínkami dotačního programu bylo 50 % dotace vyplaceno do 30 kalendářních dnů od nabytí účinnosti smlouvy. Zbývající nevyčerpané finanční prostředky budou vyplaceny po předložení závěrečného vyúčtování s termínem do 13.11.2026. Z tohoto důvodu jsou nevyčerpané finanční prostředky zapojeny do rozpočtu 2026. </t>
  </si>
  <si>
    <t>Na základě rozhodnutí rady kraje č.  33/2173 ze dne 15.12.2025 byla schválena dotace ve výši 200 tis.Kč, která se již nestihla vyplatit v roce 2025. Z tohoto důvodu byly nevyčerpané finanční prostředky zapojeny do rozpočtu kraje na rok 2026. Zbývající nevyčerpané prostředky představují úsporu.</t>
  </si>
  <si>
    <t>Nevyčerpané fiinanční prostředky představují úsporu.</t>
  </si>
  <si>
    <t>Finanční prostředky ve výši 2.000 tis. Kč jsou zasmluvněny (04699/2024/ŽPZ) na projekt Padolí - obnova vodní nádrže. Vyplacení financí je podmíněno doložením Rozhodnutí o poskytnutí dotace financovaného v rámci operačního programu Spravedlivá transformace 2021-2027. Finanční prostředky budou vráceny zpět do Fondu životního prostředky a v případě doložení podkladů a potřeby vyplacení budou zapojeny do rozpočtu roku 2026 a vyplaceny. S ohledem na závěrečné vyúčtování další dotace do 30.1.2026 a výplaty do 60 dnů od předložení, byly finanční prostředky ve výši 1 mil. Kč zapojeny do rozpočtu kraje na rok 2026.</t>
  </si>
  <si>
    <t>Finanční prostředky nebyly vyčerpány, protože část předmětu smlouvy č. 05873/2024/ŽPZ  nebylo potřeba udělat. Finanční prostředky představují úsporu.</t>
  </si>
  <si>
    <t>Finanční prostředky ve výši  46,88 tis. Kč převedeny do rozpočtu 2026 - vázány smlouvou č. 03967/2023/ŽPZ (pozáruční servis). Aktualizace dat nebyla potřeba.</t>
  </si>
  <si>
    <t>Plán odpadového hospodářství</t>
  </si>
  <si>
    <t>Z Ministerstva životního prostředí byla doručena informace, že je řešena legislativní úprava zákona o odpadech, kde bude povinnost zpracovat krajské plány zrušena - finanční prostředky byly převedeny do rezervy na mimořádné akce a akce s nedořešeným financováním.</t>
  </si>
  <si>
    <t>Plán pro zvládání sucha a nedostatku vody nebylo potřeba v roce 2025, s ohledem na klimatickou situaci, aktualizovat. Finanční prostředky představují úsporu.</t>
  </si>
  <si>
    <t>Čerpání finančních prostředků probíhá dle potřeb, neboť v oblasti posouzování vlivů na životní prostředí se nedá odhadnout množství podaných žádostí na zpracování posudku EIA, tak jejich cena. Prostředky ve výši 630,01 tis. Kč byly převedeny do rozpočtu 2026, neboť jsou vázány smlouvami. Zbylé finanční prostředky představují  úsporu.</t>
  </si>
  <si>
    <t>Nevyčerpané finanční prostředky ve výši 150 tis. Kč byly převedeny do rozpočtu 2026 - vázány objednávkou č. 0922/2025/ŽPZ/O na zpracování situační zprávy o kvalitě ovzduší za rok 2024.</t>
  </si>
  <si>
    <t>Finanční prostředky vázané objednávkami ve výši 150 tis. Kč byly převedeny do rozpočtu 2026; jsou určeny na zpracování posudku k aktualizaci bezpečnostního programu (zprávy) dle zákona č. 224/2016 Sb., o prevenci závažných havárií. Zbylé finanční prostředky představují úsporu.</t>
  </si>
  <si>
    <t>V roce 2025 nevznikla další potřeba na případnou potřebu dalších oprav čapích hnízd nebo záchranný přenos zvláště chráněných druhů obojživelníků. Nevyčerpané finanční prostředky představují úsporu.</t>
  </si>
  <si>
    <t>Z důvodu zachování účelovosti (příjmy z poplatků za znečišťování ovzduší dle § 15 zákona č. 201/2021 Sb., o ochraně  ovzduší) byly finanční prostředky v celkové výši 1.174 tis. Kč převedeny do rozpočtu 2026. Jedná se o prostředky, které byly zasmluvněny v roce 2025 a činnosti včetně vyplacení budou probíhat v roce 2026. Nevyčerpané prostředky ve výši 1.015 tis. Kč budou zapojeny zpět do Fondu životního prostředí, zbývající nevyčerpané prostředky ve výši 33 tis. Kč představují úsporu.</t>
  </si>
  <si>
    <t>Podpora činností v oblasti ochrany životního prostředí</t>
  </si>
  <si>
    <t>Finanční prostředky jsou vázány objednávkou č. 1091/2025/ŽPZ/O s termínem plnění v roce 2026, proto byly převedeny do rozpočtu 2026.</t>
  </si>
  <si>
    <t>Finanční prostředky jsou uvolňovány v souladu se Zásadami pro poskytování finančních prostředků z rozpočtu kraje, na základě rozhodnutí zastupitelstva kraje. Nevyčerpané prostředky byly v plné výši zapojeny do rozpočtu 2026.</t>
  </si>
  <si>
    <t xml:space="preserve">Finanční prostředky slouží k získávání informací nezbytných pro přípravu podkladů pro rozhodování orgánů kraje, rozhodování odboru životního prostředí a zemědělství a pokladů pro vydání rozhodnutí dle zákona č. 500/2004 Sb., správní řád, ve znění pozdějších předpisů. Nevyčerpané finanční prostředky tak představují úsporu. </t>
  </si>
  <si>
    <t>V rámci této akce nebylo potřeba čerpat další finanční prostředky v rámci osvětové činnosti. Představují tak úsporu.</t>
  </si>
  <si>
    <t>Finanční prostředky ve výši 415,42 tis. Kč byly zasmluvněny v roce 2025 s čerpáním v roce 2026, proto byly převedeny do rozpočtu roku 2026. Nevyčerpané finanční prostředky představují úsporu.</t>
  </si>
  <si>
    <t>Zpracování aktualizace Územní energetické koncepce Moravskoslezského kraje, která je navázána na realizaci Státní energetické koncepce, která dosud nebyla schválena Vládou ČR byly přesunuty do rezervy zdrojů pro tvorbu rozpočtu MSK následujících let a zapojeny do schváleného rozpočtu na rok 2026.</t>
  </si>
  <si>
    <t>V rámci implementace soustavy Natura 2000 v MSK a udržitelnosti nebylo potřeba čerpat další finanční prostředky, proto představují úsporu.</t>
  </si>
  <si>
    <t xml:space="preserve">EVL Šilheřovice – tvorba biotopu páchníka hnědého (udržitelnost) </t>
  </si>
  <si>
    <t>Finanční prostředky byly v plné výši zasmluvněny (03332/2025/ŽPZ) v roce 2025 a plnění bude probíhat v roce 2026. Proto byly převedeny do rozpočtu roku 2026.</t>
  </si>
  <si>
    <t>Nevyčerpané prostředky představují úsporu na akci při zabezpečování technické podpory a rozvoji aplikací.</t>
  </si>
  <si>
    <t>Zastupitelstvo kraje usnesením č. 3/169 ze dne 17.3.2025 souhlasilo s odstoupením organizace Moravskoslezské energetické centrum, příspěvková organizace, z projektu Centrum veřejných energetiků - úspora převedena do rozpočtové rezervy.</t>
  </si>
  <si>
    <t>Na základě odborné analýzy  Moravskoslezského energetického centra, p. o., byly postupně navrhovány budovy v majetku MSK vhodné pro realizaci energeticky úsporných opatření. Prostředky na konkrétní vybrané akce byly v průběhu roku 2025 postupně uvolňovány.</t>
  </si>
  <si>
    <t>Jelikož v roce 2025 nevznikla nová potřeba aktualizace plánu rozvoje vodovodů a kanalizací MSK, nebyly prostředky ve výši 100 tis. Kč čerpány a představují úsporu.</t>
  </si>
  <si>
    <t>Zastupitelstvo kraje rozhodlo o profinancování a kofinancování projektu dne 13.6.2019 usnesením č. 12/1435. V roce 2024 byla přijata zálohová platba ve výši 43.930,59 tis. Kč. V návaznosti na aktuální harmonogram projektu a skutečnost, že prostředky obdržené formou zmíněné zálohové platby jsou určeny k financování projektu i v roce 2026, byly nevyčerpané finanční prostředky projektu převedeny do rozpočtu roku 2026.</t>
  </si>
  <si>
    <t>Nevyčerpané finanční prostředky byly převedeny do rozpočtu roku 2026 za účelem finančního vypořádání projektu vůči poskytovateli dotace.</t>
  </si>
  <si>
    <t xml:space="preserve">Dotační program Kotlíkové dotace v Moravskoslezském kraji - 5. výzva byl schválen usnesením rady kraje č. 72/5316 ze dne 26.6.2023. Jedná se o víceletý dotační program, na který Moravskoslezský kraj obdržel zálohovou platbu. Nevyčerpané finanční prostředky byly převedeny do rozpočtu roku 2026. </t>
  </si>
  <si>
    <t>Zastupitelstvo kraje rozhodlo o ukončení přípravy projektu dne 15.12.2025 usnesením č. 6/394.</t>
  </si>
  <si>
    <t>Zastupitelstvo kraje rozhodlo zahájit přípravu projektu, profinancovat a kofinancovat projekt dne 7.9.2023 usnesením č. 13/1370. Jedná se o víceletý zálohový projekt. Nevyčerpané finanční prostředky byly převedeny do rozpočtu roku 2026.</t>
  </si>
  <si>
    <t>Zastupitelstvo kraje rozhodlo o profinancování a kofinancování projektu dne 7.12.2023 usnesením č. 14/1499 a dále o změně názvu a navýšení profinancování-kofinancování dne 7.3.2024 usnesením č. 15/1632.  S ohledem na větší časovou náročnost přípravy projektu došlo k aktualizaci harmonogramu projektu.Z tohoto důvodu byly převedeny nevyčerpané finanční prostředky projektu do rozpočtu roku 2026.</t>
  </si>
  <si>
    <t>Zastupitelstvo kraje rozhodlo o profinancování a kofinancování projektu dne 6.6.2024 usnesením č. 17/1729. Z důvodu zpoždění projektové přípravy se v roce 2025 nečerpaly žádné finanční prostředky.</t>
  </si>
  <si>
    <t>Zastupitelstvo kraje rozhodlo o profinancování a kofinancování projektu dne 6.6.2024 usnesením č. 17/1729 a dále o navýšení profinancování a kofinancování dne 05.09.2024 usnesením č. 18/1832. S ohledem na větší časovou náročnost přípravy projektu došlo k aktualizaci harmonogramu projektu. Z tohoto důvodu byly převedeny nevyčerpané finanční prostředky projektu do rozpočtu roku 2026.</t>
  </si>
  <si>
    <t>Zastupitelstvo kraje rozhodlo o profinancování a kofinancování projektu dne 6.6.2024 usnesením č. 17/1729. Z provozních důvodu se v roce 2025 nečerpaly žádné finanční prostředky.</t>
  </si>
  <si>
    <t>Zastupitelstvo kraje rozhodlo o financování a kofinancování projektu dne 6.6.2024 usnesením č. 17/1729. Z důvodu zpoždění projektové přípravy se v roce 2025 nečerpaly žádné finanční prostředky.</t>
  </si>
  <si>
    <t>Zastupitelstvo kraje rozhodlo o ukončení přípravy projektu dne 15.12.2025 usnesením č. 6/392. V rámci projektu nebyly čerpány žádné finanční prostředky.</t>
  </si>
  <si>
    <t>Zastupitelstvo kraje rozhodlo o profinancování a kofinancování projektu dne 6.6.2024 usnesením č. 17/1729 a dále o změně výše profinancování-kofinancování dne 15.9.2025 usnesením č. 5/310.  S ohledem na větší časovou náročnost přípravy projektu došlo k aktualizaci harmonogramu projektu. Z tohoto důvodu byly převedeny nevyčerpané finanční prostředky projektu do rozpočtu roku 2026.</t>
  </si>
  <si>
    <t xml:space="preserve">Zastupitelstvo kraje rozhodlo o  profinancování a kofinancování projektu dne 6.6.2024 usnesením č. 17/1729 a dále o navýšení profinancování a kofinancování usnesením č. 5/310 dne 15.9.2025. V návaznosti na aktuální harmonogram realizace projektu byly převedeny nevyčerpané finanční prostředky projektu do rozpočtu roku 2026. </t>
  </si>
  <si>
    <t xml:space="preserve">Zastupitelstvo kraje rozhodlo o profinancování a kofinancování projektu dne 6.6.2024 usnesením č. 17/1729 a dále o navýšení profinancování a kofinancování dne 5.9.2024 usnesením č. 18/1832. V návaznosti na aktuální harmonogram realizace projektu byly převedeny nevyčerpané finanční prostředky projektu do rozpočtu roku 2026. </t>
  </si>
  <si>
    <t>Zastupitelstvo kraje rozhodlo o profinancování a kofinancování projektu dne 6.6.2024 usnesením č. 17/1729 a dále o navýšení profinancování a kofinancování dne 5.9.2024 usnesením č. 18/1832.   S ohledem na větší časovou náročnost přípravy projektu došlo k aktualizaci harmonogramu projektu. Z tohoto důvodu byly převedeny nevyčerpané finanční prostředky projektu do rozpočtu roku 2026.</t>
  </si>
  <si>
    <t>Zastupitelstvo kraje rozhodlo o profinancování a kofinancování projektu dne 6.6.2024 usnesením č. 17/1729. Z provozních důvodů se v roce 2025 nečerpaly žádné finanční prostředky.</t>
  </si>
  <si>
    <t>Zastupitelstvo kraje rozhodlo o zahájení realizace a profinancování a kofinancování projektu dne 6.6.2024 usnesením č. 17/1729. Z důvodu zpoždění projektové přípravy se v roce 2025 nečerpaly žádné finanční prostředky.</t>
  </si>
  <si>
    <t>Zastupitelstvo kraje rozhodlo o profinancování a kofinancování projektu dne 6.6.2024 usnesením č. 17/1729. S ohledem na větší časovou náročnost přípravy projektu došlo k aktualizaci harmonogramu projektu. Z tohoto důvodu byly převedeny nevyčerpané finanční prostředky projektu do rozpočtu roku 2026.</t>
  </si>
  <si>
    <t>Zastupitelstvo kraje rozhodlo o profinancování a kofinancování projektu dne 6.6.2024 usnesením č. 17/1729 a dále dne 5.9.2025 usnesením č. 18/1832 o navýšení profinancování a kofinancování. Vzhledem k větší časové náročnosti přípravy projektu byly nevyčerpané finanční prostředky projektu převedeny do rozpočtu roku 2026.</t>
  </si>
  <si>
    <t>Zastupitelstvo kraje rozhodlo o zahájení realizace a profinancování, kofinancování projektu dne 6.6.2024 usnesením č. 17/1729, dále dne 15.12.2025 rozhodlo usnesením č. 6/392 o změně struktury sloučených projektů a o změně. výše profinancování a kofinancování.   S ohledem na větší časovou náročnost přípravy projektu došlo k aktualizaci harmonogramu projektu. Z tohoto důvodu byly převedeny nevyčerpané finanční prostředky projektu do rozpočtu roku 2026.</t>
  </si>
  <si>
    <t>Projekt byl přesunut do sdruženého projektu Instalace FVE – oblast Ostrava IV na základě usn. ZK č. 6/392 ze dne 15.12.2025.</t>
  </si>
  <si>
    <t>Zastupitelstvo kraje rozhodlo o profinancování, kofinancování projektu dne 5.9.2024 usnesením č. 18/1832.  Vzhledem k větší časové náročnosti přípravy projektu byly nevyčerpané finanční prostředky projektu převedeny do rozpočtu roku 2026.</t>
  </si>
  <si>
    <t>PŘEHLED VÝDAJŮ V ODVĚTVÍ FINANCÍ A SPRÁVY MAJETKU V ROCE 2025</t>
  </si>
  <si>
    <t>Nevyčerpané prostředky představují úsporu v důsledku nižší spotřeby energií, vzniklou úspornými opatřeními a příznivými klimatickými podmínkami.</t>
  </si>
  <si>
    <t>Nevyčerpané finanční prostředky ve výši 3.376 tis. Kč, určené na zpracování analýzy rizik v oblasti veřejného investování, na zajištění  služeb souvisejících se zlepšováním aplikací spravujících facility management, na služby týkající se sdružených nákupů a na tvorbu reportů, byly převedeny do rozpočtu kraje roku 2026. Zbývající nevyčerpané prostředky představují úsporu na akci.</t>
  </si>
  <si>
    <t>Nevyčerpané finanční prostředky ve výši 1.500 tis. Kč, určené na postupnou implementaci služby jednotného personálního a mzdového systému pro jednotlivé příspěvkové organizace Moravskoslezského kraje, byly převedeny do rozpočtu kraje roku 2026. Zbývající nevyčerpané prostředky představují úsporu na akci.</t>
  </si>
  <si>
    <t>Nevyčerpané finanční prostředky ve výši 84,7 tis. Kč určené  komplexní právní služby v rámci zastupování Moravskoslezského kraje při zřízení nezbytné cesty pro budovu ve vlastnictví kraje byly převedeny do rozpočtu kraje roku 2026. Zbývající nevyčerpané prostředky představují neúčelovou úsporu rozpočtu.</t>
  </si>
  <si>
    <t>Zdroje vytvořené v závěru roku zejména převodem nevyčerpaných výdajů u akcí, jejichž realizace se přesunula do roku 2026, dále převodem avizovaných úspor jednotlivých odvětví a zapojením nerozpočtovaných příjmů. Tyto prostředky byly v plné výši zapojeny do schváleného rozpočtu kraje na rok 2026.</t>
  </si>
  <si>
    <t>Nevyčerpané prostředky, určené na úhradu bankovních poplatků, jejichž výši na daný rok lze stanovit pouze odhadem na základě zkušeností z předcházejících let a dále s ohledem na možnost zakládání nových bankovních produktů a případné konverze měn, kdy nelze předem odhadnou vývoj směnného kurzu, představují úsporu na akci.</t>
  </si>
  <si>
    <t>Nevyčerpané prostředky představují úsporu zejména u plateb úroků z úvěru UCB projektový 2024+ z důvodu nižšího čerpání úvěru, než byl původní předpoklad.  Současně došlo také k úspoře u plateb úroků z investičního úvěru od ČS, a.s., vlivem postupně se snižujících úrokových sazeb.</t>
  </si>
  <si>
    <t xml:space="preserve">Nevyčerpané prostředky představují úsporu na akci., kde výrazná úspora byla dosažena u platby DPH způsobena časovým posunem mezi datem zdanitelného plnění a odvodem DPH a dále vyšším nadměrným odpočtem z ekonomické činnosti kraje. </t>
  </si>
  <si>
    <t>Změna RUD</t>
  </si>
  <si>
    <t>Nevyčerpané finanční prostředky ve výši 1.149,5 tis. Kč, určené na zpracování analytického dokumentu, jehož cílem je návrh změny systému financování krajů, byly převedeny do rozpočtu kraje roku 2026.</t>
  </si>
  <si>
    <t>Finanční prostředky byly v průběhu roku převáděny k použití v rámci jiných akcí a průběžně navyšovány o úspory ve výdajích a o přijaté neúčelové příjmy. Nevyčerpané finanční prostředky jsou součástí zůstatku hospodaření roku 2025.</t>
  </si>
  <si>
    <t>Finanční vypořádání 2025 - akce spolufinancované z evropských finančních zdrojů</t>
  </si>
  <si>
    <t>Finanční vypořádání 2025 - ostatní akce</t>
  </si>
  <si>
    <t>Nevyčerpané finanční prostředky ve výši 13.106,9 tis. Kč určené na výkup pozemků od státního podniku DIAMO v souladu s uzavřeným Memorandem o vzájemné spolupráci při rozvoji areálu bývalého dolu Barbora byly převedeny do rozpočtu kraje roku 2026. Zbývající nevyčerpané prostředky ve výši 780,7 tis. Kč představují neúčelovou úsporu rozpočtu.</t>
  </si>
  <si>
    <t>Finanční prostředky určené ke krytí finančních nároků na přípravu a realizaci havarijních akcí reprodukce majetku nebo akcí u nichž hrozí vznik havárie, na dofinancování nákladů nad rámec předpokládané veřejné zakázky, víceprací apod., na náklady za služby administrátora veřejné zakázky  u akcí, jejichž realizátorem je příspěvková organizce kraje, byly čerpány průběžně dle požadavků jednotlivých odborů. Prostředky ve výši 230 tis.Kč, určené na zajištění realizace zadávacího řízení prostřenictvím MT Legal s.r.o., byly převedeny do rozpočtu kraje roku 2026.</t>
  </si>
  <si>
    <t>PŘEHLED VÝDAJŮ V ODVĚTVÍ VLASTNÍ SPRÁVNÍ ČINNOST KRAJE A ČINNOST ZASTUPITELSTVA KRAJE V ROCE 2025</t>
  </si>
  <si>
    <t>Nevyčerpané prostředky ve výši 584,4 tis. Kč, určené na konzultační služby, právní služby a na vzdělávání, byly převedeny do rozpočtu roku 2026, zbývající prostředky představují úsporu provozních výdajů, vzniklou vhodným výběrem dodavatelů zboží a služeb, úsporou energií v důsledku příznivých klimatických podmínek.</t>
  </si>
  <si>
    <t>Nevyčerpané prostředky představují úsporu na akci, vzniklou neuskutečněním některých zahraničních pracovních cest,  nižším čerpáním prostředků na školení a vzdělávání, vhodným výběrem dodavatelů zboží a služeb.</t>
  </si>
  <si>
    <t>K úspoře prostředků došlo v důsledku nižších výdajů na refundaci platů a povinných pojistných odvodů neuvolněných členů zastupitelstva kraje  a nižší náhrady ušlého výdělku v souvislosti s výkonem funkce.</t>
  </si>
  <si>
    <t xml:space="preserve">Prostředky fondu jsou čerpány v souladu se statutem fondu, nevyčerpané prostředky byly převedeny k použití v roce 2026. </t>
  </si>
  <si>
    <t>SR - Účelové dotace na výdaje spojené s volbami do Parlamentu České republiky</t>
  </si>
  <si>
    <t>Výdaje související s konáním voleb do Poslanecké sněmovny Parlamentu ČR byly nižší než účelová dotace poskytnutá kraji ze státního rozpočtu.</t>
  </si>
  <si>
    <t>Nevyčerpané prostředky ve výši 3.933,72 tis. Kč na rekonstrukci obálky budovy, výměnu střešního pláště budovy, na úpravu kanceláří ve 2. a 3. nadzemním podlaží a na pasportizaci budovy F byly součástí účelových převodů do roku 2026.</t>
  </si>
  <si>
    <t>Nevyčerpané prostředky ve výši 749,9 tis. Kč, určené na nákup 1 ks osobního automobilu, byly převedeny do rozpočtu  roku 2026, zbývající prostředky představují úsporu na akci.</t>
  </si>
  <si>
    <t>Rada kraje usnesením č. 95/6869 ze dne 22.4.2024 (ve znění usnesení rady kraje č. 98/7162 ze dne 3.6.2024) rozhodla poskytnout investiční účelovou dotaci příjemci myTREEDK Ostrava 1 a.s., ve výši 500 tis. Kč na realizaci projektu myTREEDK Ostrava 1 a.s. (smlouva č. 01966/2024/RRC). Dotace bude vyplacena do 30 dnů od předložení závěrečného vyúčtování. Na základě výše uvedeného byly finanční prostředky zapojeny do rozpočtu roku 2026.</t>
  </si>
  <si>
    <t>převod do rezervního fondu</t>
  </si>
  <si>
    <t>186,37 tis. Kč převod do rezervního fondu; 45 tis. Kč převod do fondu odměn</t>
  </si>
  <si>
    <t>129,59 tis. Kč převod do rezervního fondu;
32,4 tis. Kč převod do fondu odměn</t>
  </si>
  <si>
    <t>150,57 tis. Kč převod do rezervního fondu;
15 tis. Kč převod do fondu odměn</t>
  </si>
  <si>
    <t>379,79 tis. Kč převod do rezervního fondu;
90 tis. Kč převod do fondu odměn</t>
  </si>
  <si>
    <t>převod na účet Výsledek hospodaření předcházejících účetních období</t>
  </si>
  <si>
    <t>40 tis. Kč převod do rezervního fondu
6,8 tis. Kč převod do fondu odměn</t>
  </si>
  <si>
    <t>Finanční prostředky byly určeny na zajištění expertních posudků, oponentních studií, právních a moderátorských služeb, realizaci porad pro úřady územního plánování, realizaci seminářů a porad stavebních a vyvlastňovacích úřadů, zajištění přednášejících, znaleckých posudků a právních služeb souvisejících s veřejnými zakázkami. Nevyčerpané finanční prostředky představují úsporu na akci.</t>
  </si>
  <si>
    <t>převod do rezervního fondu s následným posílením fondu investic</t>
  </si>
  <si>
    <t>173,63 tis. Kč převod do rezervního fondu; 43 tis. Kč převod do fondu odměn</t>
  </si>
  <si>
    <t>758,32 tis. Kč převod do rezervního fondu s následným posílením fondu investic;
133,8 tis. Kč převod do fondu odměn</t>
  </si>
  <si>
    <t>18,91 tis. Kč převod do rezervního fondu; 
4,7 tis. Kč převod do fondu odměn</t>
  </si>
  <si>
    <t>217,88 tis. Kč převod do rezervního fondu; 
54,4 tis. Kč převod do fondu odměn</t>
  </si>
  <si>
    <t>100,11 tis. Kč převod do rezervního fondu; 
25 tis. Kč převod do fondu odměn</t>
  </si>
  <si>
    <t>106,61 tis. Kč převod do rezervního fondu; 
26,6 tis. Kč převod do fondu odměn</t>
  </si>
  <si>
    <t>187,4 tis. Kč převod do rezervního fondu; 
46,8 tis. Kč převod do fondu odměn</t>
  </si>
  <si>
    <t>932,19 tis. Kč převod do rezervního fondu; 
30 tis. Kč převod do fondu odměn</t>
  </si>
  <si>
    <t>5,72 tis. Kč převod do rezervního fondu; 
1,4 tis. Kč převod do fondu odměn</t>
  </si>
  <si>
    <t xml:space="preserve">nerozdělený výsledek na účtu Výsledek hospodaření předcházejících účetních období </t>
  </si>
  <si>
    <t>108,09 tis. Kč převod do rezervního fondu; 
27 tis. Kč převod do fondu odměn</t>
  </si>
  <si>
    <t>63,23 tis. Kč převod do rezervního fondu; 
15,8 tis. Kč převod do fondu odměn</t>
  </si>
  <si>
    <t>59,9 tis. Kč převod do rezervního fondu; 
14,9 tis. Kč převod do fondu odměn</t>
  </si>
  <si>
    <t>95,73 tis. Kč převod do rezervního fondu; 
23,9 tis. Kč převod do fondu odměn</t>
  </si>
  <si>
    <t>235,2 tis. Kč převod do rezervního fondu; 
58 tis. Kč převod do fondu odměn</t>
  </si>
  <si>
    <t>96,52 tis. Kč převod do rezervního fondu; 
24 tis. Kč převod do fondu odměn</t>
  </si>
  <si>
    <t>164,22 tis. Kč převod do rezervního fondu; 
41 tis. Kč převod do fondu odměn</t>
  </si>
  <si>
    <t>112,43 tis. Kč převod do rezervního fondu; 
28 tis. Kč převod do fondu odměn</t>
  </si>
  <si>
    <t>82,04 tis. Kč převod do rezervního fondu; 
20 tis. Kč převod do fondu odměn</t>
  </si>
  <si>
    <t>78,4 tis. Kč převod do rezervního fondu; 
19,5 tis. Kč převod do fondu odměn</t>
  </si>
  <si>
    <t>146,47 tis. Kč převod do rezervního fondu; 
36,6 tis. Kč převod do fondu odměn</t>
  </si>
  <si>
    <t>88,87 tis. Kč převod do rezervního fondu; 
20 tis. Kč převod do fondu odměn</t>
  </si>
  <si>
    <t>215,67 tis. Kč převod do rezervního fondu; 
53,8 tis. Kč převod do fondu odměn</t>
  </si>
  <si>
    <t>86,8 tis. Kč převod do rezervního fondu; 
21,7 tis. Kč převod do fondu odměn</t>
  </si>
  <si>
    <t>189,32 tis. Kč převod do rezervního fondu; 
47,3 tis. Kč převod do fondu odměn</t>
  </si>
  <si>
    <t>101,74 tis. Kč převod do rezervního fondu; 
25 tis. Kč převod do fondu odměn</t>
  </si>
  <si>
    <t>176,48 tis. Kč převod do rezervního fondu; 
44 tis. Kč převod do fondu odměn</t>
  </si>
  <si>
    <t>112,57 tis. Kč převod do rezervního fondu; 
27 tis. Kč převod do fondu odměn</t>
  </si>
  <si>
    <t>51,98 tis. Kč převod do rezervního fondu; 
12,9 tis. Kč převod do fondu odměn</t>
  </si>
  <si>
    <t>35,73 tis. Kč převod do rezervního fondu; 
8,9 tis. Kč převod do fondu odměn</t>
  </si>
  <si>
    <t>130,13 tis. Kč převod do rezervního fondu; 
32,5 tis. Kč převod do fondu odměn</t>
  </si>
  <si>
    <t>245,34 tis. Kč převod do rezervního fondu; 
50 tis. Kč převod do fondu odměn</t>
  </si>
  <si>
    <t>240 tis. Kč převod do rezervního fondu; 
60 tis. Kč převod do fondu odměn</t>
  </si>
  <si>
    <t>14,4 tis. Kč převod na účet Výsledek hospodaření předcházejících účetních období</t>
  </si>
  <si>
    <t>100,17 tis. Kč převod do rezervního fondu; 
20 tis. Kč převod do fondu odměn</t>
  </si>
  <si>
    <t>228,48 tis. Kč převod do rezervního fondu; 
57 tis. Kč převod do fondu odměn</t>
  </si>
  <si>
    <t>146,45 tis. Kč převod do rezervního fondu; 
35 tis. Kč převod do fondu odměn</t>
  </si>
  <si>
    <t>52,25 tis. Kč převod do rezervního fondu; 
11 tis. Kč převod do fondu odměn</t>
  </si>
  <si>
    <t>175,84 tis. Kč převod do rezervního fondu; 
43 tis. Kč převod do fondu odměn</t>
  </si>
  <si>
    <t>65,07 tis. Kč převod do rezervního fondu; 
16,2 tis. Kč převod do fondu odměn</t>
  </si>
  <si>
    <t>96,48 tis. Kč převod do rezervního fondu; 
23 tis. Kč převod do fondu odměn</t>
  </si>
  <si>
    <t>162,74 tis. Kč převod do rezervního fondu; 
40 tis. Kč převod do fondu odměn</t>
  </si>
  <si>
    <t>237,81 tis. Kč převod do rezervního fondu; 
59,4 tis. Kč převod do fondu odměn</t>
  </si>
  <si>
    <t>238,6 tis. Kč převod do rezervního fondu; 
59,6 tis. Kč převod do fondu odměn</t>
  </si>
  <si>
    <t>217,75 tis. Kč převod do rezervního fondu; 
50 tis. Kč převod do fondu odměn</t>
  </si>
  <si>
    <t>106,38 tis. Kč převod do rezervního fondu; 
26,5 tis. Kč převod do fondu odměn</t>
  </si>
  <si>
    <t>49,65 tis. Kč převod do rezervního fondu; 
12,4 tis. Kč převod do fondu odměn</t>
  </si>
  <si>
    <t>79,53 tis. Kč převod do rezervního fondu; 
19 tis. Kč převod do fondu odměn</t>
  </si>
  <si>
    <t>200,36 tis. Kč převod do rezervního fondu; 
49 tis. Kč převod do fondu odměn</t>
  </si>
  <si>
    <t>69,68 tis. Kč převod do rezervního fondu; 
17,4 tis. Kč převod do fondu odměn</t>
  </si>
  <si>
    <t>205,7 tis. Kč převod do rezervního fondu; 
51,4 tis. Kč převod do fondu odměn</t>
  </si>
  <si>
    <t>59,1 tis. Kč převod do rezervního fondu; 
14 tis. Kč převod do fondu odměn</t>
  </si>
  <si>
    <t>98,89 tis. Kč převod do rezervního fondu; 
24 tis. Kč převod do fondu odměn</t>
  </si>
  <si>
    <t>97,22 tis. Kč převod do rezervního fondu;
20 tis. Kč převod do fondu odměn</t>
  </si>
  <si>
    <t>31,28 tis. Kč převod do rezervního fondu; 
7,8 tis. Kč převod do fondu odměn</t>
  </si>
  <si>
    <t>116,25 tis. Kč převod do rezervního fondu; 
28 tis. Kč převod do fondu odměn</t>
  </si>
  <si>
    <t>149,57 tis. Kč převod do rezervního fondu; 
37,3 tis. Kč převod do fondu odměn</t>
  </si>
  <si>
    <t>38,44 tis. Kč převod do rezervního fondu; 
9,6 tis. Kč převod do fondu odměn</t>
  </si>
  <si>
    <t>26,27 tis. Kč převod do rezervního fondu; 
6,5 tis. Kč převod do fondu odměn</t>
  </si>
  <si>
    <t>155,22 tis. Kč převod do rezervního fondu; 
35 tis. Kč převod do fondu odměn</t>
  </si>
  <si>
    <t>204,01 tis. Kč převod do rezervního fondu; 
50,9 tis. Kč převod do fondu odměn</t>
  </si>
  <si>
    <t>8,84 tis. Kč převod do rezervního fondu; 
2 tis. Kč převod do fondu odměn</t>
  </si>
  <si>
    <t>82,85 tis. Kč převod do rezervního fondu; 
20,6 tis. Kč převod do fondu odměn</t>
  </si>
  <si>
    <t>232,29 tis. Kč převod do rezervního fondu; 
20 tis. Kč převod do fondu odměn</t>
  </si>
  <si>
    <t>120,96 tis. Kč převod do rezervního fondu; 
20 tis. Kč převod do fondu odměn</t>
  </si>
  <si>
    <t>165,52 tis. Kč převod do rezervního fondu; 
41,3 tis. Kč převod do fondu odměn</t>
  </si>
  <si>
    <t>82,59 tis. Kč převod do rezervního fondu; 
4 tis. Kč převod do fondu odměn</t>
  </si>
  <si>
    <t>132,07 tis. Kč převod do rezervního fondu; 
32,8 tis. Kč převod do fondu odměn</t>
  </si>
  <si>
    <t>39,21 tis. Kč převod do rezervního fondu; 
9,7 tis. Kč převod do fondu odměn</t>
  </si>
  <si>
    <t>231,88 tis. Kč převod do rezervního fondu; 
50 tis. Kč převod do fondu odměn</t>
  </si>
  <si>
    <t>104,55 tis. Kč převod do rezervního fondu; 
25 tis. Kč převod do fondu odměn</t>
  </si>
  <si>
    <t>134,06 tis. Kč převod do rezervního fondu; 
33 tis. Kč převod do fondu odměn</t>
  </si>
  <si>
    <t>147,07 tis. Kč převod do rezervního fondu; 
36 tis. Kč převod do fondu odměn</t>
  </si>
  <si>
    <t>213,87 tis. Kč převod do rezervního fondu; 
53,4 tis. Kč převod do fondu odměn</t>
  </si>
  <si>
    <t>163,77 tis. Kč převod do rezervního fondu; 
40 tis. Kč převod do fondu odměn</t>
  </si>
  <si>
    <t>142,74 tis. Kč převod do rezervního fondu; 
35,6 tis. Kč převod do fondu odměn</t>
  </si>
  <si>
    <t>141,37 tis. Kč převod do rezervního fondu; 
35 tis. Kč převod do fondu odměn</t>
  </si>
  <si>
    <t>82,03 tis. Kč převod do rezervního fondu; 
20 tis. Kč převod do fondu odměn</t>
  </si>
  <si>
    <t>53,19 tis. Kč převod do rezervního fondu; 
13,2 tis. Kč převod do fondu odměn</t>
  </si>
  <si>
    <t>34,03 tis. Kč převod do rezervního fondu; 
8,4 tis. Kč převod do fondu odměn</t>
  </si>
  <si>
    <t>148,47 tis. Kč převod do rezervního fondu; 
37 tis. Kč převod do fondu odměn</t>
  </si>
  <si>
    <t>10,57 tis. Kč převod do rezervního fondu; 
2,6 tis. Kč převod do fondu odměn</t>
  </si>
  <si>
    <t>26,94 tis. Kč převod do rezervního fondu; 
6,7 tis. Kč převod do fondu odměn</t>
  </si>
  <si>
    <t>177,32 tis. Kč převod do rezervního fondu; 
44,3 tis. Kč převod do fondu odměn</t>
  </si>
  <si>
    <t>13,67 tis. Kč převod na účet Výsledek hospodaření předcházejících účetních období</t>
  </si>
  <si>
    <t>30,86 tis. Kč převod do rezervního fondu; 
7,7 tis. Kč převod do fondu odměn</t>
  </si>
  <si>
    <t>238,06 tis. Kč převod do rezervního fondu; 
59,5 tis. Kč převod do fondu odměn</t>
  </si>
  <si>
    <t>74,28 tis. Kč převod do rezervního fondu; 
18 tis. Kč převod do fondu odměn</t>
  </si>
  <si>
    <t>1 213,54 tis. Kč převod do rezervního fondu; 
30 tis. Kč převod do fondu odměn</t>
  </si>
  <si>
    <t>Možnost financování z prostředků ŽIVEL 1 – Obnova obecního a krajského majetku po krizových stavech ve výši 70 % způsobilých výdajů formou záloh.</t>
  </si>
  <si>
    <t xml:space="preserve">Možnost financování z prostředků ŽIVEL 1 – Obnova obecního a krajského majetku po krizových stavech ve výši 70 % způsobilých výdajů formou záloh.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</si>
</sst>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00"/>
    <numFmt numFmtId="166" formatCode="0.000"/>
    <numFmt numFmtId="167" formatCode="#,##0.00000"/>
    <numFmt numFmtId="168" formatCode="#,##0.0000"/>
    <numFmt numFmtId="169" formatCode="#,##0.00_ ;\-#,##0.00\ "/>
    <numFmt numFmtId="170" formatCode="0.0"/>
    <numFmt numFmtId="171" formatCode="0.00000"/>
    <numFmt numFmtId="172" formatCode="00000000"/>
    <numFmt numFmtId="173" formatCode="#,##0.00;\-#,##0.00;#,##0.00;@"/>
    <numFmt numFmtId="174" formatCode="#,##0.00;\-#,##0.00;&quot;&quot;;@"/>
    <numFmt numFmtId="175" formatCode="_-* #,##0.00\ _K_č_-;\-* #,##0.00\ _K_č_-;_-* &quot;-&quot;??\ _K_č_-;_-@_-"/>
  </numFmts>
  <fonts count="154"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name val="Tahoma"/>
      <family val="2"/>
      <charset val="238"/>
    </font>
    <font>
      <sz val="10"/>
      <color theme="1"/>
      <name val="Tahoma"/>
      <family val="2"/>
      <charset val="238"/>
    </font>
    <font>
      <b/>
      <sz val="10"/>
      <color theme="1"/>
      <name val="Tahoma"/>
      <family val="2"/>
      <charset val="238"/>
    </font>
    <font>
      <b/>
      <sz val="8"/>
      <name val="Tahoma"/>
      <family val="2"/>
      <charset val="238"/>
    </font>
    <font>
      <b/>
      <sz val="8"/>
      <color theme="1"/>
      <name val="Tahoma"/>
      <family val="2"/>
      <charset val="238"/>
    </font>
    <font>
      <sz val="8"/>
      <color theme="1"/>
      <name val="Tahoma"/>
      <family val="2"/>
      <charset val="238"/>
    </font>
    <font>
      <vertAlign val="superscript"/>
      <sz val="8"/>
      <name val="Tahoma"/>
      <family val="2"/>
      <charset val="238"/>
    </font>
    <font>
      <sz val="11"/>
      <color rgb="FFFF0000"/>
      <name val="Calibri"/>
      <family val="2"/>
      <charset val="238"/>
      <scheme val="minor"/>
    </font>
    <font>
      <i/>
      <sz val="8"/>
      <name val="Tahoma"/>
      <family val="2"/>
      <charset val="238"/>
    </font>
    <font>
      <b/>
      <i/>
      <sz val="8"/>
      <name val="Tahoma"/>
      <family val="2"/>
      <charset val="238"/>
    </font>
    <font>
      <b/>
      <sz val="8"/>
      <color indexed="10"/>
      <name val="Tahoma"/>
      <family val="2"/>
      <charset val="238"/>
    </font>
    <font>
      <sz val="10"/>
      <color rgb="FFFF0000"/>
      <name val="Tahoma"/>
      <family val="2"/>
      <charset val="238"/>
    </font>
    <font>
      <sz val="8"/>
      <color rgb="FFFF0000"/>
      <name val="Tahoma"/>
      <family val="2"/>
      <charset val="238"/>
    </font>
    <font>
      <b/>
      <sz val="7"/>
      <name val="Tahoma"/>
      <family val="2"/>
      <charset val="238"/>
    </font>
    <font>
      <b/>
      <sz val="8"/>
      <color indexed="8"/>
      <name val="Tahoma"/>
      <family val="2"/>
      <charset val="238"/>
    </font>
    <font>
      <sz val="8"/>
      <color indexed="8"/>
      <name val="Tahoma"/>
      <family val="2"/>
      <charset val="238"/>
    </font>
    <font>
      <sz val="10"/>
      <color theme="4"/>
      <name val="Tahoma"/>
      <family val="2"/>
      <charset val="238"/>
    </font>
    <font>
      <b/>
      <sz val="7"/>
      <color theme="4"/>
      <name val="Tahoma"/>
      <family val="2"/>
      <charset val="238"/>
    </font>
    <font>
      <b/>
      <sz val="8"/>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b/>
      <vertAlign val="superscript"/>
      <sz val="8"/>
      <name val="Tahoma"/>
      <family val="2"/>
      <charset val="238"/>
    </font>
    <font>
      <sz val="11"/>
      <name val="Calibri"/>
      <family val="2"/>
      <charset val="238"/>
      <scheme val="minor"/>
    </font>
    <font>
      <b/>
      <sz val="11"/>
      <name val="Calibri"/>
      <family val="2"/>
      <charset val="238"/>
      <scheme val="minor"/>
    </font>
    <font>
      <sz val="11"/>
      <name val="Calibri"/>
      <family val="2"/>
      <charset val="238"/>
    </font>
    <font>
      <b/>
      <sz val="12"/>
      <color rgb="FFFF0000"/>
      <name val="Tahoma"/>
      <family val="2"/>
      <charset val="238"/>
    </font>
    <font>
      <sz val="10"/>
      <color theme="0" tint="-0.249977111117893"/>
      <name val="Tahoma"/>
      <family val="2"/>
      <charset val="238"/>
    </font>
    <font>
      <b/>
      <sz val="12"/>
      <color theme="0" tint="-0.249977111117893"/>
      <name val="Tahoma"/>
      <family val="2"/>
      <charset val="238"/>
    </font>
    <font>
      <sz val="8"/>
      <color theme="0" tint="-0.249977111117893"/>
      <name val="Tahoma"/>
      <family val="2"/>
      <charset val="238"/>
    </font>
    <font>
      <b/>
      <sz val="8"/>
      <color rgb="FFFF0000"/>
      <name val="Tahoma"/>
      <family val="2"/>
      <charset val="238"/>
    </font>
    <font>
      <sz val="12"/>
      <name val="Times New Roman CE"/>
      <charset val="238"/>
    </font>
    <font>
      <b/>
      <sz val="10"/>
      <color theme="0" tint="-0.249977111117893"/>
      <name val="Tahoma"/>
      <family val="2"/>
      <charset val="238"/>
    </font>
    <font>
      <b/>
      <sz val="8"/>
      <color theme="0" tint="-0.249977111117893"/>
      <name val="Tahoma"/>
      <family val="2"/>
      <charset val="238"/>
    </font>
    <font>
      <b/>
      <sz val="13.5"/>
      <name val="Tahoma"/>
      <family val="2"/>
      <charset val="238"/>
    </font>
    <font>
      <b/>
      <sz val="11"/>
      <color theme="1"/>
      <name val="Calibri"/>
      <family val="2"/>
      <charset val="238"/>
      <scheme val="minor"/>
    </font>
    <font>
      <sz val="8"/>
      <name val="Calibri"/>
      <family val="2"/>
      <charset val="238"/>
      <scheme val="minor"/>
    </font>
    <font>
      <b/>
      <sz val="8"/>
      <name val="Calibri"/>
      <family val="2"/>
      <charset val="238"/>
      <scheme val="minor"/>
    </font>
    <font>
      <sz val="8"/>
      <color rgb="FF0070C0"/>
      <name val="Tahoma"/>
      <family val="2"/>
      <charset val="238"/>
    </font>
    <font>
      <vertAlign val="superscript"/>
      <sz val="10"/>
      <name val="Tahoma"/>
      <family val="2"/>
      <charset val="238"/>
    </font>
    <font>
      <sz val="11"/>
      <color rgb="FF0070C0"/>
      <name val="Calibri"/>
      <family val="2"/>
      <charset val="238"/>
    </font>
    <font>
      <sz val="11"/>
      <color rgb="FF0070C0"/>
      <name val="Calibri"/>
      <family val="2"/>
      <charset val="238"/>
      <scheme val="minor"/>
    </font>
    <font>
      <b/>
      <sz val="8"/>
      <color rgb="FF0070C0"/>
      <name val="Tahoma"/>
      <family val="2"/>
      <charset val="238"/>
    </font>
    <font>
      <sz val="10"/>
      <color rgb="FF0070C0"/>
      <name val="Tahoma"/>
      <family val="2"/>
      <charset val="238"/>
    </font>
    <font>
      <b/>
      <sz val="10"/>
      <color rgb="FF0070C0"/>
      <name val="Tahoma"/>
      <family val="2"/>
      <charset val="238"/>
    </font>
    <font>
      <sz val="9"/>
      <name val="Calibri"/>
      <family val="2"/>
      <charset val="238"/>
    </font>
    <font>
      <b/>
      <sz val="11"/>
      <color rgb="FF0070C0"/>
      <name val="Calibri"/>
      <family val="2"/>
      <charset val="238"/>
    </font>
    <font>
      <sz val="8"/>
      <color theme="0"/>
      <name val="Tahoma"/>
      <family val="2"/>
      <charset val="238"/>
    </font>
    <font>
      <sz val="8"/>
      <color rgb="FF000000"/>
      <name val="Arial"/>
      <family val="2"/>
      <charset val="238"/>
    </font>
    <font>
      <sz val="8"/>
      <color indexed="10"/>
      <name val="Tahoma"/>
      <family val="2"/>
      <charset val="238"/>
    </font>
    <font>
      <sz val="8"/>
      <color theme="3" tint="0.39997558519241921"/>
      <name val="Tahoma"/>
      <family val="2"/>
      <charset val="23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theme="4" tint="0.79998168889431442"/>
      </patternFill>
    </fill>
    <fill>
      <patternFill patternType="solid">
        <fgColor rgb="FFFFFF00"/>
        <bgColor indexed="64"/>
      </patternFill>
    </fill>
  </fills>
  <borders count="24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medium">
        <color indexed="64"/>
      </top>
      <bottom style="thin">
        <color indexed="8"/>
      </bottom>
      <diagonal/>
    </border>
    <border>
      <left style="thin">
        <color indexed="64"/>
      </left>
      <right/>
      <top style="thin">
        <color auto="1"/>
      </top>
      <bottom style="thin">
        <color indexed="64"/>
      </bottom>
      <diagonal/>
    </border>
    <border>
      <left/>
      <right style="thin">
        <color auto="1"/>
      </right>
      <top/>
      <bottom style="medium">
        <color indexed="64"/>
      </bottom>
      <diagonal/>
    </border>
    <border>
      <left style="medium">
        <color auto="1"/>
      </left>
      <right style="medium">
        <color auto="1"/>
      </right>
      <top style="medium">
        <color auto="1"/>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medium">
        <color indexed="64"/>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style="thin">
        <color auto="1"/>
      </right>
      <top style="medium">
        <color indexed="64"/>
      </top>
      <bottom style="thin">
        <color indexed="64"/>
      </bottom>
      <diagonal/>
    </border>
    <border>
      <left style="thin">
        <color auto="1"/>
      </left>
      <right style="medium">
        <color auto="1"/>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8"/>
      </left>
      <right style="medium">
        <color indexed="64"/>
      </right>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bottom style="medium">
        <color indexed="64"/>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style="thin">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auto="1"/>
      </top>
      <bottom style="thin">
        <color indexed="64"/>
      </bottom>
      <diagonal/>
    </border>
    <border>
      <left style="thin">
        <color auto="1"/>
      </left>
      <right style="medium">
        <color auto="1"/>
      </right>
      <top style="thin">
        <color indexed="64"/>
      </top>
      <bottom style="thin">
        <color indexed="64"/>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medium">
        <color indexed="64"/>
      </top>
      <bottom style="medium">
        <color indexed="64"/>
      </bottom>
      <diagonal/>
    </border>
    <border>
      <left/>
      <right style="medium">
        <color indexed="64"/>
      </right>
      <top/>
      <bottom style="thin">
        <color indexed="64"/>
      </bottom>
      <diagonal/>
    </border>
    <border>
      <left style="thin">
        <color indexed="8"/>
      </left>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8"/>
      </left>
      <right style="thin">
        <color indexed="8"/>
      </right>
      <top style="medium">
        <color indexed="64"/>
      </top>
      <bottom style="thin">
        <color indexed="8"/>
      </bottom>
      <diagonal/>
    </border>
    <border>
      <left style="thin">
        <color indexed="64"/>
      </left>
      <right/>
      <top style="medium">
        <color indexed="64"/>
      </top>
      <bottom style="medium">
        <color indexed="64"/>
      </bottom>
      <diagonal/>
    </border>
    <border>
      <left style="thin">
        <color indexed="8"/>
      </left>
      <right style="medium">
        <color indexed="8"/>
      </right>
      <top style="medium">
        <color indexed="64"/>
      </top>
      <bottom style="thin">
        <color indexed="8"/>
      </bottom>
      <diagonal/>
    </border>
    <border>
      <left style="thin">
        <color indexed="8"/>
      </left>
      <right style="thin">
        <color indexed="8"/>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auto="1"/>
      </left>
      <right style="thin">
        <color auto="1"/>
      </right>
      <top/>
      <bottom style="thin">
        <color indexed="64"/>
      </bottom>
      <diagonal/>
    </border>
    <border>
      <left style="medium">
        <color indexed="64"/>
      </left>
      <right style="medium">
        <color indexed="64"/>
      </right>
      <top style="thin">
        <color indexed="64"/>
      </top>
      <bottom/>
      <diagonal/>
    </border>
    <border>
      <left style="thin">
        <color indexed="8"/>
      </left>
      <right style="thin">
        <color indexed="8"/>
      </right>
      <top/>
      <bottom style="thin">
        <color indexed="64"/>
      </bottom>
      <diagonal/>
    </border>
    <border>
      <left/>
      <right style="medium">
        <color indexed="64"/>
      </right>
      <top style="thin">
        <color indexed="8"/>
      </top>
      <bottom style="thin">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8"/>
      </top>
      <bottom style="thin">
        <color indexed="64"/>
      </bottom>
      <diagonal/>
    </border>
    <border>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8"/>
      </top>
      <bottom style="thin">
        <color indexed="64"/>
      </bottom>
      <diagonal/>
    </border>
    <border>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indexed="8"/>
      </left>
      <right style="medium">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medium">
        <color indexed="8"/>
      </right>
      <top style="medium">
        <color indexed="64"/>
      </top>
      <bottom style="thin">
        <color indexed="64"/>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medium">
        <color indexed="64"/>
      </left>
      <right style="medium">
        <color indexed="64"/>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diagonal/>
    </border>
    <border>
      <left style="thin">
        <color indexed="64"/>
      </left>
      <right style="thin">
        <color indexed="8"/>
      </right>
      <top style="thin">
        <color indexed="64"/>
      </top>
      <bottom/>
      <diagonal/>
    </border>
    <border>
      <left style="thin">
        <color indexed="8"/>
      </left>
      <right style="medium">
        <color indexed="64"/>
      </right>
      <top style="thin">
        <color indexed="8"/>
      </top>
      <bottom/>
      <diagonal/>
    </border>
    <border>
      <left style="thin">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right/>
      <top style="thin">
        <color indexed="8"/>
      </top>
      <bottom/>
      <diagonal/>
    </border>
    <border>
      <left/>
      <right style="medium">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auto="1"/>
      </right>
      <top style="medium">
        <color indexed="64"/>
      </top>
      <bottom style="thin">
        <color indexed="64"/>
      </bottom>
      <diagonal/>
    </border>
    <border>
      <left style="thin">
        <color auto="1"/>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auto="1"/>
      </top>
      <bottom/>
      <diagonal/>
    </border>
  </borders>
  <cellStyleXfs count="189">
    <xf numFmtId="0" fontId="0" fillId="0" borderId="0"/>
    <xf numFmtId="0" fontId="52" fillId="0" borderId="0"/>
    <xf numFmtId="0" fontId="56" fillId="0" borderId="0"/>
    <xf numFmtId="0" fontId="57" fillId="0" borderId="0"/>
    <xf numFmtId="0" fontId="59" fillId="0" borderId="0"/>
    <xf numFmtId="0" fontId="59"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5" borderId="0" applyNumberFormat="0" applyBorder="0" applyAlignment="0" applyProtection="0"/>
    <xf numFmtId="0" fontId="61" fillId="6" borderId="0" applyNumberFormat="0" applyBorder="0" applyAlignment="0" applyProtection="0"/>
    <xf numFmtId="0" fontId="61" fillId="7" borderId="0" applyNumberFormat="0" applyBorder="0" applyAlignment="0" applyProtection="0"/>
    <xf numFmtId="0" fontId="61" fillId="8" borderId="0" applyNumberFormat="0" applyBorder="0" applyAlignment="0" applyProtection="0"/>
    <xf numFmtId="0" fontId="61" fillId="9" borderId="0" applyNumberFormat="0" applyBorder="0" applyAlignment="0" applyProtection="0"/>
    <xf numFmtId="0" fontId="61" fillId="10" borderId="0" applyNumberFormat="0" applyBorder="0" applyAlignment="0" applyProtection="0"/>
    <xf numFmtId="0" fontId="61" fillId="5" borderId="0" applyNumberFormat="0" applyBorder="0" applyAlignment="0" applyProtection="0"/>
    <xf numFmtId="0" fontId="61" fillId="8" borderId="0" applyNumberFormat="0" applyBorder="0" applyAlignment="0" applyProtection="0"/>
    <xf numFmtId="0" fontId="61" fillId="11"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9" borderId="0" applyNumberFormat="0" applyBorder="0" applyAlignment="0" applyProtection="0"/>
    <xf numFmtId="0" fontId="63" fillId="3" borderId="0" applyNumberFormat="0" applyBorder="0" applyAlignment="0" applyProtection="0"/>
    <xf numFmtId="0" fontId="64" fillId="20" borderId="14" applyNumberFormat="0" applyAlignment="0" applyProtection="0"/>
    <xf numFmtId="1" fontId="65" fillId="0" borderId="0" applyFont="0" applyFill="0" applyBorder="0" applyAlignment="0" applyProtection="0">
      <alignment vertical="center"/>
    </xf>
    <xf numFmtId="0" fontId="66" fillId="0" borderId="0" applyNumberFormat="0" applyFill="0" applyBorder="0" applyAlignment="0" applyProtection="0"/>
    <xf numFmtId="0" fontId="67" fillId="4" borderId="0" applyNumberFormat="0" applyBorder="0" applyAlignment="0" applyProtection="0"/>
    <xf numFmtId="0" fontId="68" fillId="0" borderId="15" applyNumberFormat="0" applyFill="0" applyAlignment="0" applyProtection="0"/>
    <xf numFmtId="0" fontId="69" fillId="0" borderId="16" applyNumberFormat="0" applyFill="0" applyAlignment="0" applyProtection="0"/>
    <xf numFmtId="0" fontId="70" fillId="0" borderId="17" applyNumberFormat="0" applyFill="0" applyAlignment="0" applyProtection="0"/>
    <xf numFmtId="0" fontId="70" fillId="0" borderId="0" applyNumberFormat="0" applyFill="0" applyBorder="0" applyAlignment="0" applyProtection="0"/>
    <xf numFmtId="0" fontId="71" fillId="21" borderId="18" applyNumberFormat="0" applyAlignment="0" applyProtection="0"/>
    <xf numFmtId="0" fontId="72" fillId="7" borderId="14" applyNumberFormat="0" applyAlignment="0" applyProtection="0"/>
    <xf numFmtId="0" fontId="73" fillId="0" borderId="19" applyNumberFormat="0" applyFill="0" applyAlignment="0" applyProtection="0"/>
    <xf numFmtId="0" fontId="74" fillId="22" borderId="0" applyNumberFormat="0" applyBorder="0" applyAlignment="0" applyProtection="0"/>
    <xf numFmtId="0" fontId="52" fillId="23" borderId="20" applyNumberFormat="0" applyFont="0" applyAlignment="0" applyProtection="0"/>
    <xf numFmtId="0" fontId="75" fillId="20" borderId="21" applyNumberFormat="0" applyAlignment="0" applyProtection="0"/>
    <xf numFmtId="0" fontId="76" fillId="0" borderId="0" applyNumberFormat="0" applyFill="0" applyBorder="0" applyAlignment="0" applyProtection="0"/>
    <xf numFmtId="0" fontId="77" fillId="0" borderId="22" applyNumberFormat="0" applyFill="0" applyAlignment="0" applyProtection="0"/>
    <xf numFmtId="0" fontId="78" fillId="0" borderId="0" applyNumberFormat="0" applyFill="0" applyBorder="0" applyAlignment="0" applyProtection="0"/>
    <xf numFmtId="0" fontId="79" fillId="0" borderId="0"/>
    <xf numFmtId="0" fontId="51" fillId="0" borderId="0"/>
    <xf numFmtId="0" fontId="52" fillId="0" borderId="0"/>
    <xf numFmtId="0" fontId="56" fillId="0" borderId="0"/>
    <xf numFmtId="0" fontId="50" fillId="0" borderId="0"/>
    <xf numFmtId="0" fontId="82" fillId="0" borderId="0"/>
    <xf numFmtId="0" fontId="52" fillId="23" borderId="20" applyNumberFormat="0" applyFont="0" applyAlignment="0" applyProtection="0"/>
    <xf numFmtId="0" fontId="52" fillId="0" borderId="0"/>
    <xf numFmtId="0" fontId="52" fillId="0" borderId="0"/>
    <xf numFmtId="0" fontId="56" fillId="0" borderId="0"/>
    <xf numFmtId="0" fontId="49" fillId="0" borderId="0"/>
    <xf numFmtId="0" fontId="48" fillId="0" borderId="0"/>
    <xf numFmtId="0" fontId="50" fillId="0" borderId="0"/>
    <xf numFmtId="0" fontId="52" fillId="0" borderId="0"/>
    <xf numFmtId="0" fontId="52" fillId="0" borderId="0"/>
    <xf numFmtId="0" fontId="52" fillId="23" borderId="20" applyNumberFormat="0" applyFont="0" applyAlignment="0" applyProtection="0"/>
    <xf numFmtId="0" fontId="47" fillId="0" borderId="0"/>
    <xf numFmtId="0" fontId="99" fillId="0" borderId="0"/>
    <xf numFmtId="0" fontId="46" fillId="0" borderId="0"/>
    <xf numFmtId="0" fontId="45" fillId="0" borderId="0"/>
    <xf numFmtId="0" fontId="52" fillId="0" borderId="0"/>
    <xf numFmtId="0" fontId="44" fillId="0" borderId="0"/>
    <xf numFmtId="0" fontId="44" fillId="0" borderId="0"/>
    <xf numFmtId="0" fontId="50" fillId="0" borderId="0"/>
    <xf numFmtId="0" fontId="43" fillId="0" borderId="0"/>
    <xf numFmtId="0" fontId="100" fillId="0" borderId="0"/>
    <xf numFmtId="0" fontId="56" fillId="0" borderId="0"/>
    <xf numFmtId="0" fontId="42" fillId="0" borderId="0"/>
    <xf numFmtId="0" fontId="42" fillId="0" borderId="0"/>
    <xf numFmtId="0" fontId="52" fillId="0" borderId="0"/>
    <xf numFmtId="0" fontId="41" fillId="0" borderId="0"/>
    <xf numFmtId="0" fontId="40" fillId="0" borderId="0"/>
    <xf numFmtId="0" fontId="40" fillId="0" borderId="0"/>
    <xf numFmtId="0" fontId="101" fillId="0" borderId="0"/>
    <xf numFmtId="0" fontId="39" fillId="0" borderId="0"/>
    <xf numFmtId="0" fontId="38" fillId="0" borderId="0"/>
    <xf numFmtId="0" fontId="102" fillId="0" borderId="0"/>
    <xf numFmtId="0" fontId="37" fillId="0" borderId="0"/>
    <xf numFmtId="0" fontId="36" fillId="0" borderId="0"/>
    <xf numFmtId="0" fontId="36" fillId="0" borderId="0"/>
    <xf numFmtId="0" fontId="36" fillId="0" borderId="0"/>
    <xf numFmtId="0" fontId="35" fillId="0" borderId="0"/>
    <xf numFmtId="0" fontId="35" fillId="0" borderId="0"/>
    <xf numFmtId="0" fontId="54" fillId="0" borderId="0"/>
    <xf numFmtId="0" fontId="35" fillId="0" borderId="0"/>
    <xf numFmtId="0" fontId="56" fillId="0" borderId="0"/>
    <xf numFmtId="0" fontId="52" fillId="0" borderId="0"/>
    <xf numFmtId="0" fontId="34" fillId="0" borderId="0"/>
    <xf numFmtId="0" fontId="34" fillId="0" borderId="0"/>
    <xf numFmtId="0" fontId="34" fillId="0" borderId="0"/>
    <xf numFmtId="0" fontId="34" fillId="0" borderId="0"/>
    <xf numFmtId="0" fontId="56" fillId="0" borderId="0"/>
    <xf numFmtId="0" fontId="56" fillId="0" borderId="0"/>
    <xf numFmtId="0" fontId="33" fillId="0" borderId="0"/>
    <xf numFmtId="0" fontId="32" fillId="0" borderId="0"/>
    <xf numFmtId="0" fontId="32" fillId="0" borderId="0"/>
    <xf numFmtId="0" fontId="32" fillId="0" borderId="0"/>
    <xf numFmtId="0" fontId="31" fillId="0" borderId="0"/>
    <xf numFmtId="0" fontId="31" fillId="0" borderId="0"/>
    <xf numFmtId="0" fontId="30" fillId="0" borderId="0"/>
    <xf numFmtId="0" fontId="50" fillId="0" borderId="0"/>
    <xf numFmtId="0" fontId="52" fillId="0" borderId="0"/>
    <xf numFmtId="0" fontId="30" fillId="0" borderId="0"/>
    <xf numFmtId="0" fontId="30"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52" fillId="0" borderId="0"/>
    <xf numFmtId="0" fontId="25" fillId="0" borderId="0"/>
    <xf numFmtId="0" fontId="24" fillId="0" borderId="0"/>
    <xf numFmtId="0" fontId="24" fillId="0" borderId="0"/>
    <xf numFmtId="0" fontId="56" fillId="0" borderId="0"/>
    <xf numFmtId="0" fontId="134" fillId="0" borderId="0"/>
    <xf numFmtId="0" fontId="23" fillId="0" borderId="0"/>
    <xf numFmtId="0" fontId="22" fillId="0" borderId="0"/>
    <xf numFmtId="0" fontId="21"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5" fillId="0" borderId="0"/>
    <xf numFmtId="0" fontId="14" fillId="0" borderId="0"/>
    <xf numFmtId="0" fontId="13"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43" fontId="52" fillId="0" borderId="0" applyFont="0" applyFill="0" applyBorder="0" applyAlignment="0" applyProtection="0"/>
    <xf numFmtId="0" fontId="9" fillId="0" borderId="0"/>
    <xf numFmtId="0" fontId="8"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1" fillId="0" borderId="0"/>
    <xf numFmtId="0" fontId="56" fillId="0" borderId="0"/>
  </cellStyleXfs>
  <cellXfs count="1460">
    <xf numFmtId="0" fontId="0" fillId="0" borderId="0" xfId="0"/>
    <xf numFmtId="0" fontId="60" fillId="0" borderId="0" xfId="53" applyFont="1"/>
    <xf numFmtId="0" fontId="83" fillId="0" borderId="0" xfId="53" applyFont="1"/>
    <xf numFmtId="0" fontId="54" fillId="0" borderId="0" xfId="53" applyFont="1"/>
    <xf numFmtId="0" fontId="58" fillId="0" borderId="0" xfId="53" applyFont="1" applyAlignment="1">
      <alignment horizontal="right"/>
    </xf>
    <xf numFmtId="0" fontId="53" fillId="25" borderId="10" xfId="53" applyFont="1" applyFill="1" applyBorder="1"/>
    <xf numFmtId="0" fontId="53" fillId="25" borderId="11" xfId="53" applyFont="1" applyFill="1" applyBorder="1" applyAlignment="1">
      <alignment horizontal="center"/>
    </xf>
    <xf numFmtId="0" fontId="53" fillId="25" borderId="12" xfId="53" applyFont="1" applyFill="1" applyBorder="1" applyAlignment="1">
      <alignment horizontal="center"/>
    </xf>
    <xf numFmtId="0" fontId="54" fillId="25" borderId="5" xfId="53" applyFont="1" applyFill="1" applyBorder="1"/>
    <xf numFmtId="164" fontId="54" fillId="0" borderId="4" xfId="53" applyNumberFormat="1" applyFont="1" applyBorder="1"/>
    <xf numFmtId="164" fontId="54" fillId="0" borderId="13" xfId="53" applyNumberFormat="1" applyFont="1" applyBorder="1"/>
    <xf numFmtId="164" fontId="54" fillId="0" borderId="6" xfId="53" applyNumberFormat="1" applyFont="1" applyBorder="1"/>
    <xf numFmtId="0" fontId="53" fillId="25" borderId="7" xfId="53" applyFont="1" applyFill="1" applyBorder="1"/>
    <xf numFmtId="164" fontId="53" fillId="0" borderId="24" xfId="53" applyNumberFormat="1" applyFont="1" applyBorder="1"/>
    <xf numFmtId="164" fontId="53" fillId="0" borderId="8" xfId="53" applyNumberFormat="1" applyFont="1" applyBorder="1"/>
    <xf numFmtId="0" fontId="84" fillId="0" borderId="0" xfId="55" applyFont="1"/>
    <xf numFmtId="0" fontId="84" fillId="0" borderId="0" xfId="53" applyFont="1"/>
    <xf numFmtId="0" fontId="85" fillId="0" borderId="0" xfId="53" applyFont="1"/>
    <xf numFmtId="0" fontId="86" fillId="0" borderId="0" xfId="53" applyFont="1"/>
    <xf numFmtId="0" fontId="87" fillId="24" borderId="0" xfId="53" applyFont="1" applyFill="1" applyAlignment="1">
      <alignment vertical="center"/>
    </xf>
    <xf numFmtId="0" fontId="88" fillId="24" borderId="0" xfId="53" applyFont="1" applyFill="1" applyAlignment="1">
      <alignment vertical="center"/>
    </xf>
    <xf numFmtId="0" fontId="52" fillId="24" borderId="0" xfId="53" applyFont="1" applyFill="1" applyAlignment="1">
      <alignment vertical="center"/>
    </xf>
    <xf numFmtId="165" fontId="89" fillId="24" borderId="0" xfId="53" applyNumberFormat="1" applyFont="1" applyFill="1" applyAlignment="1">
      <alignment vertical="center"/>
    </xf>
    <xf numFmtId="165" fontId="90" fillId="24" borderId="0" xfId="53" applyNumberFormat="1" applyFont="1" applyFill="1" applyAlignment="1">
      <alignment vertical="center"/>
    </xf>
    <xf numFmtId="4" fontId="88" fillId="24" borderId="0" xfId="53" applyNumberFormat="1" applyFont="1" applyFill="1" applyAlignment="1">
      <alignment vertical="center"/>
    </xf>
    <xf numFmtId="166" fontId="81" fillId="24" borderId="0" xfId="53" applyNumberFormat="1" applyFont="1" applyFill="1" applyAlignment="1">
      <alignment vertical="center"/>
    </xf>
    <xf numFmtId="165" fontId="87" fillId="24" borderId="0" xfId="53" applyNumberFormat="1" applyFont="1" applyFill="1" applyAlignment="1">
      <alignment vertical="center"/>
    </xf>
    <xf numFmtId="0" fontId="91" fillId="24" borderId="0" xfId="53" applyFont="1" applyFill="1" applyAlignment="1">
      <alignment vertical="center" wrapText="1"/>
    </xf>
    <xf numFmtId="0" fontId="91" fillId="24" borderId="0" xfId="53" applyFont="1" applyFill="1" applyAlignment="1">
      <alignment vertical="center"/>
    </xf>
    <xf numFmtId="0" fontId="92" fillId="24" borderId="0" xfId="53" applyFont="1" applyFill="1" applyAlignment="1">
      <alignment vertical="center"/>
    </xf>
    <xf numFmtId="4" fontId="92" fillId="24" borderId="0" xfId="53" applyNumberFormat="1" applyFont="1" applyFill="1" applyAlignment="1">
      <alignment vertical="center"/>
    </xf>
    <xf numFmtId="166" fontId="93" fillId="24" borderId="0" xfId="53" applyNumberFormat="1" applyFont="1" applyFill="1" applyAlignment="1">
      <alignment vertical="center"/>
    </xf>
    <xf numFmtId="164" fontId="91" fillId="24" borderId="0" xfId="53" applyNumberFormat="1" applyFont="1" applyFill="1" applyAlignment="1">
      <alignment vertical="center"/>
    </xf>
    <xf numFmtId="4" fontId="87" fillId="24" borderId="0" xfId="53" applyNumberFormat="1" applyFont="1" applyFill="1" applyAlignment="1">
      <alignment vertical="center"/>
    </xf>
    <xf numFmtId="0" fontId="80" fillId="0" borderId="0" xfId="53" applyFont="1" applyAlignment="1">
      <alignment vertical="center"/>
    </xf>
    <xf numFmtId="0" fontId="82" fillId="0" borderId="0" xfId="53"/>
    <xf numFmtId="0" fontId="54" fillId="0" borderId="4" xfId="53" applyFont="1" applyBorder="1"/>
    <xf numFmtId="0" fontId="53" fillId="0" borderId="3" xfId="53" applyFont="1" applyBorder="1" applyAlignment="1">
      <alignment horizontal="center"/>
    </xf>
    <xf numFmtId="0" fontId="60" fillId="0" borderId="0" xfId="55" applyFont="1"/>
    <xf numFmtId="4" fontId="60" fillId="0" borderId="0" xfId="55" applyNumberFormat="1" applyFont="1" applyAlignment="1">
      <alignment horizontal="right"/>
    </xf>
    <xf numFmtId="0" fontId="54" fillId="0" borderId="0" xfId="55" applyFont="1"/>
    <xf numFmtId="4" fontId="60" fillId="0" borderId="0" xfId="53" applyNumberFormat="1" applyFont="1"/>
    <xf numFmtId="0" fontId="90" fillId="24" borderId="0" xfId="53" applyFont="1" applyFill="1" applyAlignment="1">
      <alignment horizontal="right" vertical="center" wrapText="1"/>
    </xf>
    <xf numFmtId="0" fontId="89" fillId="24" borderId="0" xfId="53" applyFont="1" applyFill="1" applyAlignment="1">
      <alignment vertical="center" wrapText="1"/>
    </xf>
    <xf numFmtId="4" fontId="94" fillId="24" borderId="3" xfId="53" applyNumberFormat="1" applyFont="1" applyFill="1" applyBorder="1" applyAlignment="1">
      <alignment vertical="center"/>
    </xf>
    <xf numFmtId="165" fontId="89" fillId="24" borderId="25" xfId="53" applyNumberFormat="1" applyFont="1" applyFill="1" applyBorder="1" applyAlignment="1">
      <alignment vertical="center"/>
    </xf>
    <xf numFmtId="4" fontId="94" fillId="24" borderId="0" xfId="53" applyNumberFormat="1" applyFont="1" applyFill="1" applyAlignment="1">
      <alignment vertical="center"/>
    </xf>
    <xf numFmtId="166" fontId="94" fillId="24" borderId="0" xfId="53" applyNumberFormat="1" applyFont="1" applyFill="1" applyAlignment="1">
      <alignment vertical="center"/>
    </xf>
    <xf numFmtId="0" fontId="90" fillId="24" borderId="0" xfId="53" applyFont="1" applyFill="1" applyAlignment="1">
      <alignment vertical="center" wrapText="1"/>
    </xf>
    <xf numFmtId="4" fontId="81" fillId="24" borderId="3" xfId="53" applyNumberFormat="1" applyFont="1" applyFill="1" applyBorder="1" applyAlignment="1">
      <alignment vertical="center"/>
    </xf>
    <xf numFmtId="165" fontId="90" fillId="24" borderId="25" xfId="53" applyNumberFormat="1" applyFont="1" applyFill="1" applyBorder="1" applyAlignment="1">
      <alignment vertical="center"/>
    </xf>
    <xf numFmtId="4" fontId="81" fillId="24" borderId="0" xfId="53" applyNumberFormat="1" applyFont="1" applyFill="1" applyAlignment="1">
      <alignment vertical="center"/>
    </xf>
    <xf numFmtId="0" fontId="95" fillId="24" borderId="0" xfId="53" applyFont="1" applyFill="1" applyAlignment="1">
      <alignment vertical="center" wrapText="1"/>
    </xf>
    <xf numFmtId="4" fontId="96" fillId="24" borderId="1" xfId="53" applyNumberFormat="1" applyFont="1" applyFill="1" applyBorder="1" applyAlignment="1">
      <alignment vertical="center"/>
    </xf>
    <xf numFmtId="165" fontId="90" fillId="24" borderId="26" xfId="53" applyNumberFormat="1" applyFont="1" applyFill="1" applyBorder="1" applyAlignment="1">
      <alignment vertical="center"/>
    </xf>
    <xf numFmtId="4" fontId="96" fillId="24" borderId="0" xfId="53" applyNumberFormat="1" applyFont="1" applyFill="1" applyAlignment="1">
      <alignment vertical="center"/>
    </xf>
    <xf numFmtId="166" fontId="97" fillId="24" borderId="0" xfId="53" applyNumberFormat="1" applyFont="1" applyFill="1" applyAlignment="1">
      <alignment vertical="center"/>
    </xf>
    <xf numFmtId="4" fontId="52" fillId="24" borderId="0" xfId="53" applyNumberFormat="1" applyFont="1" applyFill="1" applyAlignment="1">
      <alignment vertical="center"/>
    </xf>
    <xf numFmtId="164" fontId="90" fillId="24" borderId="0" xfId="53" applyNumberFormat="1" applyFont="1" applyFill="1" applyAlignment="1">
      <alignment vertical="center"/>
    </xf>
    <xf numFmtId="0" fontId="60" fillId="0" borderId="0" xfId="53" applyFont="1" applyAlignment="1">
      <alignment vertical="center" wrapText="1"/>
    </xf>
    <xf numFmtId="0" fontId="54" fillId="0" borderId="0" xfId="53" applyFont="1" applyAlignment="1">
      <alignment horizontal="center" vertical="center"/>
    </xf>
    <xf numFmtId="0" fontId="53" fillId="0" borderId="0" xfId="53" applyFont="1" applyAlignment="1">
      <alignment horizontal="center" vertical="center" wrapText="1"/>
    </xf>
    <xf numFmtId="0" fontId="54" fillId="0" borderId="0" xfId="53" applyFont="1" applyAlignment="1">
      <alignment vertical="center"/>
    </xf>
    <xf numFmtId="0" fontId="54" fillId="0" borderId="0" xfId="53" applyFont="1" applyAlignment="1">
      <alignment vertical="center" wrapText="1"/>
    </xf>
    <xf numFmtId="4" fontId="54" fillId="0" borderId="0" xfId="53" applyNumberFormat="1" applyFont="1" applyAlignment="1">
      <alignment vertical="center"/>
    </xf>
    <xf numFmtId="0" fontId="53" fillId="0" borderId="0" xfId="53" applyFont="1" applyAlignment="1">
      <alignment vertical="center" wrapText="1"/>
    </xf>
    <xf numFmtId="4" fontId="53" fillId="0" borderId="2" xfId="53" applyNumberFormat="1" applyFont="1" applyBorder="1" applyAlignment="1">
      <alignment vertical="center"/>
    </xf>
    <xf numFmtId="4" fontId="53" fillId="0" borderId="0" xfId="53" applyNumberFormat="1" applyFont="1" applyAlignment="1">
      <alignment vertical="center"/>
    </xf>
    <xf numFmtId="0" fontId="55" fillId="0" borderId="0" xfId="53" applyFont="1"/>
    <xf numFmtId="0" fontId="98" fillId="0" borderId="0" xfId="53" applyFont="1"/>
    <xf numFmtId="4" fontId="54" fillId="0" borderId="13" xfId="0" applyNumberFormat="1" applyFont="1" applyBorder="1" applyAlignment="1">
      <alignment vertical="center"/>
    </xf>
    <xf numFmtId="0" fontId="54" fillId="0" borderId="0" xfId="0" applyFont="1" applyAlignment="1">
      <alignment vertical="center" wrapText="1"/>
    </xf>
    <xf numFmtId="3" fontId="54" fillId="0" borderId="0" xfId="0" applyNumberFormat="1" applyFont="1" applyAlignment="1">
      <alignment horizontal="right" vertical="center"/>
    </xf>
    <xf numFmtId="167" fontId="54" fillId="0" borderId="0" xfId="0" applyNumberFormat="1" applyFont="1" applyAlignment="1">
      <alignment horizontal="right" vertical="center"/>
    </xf>
    <xf numFmtId="2" fontId="81" fillId="24" borderId="0" xfId="53" applyNumberFormat="1" applyFont="1" applyFill="1" applyAlignment="1">
      <alignment vertical="center"/>
    </xf>
    <xf numFmtId="4" fontId="54" fillId="0" borderId="13" xfId="0" applyNumberFormat="1" applyFont="1" applyBorder="1" applyAlignment="1">
      <alignment horizontal="right"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53" fillId="0" borderId="0" xfId="0" applyFont="1" applyAlignment="1">
      <alignment vertical="center" wrapText="1"/>
    </xf>
    <xf numFmtId="3" fontId="53" fillId="0" borderId="0" xfId="0" applyNumberFormat="1" applyFont="1" applyAlignment="1">
      <alignment horizontal="right" vertical="center"/>
    </xf>
    <xf numFmtId="168" fontId="60" fillId="0" borderId="0" xfId="53" applyNumberFormat="1" applyFont="1"/>
    <xf numFmtId="168" fontId="54" fillId="0" borderId="0" xfId="53" applyNumberFormat="1" applyFont="1" applyAlignment="1">
      <alignment vertical="center"/>
    </xf>
    <xf numFmtId="0" fontId="87" fillId="0" borderId="0" xfId="53" applyFont="1" applyAlignment="1">
      <alignment vertical="center"/>
    </xf>
    <xf numFmtId="4" fontId="94" fillId="0" borderId="0" xfId="53" applyNumberFormat="1" applyFont="1" applyAlignment="1">
      <alignment vertical="center"/>
    </xf>
    <xf numFmtId="4" fontId="81" fillId="0" borderId="0" xfId="53" applyNumberFormat="1" applyFont="1" applyAlignment="1">
      <alignment vertical="center"/>
    </xf>
    <xf numFmtId="2" fontId="81" fillId="0" borderId="0" xfId="53" applyNumberFormat="1" applyFont="1" applyAlignment="1">
      <alignment vertical="center"/>
    </xf>
    <xf numFmtId="166" fontId="81" fillId="0" borderId="0" xfId="53" applyNumberFormat="1" applyFont="1" applyAlignment="1">
      <alignment vertical="center"/>
    </xf>
    <xf numFmtId="4" fontId="96" fillId="0" borderId="0" xfId="53" applyNumberFormat="1" applyFont="1" applyAlignment="1">
      <alignment vertical="center"/>
    </xf>
    <xf numFmtId="166" fontId="97" fillId="0" borderId="0" xfId="53" applyNumberFormat="1" applyFont="1" applyAlignment="1">
      <alignment vertical="center"/>
    </xf>
    <xf numFmtId="0" fontId="54" fillId="0" borderId="0" xfId="0" applyFont="1"/>
    <xf numFmtId="0" fontId="53" fillId="0" borderId="0" xfId="50" applyFont="1" applyAlignment="1">
      <alignment horizontal="center"/>
    </xf>
    <xf numFmtId="0" fontId="53" fillId="0" borderId="0" xfId="50" applyFont="1" applyAlignment="1">
      <alignment wrapText="1"/>
    </xf>
    <xf numFmtId="3" fontId="53" fillId="0" borderId="0" xfId="50" applyNumberFormat="1" applyFont="1"/>
    <xf numFmtId="3" fontId="54" fillId="0" borderId="0" xfId="50" applyNumberFormat="1" applyFont="1" applyAlignment="1">
      <alignment horizontal="right"/>
    </xf>
    <xf numFmtId="164" fontId="54" fillId="0" borderId="0" xfId="50" applyNumberFormat="1" applyFont="1" applyAlignment="1">
      <alignment horizontal="left"/>
    </xf>
    <xf numFmtId="169" fontId="54" fillId="0" borderId="0" xfId="50" applyNumberFormat="1" applyFont="1"/>
    <xf numFmtId="0" fontId="54" fillId="0" borderId="0" xfId="50" applyFont="1" applyAlignment="1">
      <alignment horizontal="center"/>
    </xf>
    <xf numFmtId="0" fontId="54" fillId="0" borderId="0" xfId="50" applyFont="1" applyAlignment="1">
      <alignment wrapText="1"/>
    </xf>
    <xf numFmtId="3" fontId="54" fillId="0" borderId="0" xfId="50" applyNumberFormat="1" applyFont="1"/>
    <xf numFmtId="164" fontId="54" fillId="0" borderId="0" xfId="50" applyNumberFormat="1" applyFont="1" applyAlignment="1">
      <alignment horizontal="right"/>
    </xf>
    <xf numFmtId="0" fontId="55" fillId="0" borderId="0" xfId="50" applyFont="1" applyAlignment="1">
      <alignment horizontal="center" wrapText="1"/>
    </xf>
    <xf numFmtId="0" fontId="55" fillId="0" borderId="0" xfId="50" applyFont="1" applyAlignment="1">
      <alignment horizontal="left"/>
    </xf>
    <xf numFmtId="0" fontId="55" fillId="0" borderId="0" xfId="50" applyFont="1" applyAlignment="1">
      <alignment wrapText="1"/>
    </xf>
    <xf numFmtId="3" fontId="55" fillId="0" borderId="0" xfId="50" applyNumberFormat="1" applyFont="1"/>
    <xf numFmtId="0" fontId="53" fillId="0" borderId="28" xfId="50" applyFont="1" applyBorder="1" applyAlignment="1">
      <alignment horizontal="center" vertical="center" wrapText="1"/>
    </xf>
    <xf numFmtId="169" fontId="52" fillId="0" borderId="0" xfId="50" applyNumberFormat="1"/>
    <xf numFmtId="0" fontId="53" fillId="0" borderId="33" xfId="50" applyFont="1" applyBorder="1" applyAlignment="1">
      <alignment horizontal="left"/>
    </xf>
    <xf numFmtId="0" fontId="53" fillId="0" borderId="29" xfId="50" applyFont="1" applyBorder="1" applyAlignment="1">
      <alignment horizontal="center"/>
    </xf>
    <xf numFmtId="0" fontId="53" fillId="0" borderId="31" xfId="50" applyFont="1" applyBorder="1" applyAlignment="1">
      <alignment horizontal="left"/>
    </xf>
    <xf numFmtId="0" fontId="53" fillId="0" borderId="30" xfId="50" applyFont="1" applyBorder="1" applyAlignment="1">
      <alignment horizontal="center"/>
    </xf>
    <xf numFmtId="0" fontId="53" fillId="0" borderId="28" xfId="50" applyFont="1" applyBorder="1" applyAlignment="1">
      <alignment horizontal="left"/>
    </xf>
    <xf numFmtId="0" fontId="104" fillId="0" borderId="0" xfId="52" applyFont="1"/>
    <xf numFmtId="4" fontId="106" fillId="26" borderId="5" xfId="94" applyNumberFormat="1" applyFont="1" applyFill="1" applyBorder="1" applyAlignment="1" applyProtection="1">
      <alignment horizontal="left" vertical="center" wrapText="1"/>
      <protection locked="0"/>
    </xf>
    <xf numFmtId="0" fontId="60" fillId="0" borderId="0" xfId="94" applyFont="1" applyAlignment="1" applyProtection="1">
      <alignment vertical="center"/>
      <protection locked="0"/>
    </xf>
    <xf numFmtId="0" fontId="60" fillId="0" borderId="0" xfId="1" applyFont="1"/>
    <xf numFmtId="0" fontId="106" fillId="0" borderId="0" xfId="1" applyFont="1" applyAlignment="1">
      <alignment vertical="center"/>
    </xf>
    <xf numFmtId="0" fontId="54" fillId="0" borderId="0" xfId="0" applyFont="1" applyAlignment="1">
      <alignment horizontal="center" vertical="center"/>
    </xf>
    <xf numFmtId="4" fontId="106" fillId="26" borderId="43" xfId="94" applyNumberFormat="1" applyFont="1" applyFill="1" applyBorder="1" applyAlignment="1" applyProtection="1">
      <alignment horizontal="left" vertical="center" wrapText="1"/>
      <protection locked="0"/>
    </xf>
    <xf numFmtId="0" fontId="60" fillId="0" borderId="0" xfId="1" applyFont="1" applyAlignment="1">
      <alignment vertical="center"/>
    </xf>
    <xf numFmtId="0" fontId="60" fillId="0" borderId="0" xfId="1" applyFont="1" applyAlignment="1">
      <alignment horizontal="center" vertical="center"/>
    </xf>
    <xf numFmtId="0" fontId="60" fillId="0" borderId="0" xfId="1" applyFont="1" applyAlignment="1">
      <alignment vertical="center" wrapText="1"/>
    </xf>
    <xf numFmtId="4" fontId="60" fillId="0" borderId="0" xfId="1" applyNumberFormat="1" applyFont="1" applyAlignment="1">
      <alignment vertical="center"/>
    </xf>
    <xf numFmtId="0" fontId="111" fillId="0" borderId="0" xfId="1" applyFont="1" applyAlignment="1">
      <alignment vertical="center"/>
    </xf>
    <xf numFmtId="0" fontId="60" fillId="0" borderId="0" xfId="1" applyFont="1" applyAlignment="1">
      <alignment horizontal="left" vertical="center"/>
    </xf>
    <xf numFmtId="0" fontId="106" fillId="0" borderId="0" xfId="1" applyFont="1" applyAlignment="1">
      <alignment horizontal="right"/>
    </xf>
    <xf numFmtId="4" fontId="106" fillId="0" borderId="42" xfId="1" applyNumberFormat="1" applyFont="1" applyBorder="1" applyAlignment="1">
      <alignment vertical="center"/>
    </xf>
    <xf numFmtId="4" fontId="112" fillId="0" borderId="8" xfId="1" applyNumberFormat="1" applyFont="1" applyBorder="1" applyAlignment="1">
      <alignment horizontal="right" vertical="center"/>
    </xf>
    <xf numFmtId="0" fontId="106" fillId="0" borderId="0" xfId="1" applyFont="1" applyAlignment="1">
      <alignment vertical="center" wrapText="1"/>
    </xf>
    <xf numFmtId="4" fontId="106" fillId="0" borderId="0" xfId="1" applyNumberFormat="1" applyFont="1" applyAlignment="1">
      <alignment vertical="center"/>
    </xf>
    <xf numFmtId="0" fontId="112" fillId="0" borderId="0" xfId="1" applyFont="1" applyAlignment="1">
      <alignment vertical="center"/>
    </xf>
    <xf numFmtId="0" fontId="113" fillId="0" borderId="0" xfId="1" applyFont="1" applyAlignment="1">
      <alignment vertical="center"/>
    </xf>
    <xf numFmtId="0" fontId="106" fillId="0" borderId="43" xfId="1" applyFont="1" applyBorder="1" applyAlignment="1">
      <alignment horizontal="center" vertical="center" wrapText="1"/>
    </xf>
    <xf numFmtId="0" fontId="60" fillId="0" borderId="49" xfId="1" applyFont="1" applyBorder="1" applyAlignment="1">
      <alignment vertical="center" wrapText="1"/>
    </xf>
    <xf numFmtId="4" fontId="60" fillId="0" borderId="49" xfId="1" applyNumberFormat="1" applyFont="1" applyBorder="1" applyAlignment="1">
      <alignment vertical="center"/>
    </xf>
    <xf numFmtId="0" fontId="60" fillId="0" borderId="49" xfId="1" applyFont="1" applyBorder="1" applyAlignment="1">
      <alignment vertical="center"/>
    </xf>
    <xf numFmtId="0" fontId="111" fillId="0" borderId="49" xfId="1" applyFont="1" applyBorder="1" applyAlignment="1">
      <alignment horizontal="right" vertical="center"/>
    </xf>
    <xf numFmtId="0" fontId="60" fillId="0" borderId="49" xfId="1" applyFont="1" applyBorder="1" applyAlignment="1">
      <alignment horizontal="center" vertical="center"/>
    </xf>
    <xf numFmtId="0" fontId="60" fillId="0" borderId="50" xfId="1" applyFont="1" applyBorder="1" applyAlignment="1">
      <alignment horizontal="left"/>
    </xf>
    <xf numFmtId="4" fontId="106" fillId="0" borderId="42" xfId="1" applyNumberFormat="1" applyFont="1" applyBorder="1" applyAlignment="1">
      <alignment horizontal="right" vertical="center" wrapText="1"/>
    </xf>
    <xf numFmtId="4" fontId="112" fillId="0" borderId="24" xfId="1" applyNumberFormat="1" applyFont="1" applyBorder="1" applyAlignment="1">
      <alignment horizontal="right" vertical="center" wrapText="1"/>
    </xf>
    <xf numFmtId="4" fontId="60" fillId="0" borderId="42" xfId="1" applyNumberFormat="1" applyFont="1" applyBorder="1" applyAlignment="1">
      <alignment horizontal="center" vertical="center" wrapText="1"/>
    </xf>
    <xf numFmtId="0" fontId="106" fillId="0" borderId="49" xfId="1" applyFont="1" applyBorder="1" applyAlignment="1">
      <alignment vertical="center" wrapText="1"/>
    </xf>
    <xf numFmtId="4" fontId="106" fillId="0" borderId="49" xfId="1" applyNumberFormat="1" applyFont="1" applyBorder="1" applyAlignment="1">
      <alignment vertical="center"/>
    </xf>
    <xf numFmtId="0" fontId="106" fillId="0" borderId="49" xfId="1" applyFont="1" applyBorder="1" applyAlignment="1">
      <alignment vertical="center"/>
    </xf>
    <xf numFmtId="0" fontId="106" fillId="24" borderId="38" xfId="1" applyFont="1" applyFill="1" applyBorder="1" applyAlignment="1">
      <alignment vertical="center" wrapText="1"/>
    </xf>
    <xf numFmtId="4" fontId="106" fillId="0" borderId="38" xfId="1" applyNumberFormat="1" applyFont="1" applyBorder="1" applyAlignment="1">
      <alignment vertical="center"/>
    </xf>
    <xf numFmtId="0" fontId="106" fillId="0" borderId="38" xfId="1" applyFont="1" applyBorder="1" applyAlignment="1">
      <alignment vertical="center"/>
    </xf>
    <xf numFmtId="0" fontId="111" fillId="0" borderId="38" xfId="1" applyFont="1" applyBorder="1" applyAlignment="1">
      <alignment horizontal="right" vertical="center"/>
    </xf>
    <xf numFmtId="4" fontId="106" fillId="24" borderId="42" xfId="1" applyNumberFormat="1" applyFont="1" applyFill="1" applyBorder="1" applyAlignment="1">
      <alignment horizontal="right" vertical="center" wrapText="1"/>
    </xf>
    <xf numFmtId="4" fontId="112" fillId="0" borderId="42" xfId="1" applyNumberFormat="1" applyFont="1" applyBorder="1" applyAlignment="1">
      <alignment horizontal="right" vertical="center" wrapText="1"/>
    </xf>
    <xf numFmtId="4" fontId="60" fillId="0" borderId="8" xfId="1" applyNumberFormat="1" applyFont="1" applyBorder="1" applyAlignment="1">
      <alignment horizontal="justify" vertical="center" wrapText="1"/>
    </xf>
    <xf numFmtId="4" fontId="60" fillId="0" borderId="0" xfId="1" applyNumberFormat="1" applyFont="1" applyAlignment="1">
      <alignment vertical="center" wrapText="1"/>
    </xf>
    <xf numFmtId="4" fontId="111" fillId="0" borderId="0" xfId="1" applyNumberFormat="1" applyFont="1" applyAlignment="1">
      <alignment vertical="center"/>
    </xf>
    <xf numFmtId="4" fontId="60" fillId="0" borderId="0" xfId="1" applyNumberFormat="1" applyFont="1" applyAlignment="1">
      <alignment horizontal="center" vertical="center"/>
    </xf>
    <xf numFmtId="4" fontId="60" fillId="0" borderId="0" xfId="1" applyNumberFormat="1" applyFont="1" applyAlignment="1">
      <alignment horizontal="left" vertical="center"/>
    </xf>
    <xf numFmtId="4" fontId="113" fillId="0" borderId="0" xfId="1" applyNumberFormat="1" applyFont="1" applyAlignment="1">
      <alignment vertical="center"/>
    </xf>
    <xf numFmtId="4" fontId="60" fillId="0" borderId="0" xfId="1" applyNumberFormat="1" applyFont="1" applyAlignment="1">
      <alignment horizontal="center" vertical="center" wrapText="1"/>
    </xf>
    <xf numFmtId="4" fontId="60" fillId="0" borderId="0" xfId="1" applyNumberFormat="1" applyFont="1" applyAlignment="1">
      <alignment horizontal="left" vertical="center" wrapText="1"/>
    </xf>
    <xf numFmtId="0" fontId="106" fillId="0" borderId="28" xfId="1" applyFont="1" applyBorder="1"/>
    <xf numFmtId="0" fontId="111" fillId="0" borderId="10" xfId="1" applyFont="1" applyBorder="1" applyAlignment="1">
      <alignment horizontal="center" vertical="center" wrapText="1"/>
    </xf>
    <xf numFmtId="0" fontId="111" fillId="0" borderId="5" xfId="1" applyFont="1" applyBorder="1" applyAlignment="1">
      <alignment horizontal="center" vertical="center" wrapText="1"/>
    </xf>
    <xf numFmtId="0" fontId="60" fillId="0" borderId="8" xfId="1" applyFont="1" applyBorder="1" applyAlignment="1">
      <alignment horizontal="justify" vertical="center" wrapText="1"/>
    </xf>
    <xf numFmtId="0" fontId="106" fillId="0" borderId="30" xfId="1" applyFont="1" applyBorder="1"/>
    <xf numFmtId="0" fontId="60" fillId="0" borderId="38" xfId="1" applyFont="1" applyBorder="1" applyAlignment="1">
      <alignment horizontal="center" vertical="center"/>
    </xf>
    <xf numFmtId="0" fontId="60" fillId="0" borderId="39" xfId="1" applyFont="1" applyBorder="1" applyAlignment="1">
      <alignment horizontal="justify" vertical="center" wrapText="1"/>
    </xf>
    <xf numFmtId="0" fontId="60" fillId="0" borderId="50" xfId="1" applyFont="1" applyBorder="1" applyAlignment="1">
      <alignment horizontal="justify" vertical="center" wrapText="1"/>
    </xf>
    <xf numFmtId="0" fontId="60" fillId="0" borderId="5" xfId="1" applyFont="1" applyBorder="1" applyAlignment="1">
      <alignment horizontal="left" vertical="center"/>
    </xf>
    <xf numFmtId="0" fontId="103" fillId="0" borderId="0" xfId="99" applyFont="1" applyAlignment="1">
      <alignment vertical="center"/>
    </xf>
    <xf numFmtId="172" fontId="103" fillId="0" borderId="0" xfId="99" applyNumberFormat="1" applyFont="1" applyAlignment="1">
      <alignment vertical="center"/>
    </xf>
    <xf numFmtId="0" fontId="103" fillId="0" borderId="0" xfId="99" applyFont="1" applyAlignment="1">
      <alignment vertical="center" wrapText="1"/>
    </xf>
    <xf numFmtId="4" fontId="54" fillId="0" borderId="0" xfId="99" applyNumberFormat="1" applyFont="1" applyAlignment="1">
      <alignment horizontal="right"/>
    </xf>
    <xf numFmtId="172" fontId="53" fillId="0" borderId="43" xfId="99" applyNumberFormat="1" applyFont="1" applyBorder="1" applyAlignment="1">
      <alignment horizontal="center" vertical="center"/>
    </xf>
    <xf numFmtId="4" fontId="53" fillId="0" borderId="0" xfId="99" applyNumberFormat="1" applyFont="1" applyAlignment="1">
      <alignment vertical="center"/>
    </xf>
    <xf numFmtId="4" fontId="103" fillId="0" borderId="0" xfId="99" applyNumberFormat="1" applyFont="1" applyAlignment="1">
      <alignment vertical="center"/>
    </xf>
    <xf numFmtId="172" fontId="103" fillId="0" borderId="0" xfId="99" applyNumberFormat="1" applyFont="1"/>
    <xf numFmtId="0" fontId="103" fillId="0" borderId="0" xfId="99" applyFont="1"/>
    <xf numFmtId="172" fontId="54" fillId="0" borderId="5" xfId="99" applyNumberFormat="1" applyFont="1" applyBorder="1" applyAlignment="1">
      <alignment horizontal="center" vertical="center"/>
    </xf>
    <xf numFmtId="4" fontId="103" fillId="0" borderId="0" xfId="99" applyNumberFormat="1" applyFont="1"/>
    <xf numFmtId="172" fontId="103" fillId="0" borderId="0" xfId="99" applyNumberFormat="1" applyFont="1" applyAlignment="1">
      <alignment horizontal="center" vertical="center"/>
    </xf>
    <xf numFmtId="0" fontId="54" fillId="0" borderId="0" xfId="99" applyFont="1" applyAlignment="1">
      <alignment horizontal="right"/>
    </xf>
    <xf numFmtId="0" fontId="54" fillId="0" borderId="0" xfId="99" applyFont="1" applyAlignment="1">
      <alignment vertical="center"/>
    </xf>
    <xf numFmtId="0" fontId="80" fillId="0" borderId="0" xfId="99" applyFont="1" applyAlignment="1">
      <alignment vertical="center"/>
    </xf>
    <xf numFmtId="172" fontId="80" fillId="0" borderId="0" xfId="99" applyNumberFormat="1" applyFont="1" applyAlignment="1">
      <alignment horizontal="center" vertical="center"/>
    </xf>
    <xf numFmtId="0" fontId="80" fillId="0" borderId="0" xfId="99" applyFont="1" applyAlignment="1">
      <alignment vertical="center" wrapText="1"/>
    </xf>
    <xf numFmtId="0" fontId="103" fillId="0" borderId="0" xfId="99" applyFont="1" applyAlignment="1" applyProtection="1">
      <alignment vertical="center"/>
      <protection locked="0"/>
    </xf>
    <xf numFmtId="4" fontId="80" fillId="0" borderId="0" xfId="99" applyNumberFormat="1" applyFont="1" applyAlignment="1">
      <alignment vertical="center"/>
    </xf>
    <xf numFmtId="172" fontId="103" fillId="0" borderId="0" xfId="99" applyNumberFormat="1" applyFont="1" applyAlignment="1">
      <alignment horizontal="center"/>
    </xf>
    <xf numFmtId="0" fontId="103" fillId="0" borderId="0" xfId="99" applyFont="1" applyAlignment="1">
      <alignment wrapText="1"/>
    </xf>
    <xf numFmtId="0" fontId="54" fillId="0" borderId="0" xfId="99" applyFont="1"/>
    <xf numFmtId="172" fontId="54" fillId="0" borderId="5" xfId="77" applyNumberFormat="1" applyFont="1" applyBorder="1" applyAlignment="1">
      <alignment horizontal="center" vertical="center"/>
    </xf>
    <xf numFmtId="0" fontId="106" fillId="0" borderId="0" xfId="0" applyFont="1" applyAlignment="1">
      <alignment vertical="center"/>
    </xf>
    <xf numFmtId="0" fontId="106" fillId="0" borderId="0" xfId="0" applyFont="1" applyAlignment="1">
      <alignment horizontal="center" vertical="center"/>
    </xf>
    <xf numFmtId="0" fontId="54" fillId="0" borderId="0" xfId="0" applyFont="1" applyAlignment="1">
      <alignment vertical="center"/>
    </xf>
    <xf numFmtId="0" fontId="54" fillId="28" borderId="0" xfId="0" applyFont="1" applyFill="1" applyAlignment="1">
      <alignment vertical="center"/>
    </xf>
    <xf numFmtId="0" fontId="119" fillId="0" borderId="0" xfId="0" applyFont="1" applyAlignment="1">
      <alignment vertical="center"/>
    </xf>
    <xf numFmtId="0" fontId="54" fillId="28" borderId="0" xfId="0" applyFont="1" applyFill="1" applyAlignment="1">
      <alignment vertical="center" wrapText="1"/>
    </xf>
    <xf numFmtId="0" fontId="53" fillId="28" borderId="0" xfId="0" applyFont="1" applyFill="1" applyAlignment="1">
      <alignment vertical="center"/>
    </xf>
    <xf numFmtId="0" fontId="55" fillId="0" borderId="0" xfId="0" applyFont="1" applyAlignment="1">
      <alignment vertical="center"/>
    </xf>
    <xf numFmtId="0" fontId="60" fillId="0" borderId="0" xfId="60" applyFont="1"/>
    <xf numFmtId="0" fontId="106" fillId="0" borderId="0" xfId="100" applyFont="1" applyAlignment="1">
      <alignment horizontal="center" wrapText="1"/>
    </xf>
    <xf numFmtId="0" fontId="60" fillId="0" borderId="0" xfId="60" applyFont="1" applyAlignment="1">
      <alignment vertical="center"/>
    </xf>
    <xf numFmtId="0" fontId="106" fillId="0" borderId="13" xfId="60" applyFont="1" applyBorder="1"/>
    <xf numFmtId="4" fontId="60" fillId="0" borderId="32" xfId="60" applyNumberFormat="1" applyFont="1" applyBorder="1"/>
    <xf numFmtId="0" fontId="60" fillId="0" borderId="52" xfId="60" applyFont="1" applyBorder="1" applyAlignment="1">
      <alignment wrapText="1"/>
    </xf>
    <xf numFmtId="0" fontId="106" fillId="0" borderId="13" xfId="60" applyFont="1" applyBorder="1" applyAlignment="1">
      <alignment vertical="center" wrapText="1"/>
    </xf>
    <xf numFmtId="4" fontId="60" fillId="0" borderId="0" xfId="60" applyNumberFormat="1" applyFont="1" applyAlignment="1">
      <alignment vertical="center"/>
    </xf>
    <xf numFmtId="0" fontId="60" fillId="0" borderId="25" xfId="60" applyFont="1" applyBorder="1" applyAlignment="1">
      <alignment vertical="center" wrapText="1"/>
    </xf>
    <xf numFmtId="0" fontId="60" fillId="0" borderId="13" xfId="60" applyFont="1" applyBorder="1"/>
    <xf numFmtId="0" fontId="106" fillId="0" borderId="13" xfId="60" applyFont="1" applyBorder="1" applyAlignment="1">
      <alignment vertical="center"/>
    </xf>
    <xf numFmtId="0" fontId="106" fillId="0" borderId="52" xfId="60" applyFont="1" applyBorder="1" applyAlignment="1">
      <alignment vertical="center" wrapText="1"/>
    </xf>
    <xf numFmtId="0" fontId="106" fillId="0" borderId="0" xfId="60" applyFont="1"/>
    <xf numFmtId="0" fontId="60" fillId="0" borderId="0" xfId="60" applyFont="1" applyAlignment="1">
      <alignment vertical="center" wrapText="1"/>
    </xf>
    <xf numFmtId="0" fontId="60" fillId="0" borderId="0" xfId="98" applyFont="1"/>
    <xf numFmtId="0" fontId="106" fillId="0" borderId="4" xfId="60" applyFont="1" applyBorder="1" applyAlignment="1">
      <alignment vertical="center"/>
    </xf>
    <xf numFmtId="4" fontId="52" fillId="0" borderId="0" xfId="60" applyNumberFormat="1" applyFont="1" applyAlignment="1">
      <alignment vertical="center"/>
    </xf>
    <xf numFmtId="4" fontId="106" fillId="0" borderId="0" xfId="100" applyNumberFormat="1" applyFont="1"/>
    <xf numFmtId="0" fontId="55" fillId="0" borderId="0" xfId="57" applyFont="1" applyAlignment="1">
      <alignment horizontal="left" vertical="center" wrapText="1"/>
    </xf>
    <xf numFmtId="0" fontId="58" fillId="0" borderId="0" xfId="57" applyFont="1" applyAlignment="1">
      <alignment horizontal="left" vertical="center" wrapText="1"/>
    </xf>
    <xf numFmtId="0" fontId="104" fillId="0" borderId="0" xfId="52" applyFont="1" applyAlignment="1">
      <alignment horizontal="right"/>
    </xf>
    <xf numFmtId="1" fontId="106" fillId="26" borderId="31" xfId="94" applyNumberFormat="1" applyFont="1" applyFill="1" applyBorder="1" applyAlignment="1" applyProtection="1">
      <alignment horizontal="center" vertical="center" wrapText="1"/>
      <protection locked="0"/>
    </xf>
    <xf numFmtId="1" fontId="106" fillId="26" borderId="28" xfId="94" applyNumberFormat="1" applyFont="1" applyFill="1" applyBorder="1" applyAlignment="1" applyProtection="1">
      <alignment horizontal="center" vertical="center" wrapText="1"/>
      <protection locked="0"/>
    </xf>
    <xf numFmtId="0" fontId="52" fillId="0" borderId="0" xfId="60" applyFont="1"/>
    <xf numFmtId="0" fontId="52" fillId="0" borderId="0" xfId="60" applyFont="1" applyAlignment="1">
      <alignment vertical="center" wrapText="1"/>
    </xf>
    <xf numFmtId="0" fontId="34" fillId="0" borderId="0" xfId="98"/>
    <xf numFmtId="0" fontId="108" fillId="0" borderId="0" xfId="98" applyFont="1"/>
    <xf numFmtId="0" fontId="126" fillId="0" borderId="0" xfId="98" applyFont="1"/>
    <xf numFmtId="0" fontId="126" fillId="0" borderId="0" xfId="85" applyFont="1"/>
    <xf numFmtId="4" fontId="126" fillId="0" borderId="0" xfId="85" applyNumberFormat="1" applyFont="1"/>
    <xf numFmtId="4" fontId="110" fillId="0" borderId="0" xfId="85" applyNumberFormat="1" applyFont="1"/>
    <xf numFmtId="0" fontId="110" fillId="0" borderId="0" xfId="85" applyFont="1"/>
    <xf numFmtId="0" fontId="37" fillId="0" borderId="0" xfId="85"/>
    <xf numFmtId="172" fontId="54" fillId="0" borderId="5" xfId="77" applyNumberFormat="1" applyFont="1" applyBorder="1" applyAlignment="1" applyProtection="1">
      <alignment horizontal="center" vertical="center"/>
      <protection hidden="1"/>
    </xf>
    <xf numFmtId="4" fontId="54" fillId="28" borderId="0" xfId="0" applyNumberFormat="1" applyFont="1" applyFill="1" applyAlignment="1">
      <alignment vertical="center"/>
    </xf>
    <xf numFmtId="49" fontId="118" fillId="0" borderId="59" xfId="0" applyNumberFormat="1" applyFont="1" applyBorder="1" applyAlignment="1">
      <alignment horizontal="center" vertical="center" wrapText="1"/>
    </xf>
    <xf numFmtId="174" fontId="60" fillId="28" borderId="0" xfId="0" applyNumberFormat="1" applyFont="1" applyFill="1" applyAlignment="1">
      <alignment horizontal="right" vertical="center" wrapText="1"/>
    </xf>
    <xf numFmtId="174" fontId="118" fillId="28" borderId="0" xfId="0" applyNumberFormat="1" applyFont="1" applyFill="1" applyAlignment="1">
      <alignment horizontal="right" vertical="center" wrapText="1"/>
    </xf>
    <xf numFmtId="0" fontId="121" fillId="0" borderId="0" xfId="0" applyFont="1" applyAlignment="1">
      <alignment horizontal="center" vertical="center" wrapText="1"/>
    </xf>
    <xf numFmtId="173" fontId="117" fillId="28" borderId="59" xfId="0" applyNumberFormat="1" applyFont="1" applyFill="1" applyBorder="1" applyAlignment="1">
      <alignment horizontal="right" vertical="center" wrapText="1"/>
    </xf>
    <xf numFmtId="173" fontId="106" fillId="28" borderId="0" xfId="0" applyNumberFormat="1" applyFont="1" applyFill="1" applyAlignment="1">
      <alignment horizontal="right" vertical="center" wrapText="1"/>
    </xf>
    <xf numFmtId="173" fontId="118" fillId="28" borderId="59" xfId="0" applyNumberFormat="1" applyFont="1" applyFill="1" applyBorder="1" applyAlignment="1">
      <alignment horizontal="right" vertical="center" wrapText="1"/>
    </xf>
    <xf numFmtId="173" fontId="60" fillId="28" borderId="0" xfId="0" applyNumberFormat="1" applyFont="1" applyFill="1" applyAlignment="1">
      <alignment horizontal="right" vertical="center" wrapText="1"/>
    </xf>
    <xf numFmtId="174" fontId="118" fillId="28" borderId="59" xfId="0" applyNumberFormat="1" applyFont="1" applyFill="1" applyBorder="1" applyAlignment="1">
      <alignment horizontal="right" vertical="center" wrapText="1"/>
    </xf>
    <xf numFmtId="4" fontId="122" fillId="0" borderId="0" xfId="0" applyNumberFormat="1" applyFont="1" applyAlignment="1">
      <alignment vertical="center"/>
    </xf>
    <xf numFmtId="4" fontId="54" fillId="0" borderId="0" xfId="0" applyNumberFormat="1" applyFont="1" applyAlignment="1">
      <alignment vertical="center"/>
    </xf>
    <xf numFmtId="0" fontId="106" fillId="0" borderId="0" xfId="0" applyFont="1" applyAlignment="1">
      <alignment horizontal="center" vertical="center" wrapText="1"/>
    </xf>
    <xf numFmtId="49" fontId="123" fillId="0" borderId="0" xfId="0" applyNumberFormat="1" applyFont="1" applyAlignment="1">
      <alignment horizontal="left" vertical="center" wrapText="1"/>
    </xf>
    <xf numFmtId="173" fontId="123" fillId="28" borderId="0" xfId="0" applyNumberFormat="1" applyFont="1" applyFill="1" applyAlignment="1">
      <alignment horizontal="right" vertical="center" wrapText="1"/>
    </xf>
    <xf numFmtId="49" fontId="123" fillId="28" borderId="0" xfId="0" applyNumberFormat="1" applyFont="1" applyFill="1" applyAlignment="1">
      <alignment horizontal="right" vertical="center" wrapText="1"/>
    </xf>
    <xf numFmtId="0" fontId="103" fillId="0" borderId="0" xfId="0" applyFont="1" applyAlignment="1">
      <alignment vertical="center"/>
    </xf>
    <xf numFmtId="0" fontId="106" fillId="0" borderId="56" xfId="60" applyFont="1" applyBorder="1"/>
    <xf numFmtId="0" fontId="55" fillId="0" borderId="0" xfId="50" applyFont="1" applyAlignment="1">
      <alignment horizontal="center"/>
    </xf>
    <xf numFmtId="0" fontId="55" fillId="0" borderId="0" xfId="57" applyFont="1" applyAlignment="1">
      <alignment horizontal="center" vertical="center" wrapText="1"/>
    </xf>
    <xf numFmtId="0" fontId="58" fillId="0" borderId="0" xfId="57" applyFont="1" applyAlignment="1">
      <alignment horizontal="center" vertical="center" wrapText="1"/>
    </xf>
    <xf numFmtId="3" fontId="60" fillId="0" borderId="34" xfId="68" applyNumberFormat="1" applyFont="1" applyBorder="1" applyAlignment="1">
      <alignment vertical="center"/>
    </xf>
    <xf numFmtId="3" fontId="60" fillId="0" borderId="35" xfId="68" applyNumberFormat="1" applyFont="1" applyBorder="1" applyAlignment="1">
      <alignment vertical="center"/>
    </xf>
    <xf numFmtId="3" fontId="60" fillId="0" borderId="63" xfId="68" applyNumberFormat="1" applyFont="1" applyBorder="1" applyAlignment="1">
      <alignment vertical="center"/>
    </xf>
    <xf numFmtId="3" fontId="60" fillId="0" borderId="64" xfId="68" applyNumberFormat="1" applyFont="1" applyBorder="1" applyAlignment="1">
      <alignment vertical="center"/>
    </xf>
    <xf numFmtId="0" fontId="54" fillId="0" borderId="0" xfId="0" applyFont="1" applyAlignment="1">
      <alignment horizontal="center" vertical="center" wrapText="1"/>
    </xf>
    <xf numFmtId="0" fontId="54" fillId="0" borderId="0" xfId="0" applyFont="1" applyAlignment="1">
      <alignment horizontal="left" wrapText="1"/>
    </xf>
    <xf numFmtId="4" fontId="54" fillId="0" borderId="0" xfId="0" applyNumberFormat="1" applyFont="1"/>
    <xf numFmtId="4" fontId="53" fillId="0" borderId="0" xfId="0" applyNumberFormat="1" applyFont="1"/>
    <xf numFmtId="0" fontId="60" fillId="0" borderId="5" xfId="0" applyFont="1" applyBorder="1" applyAlignment="1">
      <alignment vertical="center" wrapText="1"/>
    </xf>
    <xf numFmtId="0" fontId="60" fillId="0" borderId="5" xfId="0" applyFont="1" applyBorder="1" applyAlignment="1">
      <alignment horizontal="left" vertical="center" wrapText="1"/>
    </xf>
    <xf numFmtId="0" fontId="106" fillId="0" borderId="43" xfId="0" applyFont="1" applyBorder="1" applyAlignment="1">
      <alignment horizontal="center" vertical="center" wrapText="1"/>
    </xf>
    <xf numFmtId="49" fontId="118" fillId="0" borderId="60" xfId="0" applyNumberFormat="1" applyFont="1" applyBorder="1" applyAlignment="1">
      <alignment horizontal="left" vertical="center" wrapText="1"/>
    </xf>
    <xf numFmtId="173" fontId="118" fillId="28" borderId="60" xfId="0" applyNumberFormat="1" applyFont="1" applyFill="1" applyBorder="1" applyAlignment="1">
      <alignment horizontal="right" vertical="center" wrapText="1"/>
    </xf>
    <xf numFmtId="49" fontId="60" fillId="0" borderId="60" xfId="0" applyNumberFormat="1" applyFont="1" applyBorder="1" applyAlignment="1">
      <alignment horizontal="left" vertical="center" wrapText="1"/>
    </xf>
    <xf numFmtId="173" fontId="118" fillId="28" borderId="60" xfId="0" applyNumberFormat="1" applyFont="1" applyFill="1" applyBorder="1" applyAlignment="1">
      <alignment horizontal="center" vertical="center" wrapText="1"/>
    </xf>
    <xf numFmtId="49" fontId="118" fillId="28" borderId="60" xfId="0" applyNumberFormat="1" applyFont="1" applyFill="1" applyBorder="1" applyAlignment="1">
      <alignment horizontal="left" vertical="center" wrapText="1"/>
    </xf>
    <xf numFmtId="49" fontId="118" fillId="0" borderId="60" xfId="0" applyNumberFormat="1" applyFont="1" applyBorder="1" applyAlignment="1">
      <alignment horizontal="center" vertical="center" wrapText="1"/>
    </xf>
    <xf numFmtId="173" fontId="118" fillId="0" borderId="60" xfId="0" applyNumberFormat="1" applyFont="1" applyBorder="1" applyAlignment="1">
      <alignment horizontal="right" vertical="center" wrapText="1"/>
    </xf>
    <xf numFmtId="174" fontId="118" fillId="0" borderId="60" xfId="0" applyNumberFormat="1" applyFont="1" applyBorder="1" applyAlignment="1">
      <alignment horizontal="right" vertical="center" wrapText="1"/>
    </xf>
    <xf numFmtId="49" fontId="118" fillId="28" borderId="60" xfId="0" applyNumberFormat="1" applyFont="1" applyFill="1" applyBorder="1" applyAlignment="1">
      <alignment horizontal="center" vertical="center" wrapText="1"/>
    </xf>
    <xf numFmtId="49" fontId="60" fillId="0" borderId="60" xfId="0" applyNumberFormat="1" applyFont="1" applyBorder="1" applyAlignment="1">
      <alignment horizontal="center" vertical="center" wrapText="1"/>
    </xf>
    <xf numFmtId="49" fontId="60" fillId="28" borderId="60" xfId="0" applyNumberFormat="1" applyFont="1" applyFill="1" applyBorder="1" applyAlignment="1">
      <alignment horizontal="left" vertical="center" wrapText="1"/>
    </xf>
    <xf numFmtId="174" fontId="118" fillId="28" borderId="60" xfId="0" applyNumberFormat="1" applyFont="1" applyFill="1" applyBorder="1" applyAlignment="1">
      <alignment horizontal="right" vertical="center" wrapText="1"/>
    </xf>
    <xf numFmtId="0" fontId="106" fillId="0" borderId="4" xfId="100" applyFont="1" applyBorder="1" applyAlignment="1">
      <alignment horizontal="center" vertical="center" wrapText="1"/>
    </xf>
    <xf numFmtId="4" fontId="106" fillId="0" borderId="4" xfId="120" applyNumberFormat="1" applyFont="1" applyBorder="1" applyAlignment="1">
      <alignment vertical="center"/>
    </xf>
    <xf numFmtId="164" fontId="54" fillId="0" borderId="65" xfId="53" applyNumberFormat="1" applyFont="1" applyBorder="1"/>
    <xf numFmtId="0" fontId="82" fillId="0" borderId="4" xfId="53" applyBorder="1"/>
    <xf numFmtId="171" fontId="82" fillId="0" borderId="0" xfId="53" applyNumberFormat="1"/>
    <xf numFmtId="0" fontId="53" fillId="0" borderId="69" xfId="50" applyFont="1" applyBorder="1" applyAlignment="1">
      <alignment horizontal="center"/>
    </xf>
    <xf numFmtId="3" fontId="60" fillId="0" borderId="71" xfId="68" applyNumberFormat="1" applyFont="1" applyBorder="1" applyAlignment="1">
      <alignment vertical="center"/>
    </xf>
    <xf numFmtId="3" fontId="55" fillId="0" borderId="0" xfId="57" applyNumberFormat="1" applyFont="1" applyAlignment="1">
      <alignment horizontal="center" vertical="center" wrapText="1"/>
    </xf>
    <xf numFmtId="3" fontId="58" fillId="0" borderId="0" xfId="57" applyNumberFormat="1" applyFont="1" applyAlignment="1">
      <alignment horizontal="center" vertical="center" wrapText="1"/>
    </xf>
    <xf numFmtId="0" fontId="60" fillId="0" borderId="0" xfId="108" applyFont="1" applyAlignment="1">
      <alignment vertical="center"/>
    </xf>
    <xf numFmtId="0" fontId="106" fillId="26" borderId="42" xfId="109" applyFont="1" applyFill="1" applyBorder="1" applyAlignment="1">
      <alignment horizontal="center" vertical="center"/>
    </xf>
    <xf numFmtId="1" fontId="103" fillId="0" borderId="0" xfId="99" applyNumberFormat="1" applyFont="1" applyAlignment="1">
      <alignment horizontal="center" vertical="center"/>
    </xf>
    <xf numFmtId="0" fontId="130" fillId="0" borderId="0" xfId="132" applyFont="1"/>
    <xf numFmtId="0" fontId="131" fillId="0" borderId="0" xfId="132" applyFont="1" applyAlignment="1">
      <alignment horizontal="center"/>
    </xf>
    <xf numFmtId="0" fontId="53" fillId="0" borderId="0" xfId="132" applyFont="1" applyAlignment="1">
      <alignment horizontal="left"/>
    </xf>
    <xf numFmtId="3" fontId="130" fillId="0" borderId="0" xfId="132" applyNumberFormat="1" applyFont="1"/>
    <xf numFmtId="0" fontId="106" fillId="0" borderId="0" xfId="1" applyFont="1" applyAlignment="1">
      <alignment horizontal="right" wrapText="1"/>
    </xf>
    <xf numFmtId="0" fontId="132" fillId="0" borderId="0" xfId="1" applyFont="1" applyAlignment="1">
      <alignment wrapText="1"/>
    </xf>
    <xf numFmtId="0" fontId="132" fillId="0" borderId="0" xfId="132" applyFont="1"/>
    <xf numFmtId="0" fontId="54" fillId="0" borderId="5" xfId="132" applyFont="1" applyBorder="1" applyAlignment="1">
      <alignment horizontal="center" vertical="center"/>
    </xf>
    <xf numFmtId="0" fontId="136" fillId="0" borderId="0" xfId="132" applyFont="1"/>
    <xf numFmtId="0" fontId="136" fillId="0" borderId="0" xfId="132" applyFont="1" applyAlignment="1">
      <alignment horizontal="left"/>
    </xf>
    <xf numFmtId="3" fontId="136" fillId="0" borderId="0" xfId="132" applyNumberFormat="1" applyFont="1"/>
    <xf numFmtId="0" fontId="136" fillId="0" borderId="0" xfId="1" applyFont="1" applyAlignment="1">
      <alignment wrapText="1"/>
    </xf>
    <xf numFmtId="0" fontId="106" fillId="0" borderId="0" xfId="132" applyFont="1"/>
    <xf numFmtId="3" fontId="106" fillId="0" borderId="0" xfId="132" applyNumberFormat="1" applyFont="1"/>
    <xf numFmtId="0" fontId="54" fillId="0" borderId="0" xfId="132" applyFont="1"/>
    <xf numFmtId="3" fontId="53" fillId="0" borderId="0" xfId="132" applyNumberFormat="1" applyFont="1"/>
    <xf numFmtId="0" fontId="133" fillId="0" borderId="0" xfId="132" applyFont="1" applyAlignment="1">
      <alignment horizontal="left"/>
    </xf>
    <xf numFmtId="0" fontId="133" fillId="0" borderId="0" xfId="132" applyFont="1"/>
    <xf numFmtId="3" fontId="133" fillId="0" borderId="44" xfId="132" applyNumberFormat="1" applyFont="1" applyBorder="1"/>
    <xf numFmtId="0" fontId="133" fillId="0" borderId="44" xfId="1" applyFont="1" applyBorder="1" applyAlignment="1">
      <alignment wrapText="1"/>
    </xf>
    <xf numFmtId="0" fontId="133" fillId="0" borderId="0" xfId="1" applyFont="1" applyAlignment="1">
      <alignment wrapText="1"/>
    </xf>
    <xf numFmtId="0" fontId="133" fillId="0" borderId="0" xfId="132" applyFont="1" applyAlignment="1">
      <alignment horizontal="center"/>
    </xf>
    <xf numFmtId="3" fontId="133" fillId="0" borderId="0" xfId="132" applyNumberFormat="1" applyFont="1"/>
    <xf numFmtId="0" fontId="115" fillId="0" borderId="0" xfId="1" applyFont="1" applyAlignment="1">
      <alignment wrapText="1"/>
    </xf>
    <xf numFmtId="0" fontId="53" fillId="0" borderId="38" xfId="132" applyFont="1" applyBorder="1" applyAlignment="1">
      <alignment horizontal="left"/>
    </xf>
    <xf numFmtId="0" fontId="53" fillId="0" borderId="38" xfId="132" applyFont="1" applyBorder="1"/>
    <xf numFmtId="3" fontId="53" fillId="0" borderId="38" xfId="132" applyNumberFormat="1" applyFont="1" applyBorder="1"/>
    <xf numFmtId="0" fontId="53" fillId="0" borderId="0" xfId="132" applyFont="1"/>
    <xf numFmtId="0" fontId="54" fillId="0" borderId="51" xfId="132" applyFont="1" applyBorder="1" applyAlignment="1">
      <alignment horizontal="center" vertical="center"/>
    </xf>
    <xf numFmtId="0" fontId="54" fillId="0" borderId="60" xfId="133" applyFont="1" applyBorder="1" applyAlignment="1">
      <alignment vertical="center" wrapText="1"/>
    </xf>
    <xf numFmtId="0" fontId="54" fillId="0" borderId="5" xfId="132" applyFont="1" applyBorder="1" applyAlignment="1">
      <alignment horizontal="center" vertical="center" wrapText="1"/>
    </xf>
    <xf numFmtId="0" fontId="114" fillId="0" borderId="0" xfId="1" applyFont="1" applyAlignment="1">
      <alignment horizontal="left"/>
    </xf>
    <xf numFmtId="0" fontId="115" fillId="0" borderId="0" xfId="132" applyFont="1"/>
    <xf numFmtId="3" fontId="132" fillId="0" borderId="0" xfId="132" applyNumberFormat="1" applyFont="1"/>
    <xf numFmtId="0" fontId="132" fillId="0" borderId="0" xfId="132" applyFont="1" applyAlignment="1">
      <alignment horizontal="center"/>
    </xf>
    <xf numFmtId="4" fontId="53" fillId="0" borderId="0" xfId="0" applyNumberFormat="1" applyFont="1" applyAlignment="1">
      <alignment horizontal="right" vertical="center"/>
    </xf>
    <xf numFmtId="0" fontId="53" fillId="0" borderId="0" xfId="0" applyFont="1" applyAlignment="1">
      <alignment vertical="top"/>
    </xf>
    <xf numFmtId="172" fontId="58" fillId="0" borderId="0" xfId="77" applyNumberFormat="1" applyFont="1" applyAlignment="1">
      <alignment horizontal="center" vertical="center" wrapText="1"/>
    </xf>
    <xf numFmtId="0" fontId="21" fillId="0" borderId="0" xfId="136"/>
    <xf numFmtId="0" fontId="60" fillId="0" borderId="0" xfId="1" applyFont="1" applyAlignment="1">
      <alignment horizontal="right" wrapText="1"/>
    </xf>
    <xf numFmtId="0" fontId="55" fillId="0" borderId="0" xfId="132" applyFont="1" applyAlignment="1">
      <alignment horizontal="left"/>
    </xf>
    <xf numFmtId="0" fontId="54" fillId="0" borderId="61" xfId="1" applyFont="1" applyBorder="1" applyAlignment="1">
      <alignment horizontal="justify" vertical="center" wrapText="1"/>
    </xf>
    <xf numFmtId="0" fontId="137" fillId="0" borderId="0" xfId="53" applyFont="1"/>
    <xf numFmtId="164" fontId="54" fillId="0" borderId="76" xfId="53" applyNumberFormat="1" applyFont="1" applyBorder="1"/>
    <xf numFmtId="164" fontId="54" fillId="0" borderId="75" xfId="53" applyNumberFormat="1" applyFont="1" applyBorder="1"/>
    <xf numFmtId="171" fontId="81" fillId="0" borderId="0" xfId="53" applyNumberFormat="1" applyFont="1"/>
    <xf numFmtId="0" fontId="58" fillId="0" borderId="0" xfId="77" applyFont="1" applyAlignment="1">
      <alignment horizontal="left" vertical="center" wrapText="1"/>
    </xf>
    <xf numFmtId="0" fontId="54" fillId="0" borderId="0" xfId="68" applyFont="1" applyAlignment="1">
      <alignment vertical="center"/>
    </xf>
    <xf numFmtId="3" fontId="60" fillId="0" borderId="10" xfId="68" applyNumberFormat="1" applyFont="1" applyBorder="1" applyAlignment="1">
      <alignment horizontal="right" vertical="center"/>
    </xf>
    <xf numFmtId="3" fontId="60" fillId="0" borderId="5" xfId="68" applyNumberFormat="1" applyFont="1" applyBorder="1" applyAlignment="1">
      <alignment horizontal="right" vertical="center"/>
    </xf>
    <xf numFmtId="3" fontId="60" fillId="0" borderId="81" xfId="68" applyNumberFormat="1" applyFont="1" applyBorder="1" applyAlignment="1">
      <alignment vertical="center"/>
    </xf>
    <xf numFmtId="3" fontId="60" fillId="0" borderId="35" xfId="68" applyNumberFormat="1" applyFont="1" applyBorder="1" applyAlignment="1">
      <alignment horizontal="right" vertical="center"/>
    </xf>
    <xf numFmtId="3" fontId="53" fillId="0" borderId="0" xfId="68" applyNumberFormat="1" applyFont="1" applyAlignment="1">
      <alignment vertical="center"/>
    </xf>
    <xf numFmtId="3" fontId="60" fillId="0" borderId="77" xfId="68" applyNumberFormat="1" applyFont="1" applyBorder="1" applyAlignment="1">
      <alignment horizontal="right" vertical="center"/>
    </xf>
    <xf numFmtId="0" fontId="60" fillId="0" borderId="0" xfId="0" applyFont="1"/>
    <xf numFmtId="0" fontId="106" fillId="0" borderId="0" xfId="0" applyFont="1" applyAlignment="1">
      <alignment horizontal="center"/>
    </xf>
    <xf numFmtId="0" fontId="106" fillId="0" borderId="0" xfId="0" applyFont="1" applyAlignment="1">
      <alignment horizontal="right"/>
    </xf>
    <xf numFmtId="0" fontId="60" fillId="0" borderId="0" xfId="0" applyFont="1" applyAlignment="1">
      <alignment horizontal="center" vertical="center" wrapText="1"/>
    </xf>
    <xf numFmtId="0" fontId="106" fillId="0" borderId="0" xfId="0" applyFont="1"/>
    <xf numFmtId="4" fontId="106" fillId="0" borderId="0" xfId="0" applyNumberFormat="1" applyFont="1" applyAlignment="1">
      <alignment horizontal="right" vertical="center"/>
    </xf>
    <xf numFmtId="4" fontId="106" fillId="0" borderId="0" xfId="0" applyNumberFormat="1" applyFont="1"/>
    <xf numFmtId="4" fontId="60" fillId="0" borderId="0" xfId="0" applyNumberFormat="1" applyFont="1"/>
    <xf numFmtId="0" fontId="60" fillId="0" borderId="0" xfId="0" applyFont="1" applyAlignment="1">
      <alignment horizontal="left"/>
    </xf>
    <xf numFmtId="0" fontId="60" fillId="0" borderId="0" xfId="0" applyFont="1" applyAlignment="1">
      <alignment horizontal="center" vertical="center"/>
    </xf>
    <xf numFmtId="4" fontId="60" fillId="0" borderId="0" xfId="0" applyNumberFormat="1" applyFont="1" applyAlignment="1">
      <alignment vertical="center"/>
    </xf>
    <xf numFmtId="4" fontId="106" fillId="0" borderId="0" xfId="0" applyNumberFormat="1" applyFont="1" applyAlignment="1">
      <alignment vertical="center"/>
    </xf>
    <xf numFmtId="4" fontId="60" fillId="0" borderId="0" xfId="0" applyNumberFormat="1" applyFont="1" applyAlignment="1">
      <alignment horizontal="right" vertical="center"/>
    </xf>
    <xf numFmtId="0" fontId="55" fillId="0" borderId="0" xfId="0" applyFont="1" applyAlignment="1">
      <alignment vertical="center" wrapText="1"/>
    </xf>
    <xf numFmtId="0" fontId="60" fillId="0" borderId="0" xfId="0" applyFont="1" applyAlignment="1">
      <alignment vertical="center"/>
    </xf>
    <xf numFmtId="0" fontId="60" fillId="0" borderId="71" xfId="0" applyFont="1" applyBorder="1" applyAlignment="1">
      <alignment horizontal="left" vertical="center" wrapText="1"/>
    </xf>
    <xf numFmtId="4" fontId="106" fillId="26" borderId="50" xfId="0" applyNumberFormat="1" applyFont="1" applyFill="1" applyBorder="1" applyAlignment="1">
      <alignment horizontal="right" vertical="center"/>
    </xf>
    <xf numFmtId="4" fontId="106" fillId="26" borderId="31" xfId="0" applyNumberFormat="1" applyFont="1" applyFill="1" applyBorder="1" applyAlignment="1">
      <alignment horizontal="left" vertical="center"/>
    </xf>
    <xf numFmtId="4" fontId="60" fillId="26" borderId="93" xfId="0" applyNumberFormat="1" applyFont="1" applyFill="1" applyBorder="1" applyAlignment="1">
      <alignment horizontal="right" vertical="center"/>
    </xf>
    <xf numFmtId="0" fontId="106" fillId="26" borderId="5" xfId="0" applyFont="1" applyFill="1" applyBorder="1" applyAlignment="1">
      <alignment horizontal="left" vertical="center"/>
    </xf>
    <xf numFmtId="0" fontId="82" fillId="0" borderId="87" xfId="53" applyBorder="1"/>
    <xf numFmtId="164" fontId="54" fillId="0" borderId="89" xfId="53" applyNumberFormat="1" applyFont="1" applyBorder="1"/>
    <xf numFmtId="164" fontId="54" fillId="0" borderId="88" xfId="53" applyNumberFormat="1" applyFont="1" applyBorder="1"/>
    <xf numFmtId="4" fontId="53" fillId="0" borderId="96" xfId="99" applyNumberFormat="1" applyFont="1" applyBorder="1" applyAlignment="1">
      <alignment horizontal="center" vertical="center" wrapText="1"/>
    </xf>
    <xf numFmtId="4" fontId="53" fillId="0" borderId="96" xfId="99" applyNumberFormat="1" applyFont="1" applyBorder="1" applyAlignment="1">
      <alignment vertical="center"/>
    </xf>
    <xf numFmtId="0" fontId="120" fillId="0" borderId="98" xfId="0" applyFont="1" applyBorder="1" applyAlignment="1">
      <alignment horizontal="center" vertical="center" wrapText="1"/>
    </xf>
    <xf numFmtId="0" fontId="116" fillId="0" borderId="98" xfId="0" applyFont="1" applyBorder="1" applyAlignment="1">
      <alignment horizontal="center" vertical="center" wrapText="1"/>
    </xf>
    <xf numFmtId="49" fontId="124" fillId="0" borderId="98" xfId="0" applyNumberFormat="1" applyFont="1" applyBorder="1" applyAlignment="1">
      <alignment horizontal="center" vertical="center" wrapText="1"/>
    </xf>
    <xf numFmtId="49" fontId="117" fillId="0" borderId="98" xfId="0" applyNumberFormat="1" applyFont="1" applyBorder="1" applyAlignment="1">
      <alignment horizontal="center" vertical="center" wrapText="1"/>
    </xf>
    <xf numFmtId="0" fontId="60" fillId="0" borderId="0" xfId="152" applyFont="1"/>
    <xf numFmtId="0" fontId="106" fillId="0" borderId="4" xfId="60" applyFont="1" applyBorder="1" applyAlignment="1">
      <alignment horizontal="center" vertical="center" wrapText="1"/>
    </xf>
    <xf numFmtId="0" fontId="53" fillId="0" borderId="0" xfId="60" applyFont="1" applyAlignment="1">
      <alignment vertical="center"/>
    </xf>
    <xf numFmtId="0" fontId="53" fillId="0" borderId="0" xfId="60" applyFont="1"/>
    <xf numFmtId="0" fontId="60" fillId="0" borderId="0" xfId="60" applyFont="1" applyAlignment="1">
      <alignment horizontal="right"/>
    </xf>
    <xf numFmtId="0" fontId="60" fillId="0" borderId="0" xfId="100" applyFont="1" applyAlignment="1">
      <alignment horizontal="right"/>
    </xf>
    <xf numFmtId="0" fontId="54" fillId="0" borderId="0" xfId="60" applyFont="1"/>
    <xf numFmtId="0" fontId="60" fillId="0" borderId="0" xfId="60" applyFont="1" applyAlignment="1">
      <alignment wrapText="1"/>
    </xf>
    <xf numFmtId="4" fontId="60" fillId="0" borderId="0" xfId="60" applyNumberFormat="1" applyFont="1"/>
    <xf numFmtId="3" fontId="106" fillId="26" borderId="95" xfId="94" applyNumberFormat="1" applyFont="1" applyFill="1" applyBorder="1" applyAlignment="1" applyProtection="1">
      <alignment horizontal="center" vertical="center"/>
      <protection locked="0"/>
    </xf>
    <xf numFmtId="4" fontId="60" fillId="0" borderId="99" xfId="1" applyNumberFormat="1" applyFont="1" applyBorder="1" applyAlignment="1">
      <alignment horizontal="center" vertical="center" wrapText="1"/>
    </xf>
    <xf numFmtId="0" fontId="54" fillId="0" borderId="60" xfId="133" applyFont="1" applyBorder="1" applyAlignment="1">
      <alignment horizontal="left" vertical="center" wrapText="1"/>
    </xf>
    <xf numFmtId="4" fontId="106" fillId="0" borderId="31" xfId="94" applyNumberFormat="1" applyFont="1" applyBorder="1" applyAlignment="1" applyProtection="1">
      <alignment horizontal="left"/>
      <protection locked="0"/>
    </xf>
    <xf numFmtId="0" fontId="53" fillId="0" borderId="96" xfId="50" applyFont="1" applyBorder="1" applyAlignment="1">
      <alignment horizontal="center" vertical="center" wrapText="1"/>
    </xf>
    <xf numFmtId="3" fontId="53" fillId="0" borderId="96" xfId="50" applyNumberFormat="1" applyFont="1" applyBorder="1" applyAlignment="1">
      <alignment horizontal="center" vertical="center" wrapText="1"/>
    </xf>
    <xf numFmtId="164" fontId="53" fillId="0" borderId="95" xfId="50" applyNumberFormat="1" applyFont="1" applyBorder="1" applyAlignment="1">
      <alignment horizontal="center" vertical="center" wrapText="1"/>
    </xf>
    <xf numFmtId="0" fontId="53" fillId="0" borderId="0" xfId="68" applyFont="1" applyAlignment="1">
      <alignment horizontal="right" vertical="justify"/>
    </xf>
    <xf numFmtId="0" fontId="54" fillId="0" borderId="0" xfId="68" applyFont="1" applyAlignment="1">
      <alignment horizontal="right" vertical="justify"/>
    </xf>
    <xf numFmtId="0" fontId="60" fillId="0" borderId="31" xfId="68" applyFont="1" applyBorder="1" applyAlignment="1">
      <alignment horizontal="left" vertical="center" wrapText="1"/>
    </xf>
    <xf numFmtId="3" fontId="106" fillId="27" borderId="105" xfId="68" applyNumberFormat="1" applyFont="1" applyFill="1" applyBorder="1" applyAlignment="1">
      <alignment vertical="center"/>
    </xf>
    <xf numFmtId="3" fontId="60" fillId="0" borderId="106" xfId="68" applyNumberFormat="1" applyFont="1" applyBorder="1" applyAlignment="1">
      <alignment vertical="center"/>
    </xf>
    <xf numFmtId="3" fontId="60" fillId="0" borderId="34" xfId="68" applyNumberFormat="1" applyFont="1" applyBorder="1" applyAlignment="1">
      <alignment horizontal="right" vertical="center"/>
    </xf>
    <xf numFmtId="3" fontId="60" fillId="0" borderId="107" xfId="68" applyNumberFormat="1" applyFont="1" applyBorder="1" applyAlignment="1">
      <alignment vertical="center"/>
    </xf>
    <xf numFmtId="3" fontId="106" fillId="27" borderId="109" xfId="68" applyNumberFormat="1" applyFont="1" applyFill="1" applyBorder="1" applyAlignment="1">
      <alignment vertical="center"/>
    </xf>
    <xf numFmtId="3" fontId="106" fillId="27" borderId="108" xfId="68" applyNumberFormat="1" applyFont="1" applyFill="1" applyBorder="1" applyAlignment="1">
      <alignment vertical="center"/>
    </xf>
    <xf numFmtId="3" fontId="106" fillId="27" borderId="110" xfId="68" applyNumberFormat="1" applyFont="1" applyFill="1" applyBorder="1" applyAlignment="1">
      <alignment vertical="center"/>
    </xf>
    <xf numFmtId="0" fontId="60" fillId="0" borderId="68" xfId="68" applyFont="1" applyBorder="1" applyAlignment="1">
      <alignment horizontal="left" vertical="center" wrapText="1"/>
    </xf>
    <xf numFmtId="3" fontId="60" fillId="0" borderId="98" xfId="68" applyNumberFormat="1" applyFont="1" applyBorder="1" applyAlignment="1">
      <alignment horizontal="right" vertical="center"/>
    </xf>
    <xf numFmtId="3" fontId="60" fillId="27" borderId="111" xfId="68" applyNumberFormat="1" applyFont="1" applyFill="1" applyBorder="1" applyAlignment="1">
      <alignment vertical="center"/>
    </xf>
    <xf numFmtId="3" fontId="60" fillId="0" borderId="112" xfId="68" applyNumberFormat="1" applyFont="1" applyBorder="1" applyAlignment="1">
      <alignment vertical="center"/>
    </xf>
    <xf numFmtId="3" fontId="60" fillId="0" borderId="113" xfId="68" applyNumberFormat="1" applyFont="1" applyBorder="1" applyAlignment="1">
      <alignment vertical="center"/>
    </xf>
    <xf numFmtId="3" fontId="60" fillId="0" borderId="63" xfId="68" applyNumberFormat="1" applyFont="1" applyBorder="1" applyAlignment="1">
      <alignment horizontal="right" vertical="center"/>
    </xf>
    <xf numFmtId="3" fontId="106" fillId="26" borderId="94" xfId="94" applyNumberFormat="1" applyFont="1" applyFill="1" applyBorder="1" applyAlignment="1" applyProtection="1">
      <alignment horizontal="right" vertical="center" wrapText="1"/>
      <protection locked="0"/>
    </xf>
    <xf numFmtId="0" fontId="54" fillId="0" borderId="101" xfId="133" applyFont="1" applyBorder="1" applyAlignment="1">
      <alignment horizontal="left" vertical="center" wrapText="1"/>
    </xf>
    <xf numFmtId="3" fontId="54" fillId="0" borderId="101" xfId="132" applyNumberFormat="1" applyFont="1" applyBorder="1" applyAlignment="1">
      <alignment vertical="center"/>
    </xf>
    <xf numFmtId="0" fontId="54" fillId="0" borderId="85" xfId="1" applyFont="1" applyBorder="1" applyAlignment="1">
      <alignment horizontal="justify" vertical="center" wrapText="1"/>
    </xf>
    <xf numFmtId="0" fontId="54" fillId="0" borderId="102" xfId="1" applyFont="1" applyBorder="1" applyAlignment="1">
      <alignment horizontal="justify" vertical="center" wrapText="1"/>
    </xf>
    <xf numFmtId="0" fontId="60" fillId="0" borderId="0" xfId="132" applyFont="1"/>
    <xf numFmtId="0" fontId="136" fillId="0" borderId="0" xfId="132" applyFont="1" applyAlignment="1">
      <alignment vertical="center"/>
    </xf>
    <xf numFmtId="0" fontId="132" fillId="0" borderId="0" xfId="132" applyFont="1" applyAlignment="1">
      <alignment vertical="center"/>
    </xf>
    <xf numFmtId="0" fontId="53" fillId="0" borderId="95" xfId="1" applyFont="1" applyBorder="1" applyAlignment="1">
      <alignment vertical="center" wrapText="1"/>
    </xf>
    <xf numFmtId="4" fontId="60" fillId="0" borderId="117" xfId="0" applyNumberFormat="1" applyFont="1" applyBorder="1" applyAlignment="1">
      <alignment horizontal="right" vertical="center"/>
    </xf>
    <xf numFmtId="4" fontId="60" fillId="0" borderId="117" xfId="0" applyNumberFormat="1" applyFont="1" applyBorder="1" applyAlignment="1">
      <alignment vertical="center"/>
    </xf>
    <xf numFmtId="0" fontId="60" fillId="0" borderId="0" xfId="0" applyFont="1" applyAlignment="1">
      <alignment horizontal="justify" vertical="center" wrapText="1"/>
    </xf>
    <xf numFmtId="0" fontId="60" fillId="0" borderId="118" xfId="0" applyFont="1" applyBorder="1" applyAlignment="1">
      <alignment vertical="center" wrapText="1"/>
    </xf>
    <xf numFmtId="0" fontId="60" fillId="0" borderId="0" xfId="0" applyFont="1" applyAlignment="1">
      <alignment horizontal="justify" vertical="center"/>
    </xf>
    <xf numFmtId="4" fontId="106" fillId="26" borderId="117" xfId="0" applyNumberFormat="1" applyFont="1" applyFill="1" applyBorder="1" applyAlignment="1">
      <alignment horizontal="right" vertical="center"/>
    </xf>
    <xf numFmtId="0" fontId="53" fillId="25" borderId="100" xfId="53" applyFont="1" applyFill="1" applyBorder="1" applyAlignment="1">
      <alignment horizontal="center"/>
    </xf>
    <xf numFmtId="164" fontId="54" fillId="0" borderId="120" xfId="53" applyNumberFormat="1" applyFont="1" applyBorder="1"/>
    <xf numFmtId="0" fontId="53" fillId="25" borderId="80" xfId="53" applyFont="1" applyFill="1" applyBorder="1" applyAlignment="1">
      <alignment horizontal="center"/>
    </xf>
    <xf numFmtId="164" fontId="54" fillId="0" borderId="82" xfId="53" applyNumberFormat="1" applyFont="1" applyBorder="1"/>
    <xf numFmtId="4" fontId="58" fillId="0" borderId="121" xfId="0" applyNumberFormat="1" applyFont="1" applyBorder="1" applyAlignment="1">
      <alignment horizontal="right" vertical="center" wrapText="1"/>
    </xf>
    <xf numFmtId="172" fontId="54" fillId="0" borderId="118" xfId="99" applyNumberFormat="1" applyFont="1" applyBorder="1" applyAlignment="1">
      <alignment horizontal="center" vertical="center"/>
    </xf>
    <xf numFmtId="4" fontId="54" fillId="0" borderId="117" xfId="77" applyNumberFormat="1" applyFont="1" applyBorder="1" applyAlignment="1">
      <alignment horizontal="left" vertical="center" wrapText="1"/>
    </xf>
    <xf numFmtId="4" fontId="54" fillId="28" borderId="126" xfId="77" applyNumberFormat="1" applyFont="1" applyFill="1" applyBorder="1" applyAlignment="1">
      <alignment vertical="center"/>
    </xf>
    <xf numFmtId="0" fontId="54" fillId="0" borderId="126" xfId="77" applyFont="1" applyBorder="1" applyAlignment="1">
      <alignment horizontal="left" vertical="center"/>
    </xf>
    <xf numFmtId="0" fontId="54" fillId="0" borderId="126" xfId="77" applyFont="1" applyBorder="1" applyAlignment="1">
      <alignment horizontal="left" vertical="center" wrapText="1"/>
    </xf>
    <xf numFmtId="4" fontId="54" fillId="0" borderId="126" xfId="77" applyNumberFormat="1" applyFont="1" applyBorder="1" applyAlignment="1">
      <alignment vertical="center"/>
    </xf>
    <xf numFmtId="0" fontId="54" fillId="0" borderId="0" xfId="99" applyFont="1" applyAlignment="1" applyProtection="1">
      <alignment horizontal="left" vertical="center"/>
      <protection locked="0"/>
    </xf>
    <xf numFmtId="0" fontId="54" fillId="0" borderId="0" xfId="99" applyFont="1" applyAlignment="1" applyProtection="1">
      <alignment vertical="center"/>
      <protection locked="0"/>
    </xf>
    <xf numFmtId="0" fontId="54" fillId="0" borderId="127" xfId="77" applyFont="1" applyBorder="1" applyAlignment="1">
      <alignment vertical="center" wrapText="1"/>
    </xf>
    <xf numFmtId="172" fontId="54" fillId="0" borderId="118" xfId="77" applyNumberFormat="1" applyFont="1" applyBorder="1" applyAlignment="1">
      <alignment horizontal="center" vertical="center"/>
    </xf>
    <xf numFmtId="43" fontId="54" fillId="0" borderId="0" xfId="167" applyFont="1" applyAlignment="1">
      <alignment vertical="center"/>
    </xf>
    <xf numFmtId="175" fontId="54" fillId="0" borderId="0" xfId="0" applyNumberFormat="1" applyFont="1" applyAlignment="1">
      <alignment vertical="center"/>
    </xf>
    <xf numFmtId="4" fontId="106" fillId="0" borderId="72" xfId="169" applyNumberFormat="1" applyFont="1" applyBorder="1" applyAlignment="1">
      <alignment vertical="center"/>
    </xf>
    <xf numFmtId="0" fontId="106" fillId="0" borderId="77" xfId="169" applyFont="1" applyBorder="1" applyAlignment="1">
      <alignment vertical="center" wrapText="1"/>
    </xf>
    <xf numFmtId="4" fontId="106" fillId="0" borderId="127" xfId="169" applyNumberFormat="1" applyFont="1" applyBorder="1" applyAlignment="1">
      <alignment vertical="center"/>
    </xf>
    <xf numFmtId="0" fontId="60" fillId="0" borderId="0" xfId="169" applyFont="1" applyAlignment="1">
      <alignment vertical="center"/>
    </xf>
    <xf numFmtId="0" fontId="60" fillId="0" borderId="77" xfId="169" applyFont="1" applyBorder="1" applyAlignment="1">
      <alignment vertical="center" wrapText="1"/>
    </xf>
    <xf numFmtId="0" fontId="60" fillId="0" borderId="86" xfId="169" applyFont="1" applyBorder="1" applyAlignment="1">
      <alignment vertical="center" wrapText="1"/>
    </xf>
    <xf numFmtId="0" fontId="8" fillId="0" borderId="0" xfId="169" applyAlignment="1">
      <alignment vertical="center"/>
    </xf>
    <xf numFmtId="0" fontId="126" fillId="0" borderId="0" xfId="169" applyFont="1" applyAlignment="1">
      <alignment vertical="center"/>
    </xf>
    <xf numFmtId="0" fontId="60" fillId="0" borderId="0" xfId="100" applyFont="1" applyAlignment="1">
      <alignment vertical="center"/>
    </xf>
    <xf numFmtId="0" fontId="60" fillId="0" borderId="0" xfId="100" applyFont="1" applyAlignment="1">
      <alignment horizontal="left" vertical="center" wrapText="1"/>
    </xf>
    <xf numFmtId="0" fontId="60" fillId="0" borderId="0" xfId="100" applyFont="1" applyAlignment="1">
      <alignment vertical="center" wrapText="1"/>
    </xf>
    <xf numFmtId="0" fontId="60" fillId="0" borderId="0" xfId="100" applyFont="1" applyAlignment="1">
      <alignment horizontal="right" vertical="center" wrapText="1"/>
    </xf>
    <xf numFmtId="4" fontId="106" fillId="0" borderId="4" xfId="67" applyNumberFormat="1" applyFont="1" applyBorder="1" applyAlignment="1">
      <alignment vertical="center" wrapText="1"/>
    </xf>
    <xf numFmtId="0" fontId="106" fillId="0" borderId="52" xfId="67" applyFont="1" applyBorder="1" applyAlignment="1">
      <alignment vertical="center" wrapText="1"/>
    </xf>
    <xf numFmtId="0" fontId="127" fillId="0" borderId="0" xfId="67" applyFont="1" applyAlignment="1">
      <alignment vertical="center" wrapText="1"/>
    </xf>
    <xf numFmtId="4" fontId="106" fillId="0" borderId="0" xfId="2" applyNumberFormat="1" applyFont="1" applyAlignment="1">
      <alignment vertical="center"/>
    </xf>
    <xf numFmtId="0" fontId="106" fillId="0" borderId="129" xfId="1" applyFont="1" applyBorder="1" applyAlignment="1">
      <alignment horizontal="center" vertical="center" wrapText="1"/>
    </xf>
    <xf numFmtId="4" fontId="106" fillId="0" borderId="129" xfId="1" applyNumberFormat="1" applyFont="1" applyBorder="1" applyAlignment="1">
      <alignment horizontal="center" vertical="center" wrapText="1"/>
    </xf>
    <xf numFmtId="0" fontId="60" fillId="0" borderId="119" xfId="1" applyFont="1" applyBorder="1" applyAlignment="1">
      <alignment horizontal="justify" vertical="center" wrapText="1"/>
    </xf>
    <xf numFmtId="0" fontId="111" fillId="0" borderId="118" xfId="1" applyFont="1" applyBorder="1" applyAlignment="1">
      <alignment horizontal="center" vertical="center" wrapText="1"/>
    </xf>
    <xf numFmtId="0" fontId="108" fillId="0" borderId="119" xfId="1" applyFont="1" applyBorder="1" applyAlignment="1">
      <alignment horizontal="justify" vertical="center" wrapText="1"/>
    </xf>
    <xf numFmtId="0" fontId="54" fillId="0" borderId="51" xfId="132" applyFont="1" applyBorder="1" applyAlignment="1">
      <alignment horizontal="center" vertical="center" wrapText="1"/>
    </xf>
    <xf numFmtId="0" fontId="114" fillId="0" borderId="61" xfId="1" applyFont="1" applyBorder="1" applyAlignment="1">
      <alignment horizontal="justify" vertical="center" wrapText="1"/>
    </xf>
    <xf numFmtId="0" fontId="53" fillId="0" borderId="0" xfId="173" applyFont="1" applyAlignment="1">
      <alignment horizontal="right"/>
    </xf>
    <xf numFmtId="0" fontId="53" fillId="0" borderId="0" xfId="173" applyFont="1" applyAlignment="1">
      <alignment horizontal="left"/>
    </xf>
    <xf numFmtId="3" fontId="53" fillId="0" borderId="0" xfId="173" applyNumberFormat="1" applyFont="1"/>
    <xf numFmtId="3" fontId="54" fillId="0" borderId="0" xfId="173" applyNumberFormat="1" applyFont="1"/>
    <xf numFmtId="164" fontId="114" fillId="0" borderId="0" xfId="173" applyNumberFormat="1" applyFont="1" applyAlignment="1">
      <alignment horizontal="right"/>
    </xf>
    <xf numFmtId="169" fontId="54" fillId="0" borderId="0" xfId="173" applyNumberFormat="1" applyFont="1"/>
    <xf numFmtId="0" fontId="54" fillId="0" borderId="0" xfId="173" applyFont="1"/>
    <xf numFmtId="164" fontId="115" fillId="0" borderId="0" xfId="173" applyNumberFormat="1" applyFont="1" applyAlignment="1">
      <alignment horizontal="right"/>
    </xf>
    <xf numFmtId="0" fontId="55" fillId="0" borderId="0" xfId="173" applyFont="1" applyAlignment="1">
      <alignment horizontal="center"/>
    </xf>
    <xf numFmtId="0" fontId="60" fillId="0" borderId="0" xfId="173" applyFont="1" applyAlignment="1">
      <alignment horizontal="left"/>
    </xf>
    <xf numFmtId="3" fontId="55" fillId="0" borderId="0" xfId="173" applyNumberFormat="1" applyFont="1" applyAlignment="1">
      <alignment horizontal="center"/>
    </xf>
    <xf numFmtId="164" fontId="129" fillId="0" borderId="0" xfId="173" applyNumberFormat="1" applyFont="1" applyAlignment="1">
      <alignment horizontal="center"/>
    </xf>
    <xf numFmtId="0" fontId="55" fillId="0" borderId="0" xfId="173" applyFont="1" applyAlignment="1">
      <alignment horizontal="left"/>
    </xf>
    <xf numFmtId="0" fontId="55" fillId="0" borderId="0" xfId="173" applyFont="1"/>
    <xf numFmtId="3" fontId="55" fillId="0" borderId="0" xfId="173" applyNumberFormat="1" applyFont="1"/>
    <xf numFmtId="164" fontId="54" fillId="0" borderId="0" xfId="173" applyNumberFormat="1" applyFont="1" applyAlignment="1">
      <alignment horizontal="right"/>
    </xf>
    <xf numFmtId="0" fontId="53" fillId="0" borderId="28" xfId="173" applyFont="1" applyBorder="1" applyAlignment="1">
      <alignment horizontal="center" vertical="center" wrapText="1"/>
    </xf>
    <xf numFmtId="0" fontId="53" fillId="0" borderId="129" xfId="173" applyFont="1" applyBorder="1" applyAlignment="1">
      <alignment horizontal="center" vertical="center" wrapText="1"/>
    </xf>
    <xf numFmtId="3" fontId="53" fillId="0" borderId="129" xfId="173" applyNumberFormat="1" applyFont="1" applyBorder="1" applyAlignment="1">
      <alignment horizontal="center" vertical="center" wrapText="1"/>
    </xf>
    <xf numFmtId="3" fontId="53" fillId="0" borderId="49" xfId="173" applyNumberFormat="1" applyFont="1" applyBorder="1" applyAlignment="1">
      <alignment horizontal="center" vertical="center" wrapText="1"/>
    </xf>
    <xf numFmtId="164" fontId="53" fillId="0" borderId="50" xfId="173" applyNumberFormat="1" applyFont="1" applyBorder="1" applyAlignment="1">
      <alignment horizontal="center" vertical="center" wrapText="1"/>
    </xf>
    <xf numFmtId="0" fontId="104" fillId="0" borderId="29" xfId="173" applyFont="1" applyBorder="1" applyAlignment="1">
      <alignment horizontal="center"/>
    </xf>
    <xf numFmtId="0" fontId="104" fillId="0" borderId="60" xfId="173" applyFont="1" applyBorder="1" applyAlignment="1">
      <alignment horizontal="center"/>
    </xf>
    <xf numFmtId="0" fontId="104" fillId="0" borderId="0" xfId="173" applyFont="1" applyAlignment="1">
      <alignment horizontal="left" wrapText="1"/>
    </xf>
    <xf numFmtId="3" fontId="104" fillId="0" borderId="60" xfId="173" applyNumberFormat="1" applyFont="1" applyBorder="1"/>
    <xf numFmtId="3" fontId="104" fillId="0" borderId="0" xfId="173" applyNumberFormat="1" applyFont="1"/>
    <xf numFmtId="164" fontId="104" fillId="0" borderId="37" xfId="173" applyNumberFormat="1" applyFont="1" applyBorder="1"/>
    <xf numFmtId="0" fontId="104" fillId="0" borderId="0" xfId="173" applyFont="1"/>
    <xf numFmtId="0" fontId="105" fillId="0" borderId="29" xfId="173" applyFont="1" applyBorder="1" applyAlignment="1">
      <alignment horizontal="center"/>
    </xf>
    <xf numFmtId="0" fontId="105" fillId="0" borderId="30" xfId="173" applyFont="1" applyBorder="1" applyAlignment="1">
      <alignment horizontal="center"/>
    </xf>
    <xf numFmtId="0" fontId="105" fillId="0" borderId="73" xfId="173" applyFont="1" applyBorder="1" applyAlignment="1">
      <alignment horizontal="center"/>
    </xf>
    <xf numFmtId="0" fontId="105" fillId="0" borderId="38" xfId="173" applyFont="1" applyBorder="1" applyAlignment="1">
      <alignment horizontal="left"/>
    </xf>
    <xf numFmtId="3" fontId="105" fillId="0" borderId="73" xfId="173" applyNumberFormat="1" applyFont="1" applyBorder="1"/>
    <xf numFmtId="3" fontId="105" fillId="0" borderId="38" xfId="173" applyNumberFormat="1" applyFont="1" applyBorder="1"/>
    <xf numFmtId="164" fontId="105" fillId="0" borderId="39" xfId="173" applyNumberFormat="1" applyFont="1" applyBorder="1"/>
    <xf numFmtId="3" fontId="105" fillId="0" borderId="0" xfId="173" applyNumberFormat="1" applyFont="1" applyAlignment="1">
      <alignment horizontal="center"/>
    </xf>
    <xf numFmtId="0" fontId="105" fillId="0" borderId="0" xfId="173" applyFont="1" applyAlignment="1">
      <alignment horizontal="center"/>
    </xf>
    <xf numFmtId="3" fontId="105" fillId="0" borderId="0" xfId="173" applyNumberFormat="1" applyFont="1"/>
    <xf numFmtId="170" fontId="53" fillId="0" borderId="0" xfId="173" applyNumberFormat="1" applyFont="1"/>
    <xf numFmtId="0" fontId="54" fillId="0" borderId="0" xfId="173" applyFont="1" applyAlignment="1">
      <alignment horizontal="center"/>
    </xf>
    <xf numFmtId="0" fontId="54" fillId="0" borderId="0" xfId="173" applyFont="1" applyAlignment="1">
      <alignment horizontal="left"/>
    </xf>
    <xf numFmtId="3" fontId="53" fillId="0" borderId="0" xfId="173" applyNumberFormat="1" applyFont="1" applyAlignment="1">
      <alignment horizontal="right"/>
    </xf>
    <xf numFmtId="164" fontId="53" fillId="0" borderId="0" xfId="173" applyNumberFormat="1" applyFont="1" applyAlignment="1">
      <alignment horizontal="right"/>
    </xf>
    <xf numFmtId="0" fontId="53" fillId="0" borderId="96" xfId="173" applyFont="1" applyBorder="1" applyAlignment="1">
      <alignment horizontal="center" vertical="center" wrapText="1"/>
    </xf>
    <xf numFmtId="3" fontId="53" fillId="0" borderId="96" xfId="173" applyNumberFormat="1" applyFont="1" applyBorder="1" applyAlignment="1">
      <alignment horizontal="center" vertical="center" wrapText="1"/>
    </xf>
    <xf numFmtId="164" fontId="53" fillId="0" borderId="95" xfId="173" applyNumberFormat="1" applyFont="1" applyBorder="1" applyAlignment="1">
      <alignment horizontal="center" vertical="center" wrapText="1"/>
    </xf>
    <xf numFmtId="0" fontId="104" fillId="0" borderId="51" xfId="173" applyFont="1" applyBorder="1" applyAlignment="1">
      <alignment horizontal="center"/>
    </xf>
    <xf numFmtId="0" fontId="104" fillId="0" borderId="60" xfId="173" applyFont="1" applyBorder="1" applyAlignment="1">
      <alignment horizontal="left" wrapText="1"/>
    </xf>
    <xf numFmtId="164" fontId="104" fillId="0" borderId="61" xfId="173" applyNumberFormat="1" applyFont="1" applyBorder="1"/>
    <xf numFmtId="0" fontId="105" fillId="0" borderId="118" xfId="173" applyFont="1" applyBorder="1" applyAlignment="1">
      <alignment horizontal="center"/>
    </xf>
    <xf numFmtId="0" fontId="105" fillId="0" borderId="122" xfId="173" applyFont="1" applyBorder="1" applyAlignment="1">
      <alignment horizontal="center"/>
    </xf>
    <xf numFmtId="0" fontId="105" fillId="0" borderId="122" xfId="173" applyFont="1" applyBorder="1" applyAlignment="1">
      <alignment horizontal="left" wrapText="1"/>
    </xf>
    <xf numFmtId="3" fontId="105" fillId="0" borderId="122" xfId="173" applyNumberFormat="1" applyFont="1" applyBorder="1"/>
    <xf numFmtId="164" fontId="105" fillId="0" borderId="119" xfId="173" applyNumberFormat="1" applyFont="1" applyBorder="1"/>
    <xf numFmtId="164" fontId="105" fillId="0" borderId="37" xfId="173" applyNumberFormat="1" applyFont="1" applyBorder="1"/>
    <xf numFmtId="0" fontId="104" fillId="0" borderId="124" xfId="173" applyFont="1" applyBorder="1" applyAlignment="1">
      <alignment horizontal="center"/>
    </xf>
    <xf numFmtId="0" fontId="104" fillId="0" borderId="115" xfId="173" applyFont="1" applyBorder="1" applyAlignment="1">
      <alignment horizontal="center"/>
    </xf>
    <xf numFmtId="0" fontId="104" fillId="0" borderId="115" xfId="173" applyFont="1" applyBorder="1" applyAlignment="1">
      <alignment horizontal="left" wrapText="1"/>
    </xf>
    <xf numFmtId="3" fontId="104" fillId="0" borderId="115" xfId="173" applyNumberFormat="1" applyFont="1" applyBorder="1"/>
    <xf numFmtId="164" fontId="104" fillId="0" borderId="128" xfId="173" applyNumberFormat="1" applyFont="1" applyBorder="1"/>
    <xf numFmtId="164" fontId="104" fillId="0" borderId="61" xfId="173" applyNumberFormat="1" applyFont="1" applyBorder="1" applyAlignment="1">
      <alignment horizontal="right"/>
    </xf>
    <xf numFmtId="164" fontId="104" fillId="0" borderId="128" xfId="173" applyNumberFormat="1" applyFont="1" applyBorder="1" applyAlignment="1">
      <alignment horizontal="right"/>
    </xf>
    <xf numFmtId="164" fontId="105" fillId="0" borderId="119" xfId="173" applyNumberFormat="1" applyFont="1" applyBorder="1" applyAlignment="1">
      <alignment horizontal="right"/>
    </xf>
    <xf numFmtId="164" fontId="105" fillId="0" borderId="37" xfId="173" applyNumberFormat="1" applyFont="1" applyBorder="1" applyAlignment="1">
      <alignment horizontal="right"/>
    </xf>
    <xf numFmtId="0" fontId="104" fillId="0" borderId="92" xfId="173" applyFont="1" applyBorder="1" applyAlignment="1">
      <alignment horizontal="center"/>
    </xf>
    <xf numFmtId="0" fontId="104" fillId="0" borderId="97" xfId="173" applyFont="1" applyBorder="1" applyAlignment="1">
      <alignment horizontal="left" wrapText="1"/>
    </xf>
    <xf numFmtId="3" fontId="104" fillId="0" borderId="97" xfId="173" applyNumberFormat="1" applyFont="1" applyBorder="1"/>
    <xf numFmtId="164" fontId="104" fillId="0" borderId="84" xfId="173" applyNumberFormat="1" applyFont="1" applyBorder="1"/>
    <xf numFmtId="164" fontId="105" fillId="0" borderId="0" xfId="173" applyNumberFormat="1" applyFont="1"/>
    <xf numFmtId="0" fontId="105" fillId="0" borderId="68" xfId="173" applyFont="1" applyBorder="1" applyAlignment="1">
      <alignment horizontal="center"/>
    </xf>
    <xf numFmtId="0" fontId="105" fillId="0" borderId="2" xfId="173" applyFont="1" applyBorder="1" applyAlignment="1">
      <alignment horizontal="left" wrapText="1"/>
    </xf>
    <xf numFmtId="3" fontId="105" fillId="0" borderId="2" xfId="173" applyNumberFormat="1" applyFont="1" applyBorder="1"/>
    <xf numFmtId="164" fontId="105" fillId="0" borderId="130" xfId="173" applyNumberFormat="1" applyFont="1" applyBorder="1"/>
    <xf numFmtId="0" fontId="105" fillId="0" borderId="90" xfId="173" applyFont="1" applyBorder="1" applyAlignment="1">
      <alignment horizontal="center"/>
    </xf>
    <xf numFmtId="0" fontId="104" fillId="0" borderId="90" xfId="173" applyFont="1" applyBorder="1" applyAlignment="1">
      <alignment horizontal="left" wrapText="1"/>
    </xf>
    <xf numFmtId="3" fontId="105" fillId="0" borderId="90" xfId="173" applyNumberFormat="1" applyFont="1" applyBorder="1"/>
    <xf numFmtId="0" fontId="105" fillId="0" borderId="38" xfId="173" applyFont="1" applyBorder="1" applyAlignment="1">
      <alignment horizontal="left" wrapText="1"/>
    </xf>
    <xf numFmtId="0" fontId="105" fillId="0" borderId="0" xfId="173" applyFont="1"/>
    <xf numFmtId="164" fontId="104" fillId="0" borderId="37" xfId="173" applyNumberFormat="1" applyFont="1" applyBorder="1" applyAlignment="1">
      <alignment horizontal="right"/>
    </xf>
    <xf numFmtId="0" fontId="104" fillId="0" borderId="0" xfId="173" applyFont="1" applyAlignment="1">
      <alignment horizontal="center"/>
    </xf>
    <xf numFmtId="0" fontId="105" fillId="0" borderId="92" xfId="173" applyFont="1" applyBorder="1" applyAlignment="1">
      <alignment horizontal="center"/>
    </xf>
    <xf numFmtId="0" fontId="105" fillId="0" borderId="90" xfId="173" applyFont="1" applyBorder="1" applyAlignment="1">
      <alignment horizontal="center" wrapText="1"/>
    </xf>
    <xf numFmtId="170" fontId="53" fillId="0" borderId="85" xfId="173" applyNumberFormat="1" applyFont="1" applyBorder="1"/>
    <xf numFmtId="3" fontId="104" fillId="0" borderId="60" xfId="173" applyNumberFormat="1" applyFont="1" applyBorder="1" applyAlignment="1">
      <alignment horizontal="right"/>
    </xf>
    <xf numFmtId="170" fontId="54" fillId="0" borderId="37" xfId="174" applyNumberFormat="1" applyFont="1" applyBorder="1" applyAlignment="1">
      <alignment horizontal="right"/>
    </xf>
    <xf numFmtId="0" fontId="105" fillId="0" borderId="62" xfId="174" applyFont="1" applyBorder="1" applyAlignment="1">
      <alignment horizontal="center"/>
    </xf>
    <xf numFmtId="0" fontId="105" fillId="0" borderId="73" xfId="174" applyFont="1" applyBorder="1" applyAlignment="1">
      <alignment horizontal="center"/>
    </xf>
    <xf numFmtId="3" fontId="105" fillId="0" borderId="73" xfId="174" applyNumberFormat="1" applyFont="1" applyBorder="1" applyAlignment="1">
      <alignment horizontal="right"/>
    </xf>
    <xf numFmtId="3" fontId="105" fillId="0" borderId="38" xfId="174" applyNumberFormat="1" applyFont="1" applyBorder="1" applyAlignment="1">
      <alignment horizontal="right"/>
    </xf>
    <xf numFmtId="170" fontId="53" fillId="0" borderId="74" xfId="173" applyNumberFormat="1" applyFont="1" applyBorder="1" applyAlignment="1">
      <alignment horizontal="right"/>
    </xf>
    <xf numFmtId="49" fontId="105" fillId="0" borderId="67" xfId="173" applyNumberFormat="1" applyFont="1" applyBorder="1" applyAlignment="1">
      <alignment horizontal="left"/>
    </xf>
    <xf numFmtId="0" fontId="53" fillId="0" borderId="33" xfId="173" applyFont="1" applyBorder="1" applyAlignment="1">
      <alignment horizontal="left"/>
    </xf>
    <xf numFmtId="3" fontId="105" fillId="0" borderId="79" xfId="174" applyNumberFormat="1" applyFont="1" applyBorder="1"/>
    <xf numFmtId="3" fontId="105" fillId="0" borderId="100" xfId="174" applyNumberFormat="1" applyFont="1" applyBorder="1"/>
    <xf numFmtId="170" fontId="53" fillId="0" borderId="80" xfId="173" applyNumberFormat="1" applyFont="1" applyBorder="1" applyAlignment="1">
      <alignment horizontal="right"/>
    </xf>
    <xf numFmtId="49" fontId="105" fillId="0" borderId="57" xfId="173" applyNumberFormat="1" applyFont="1" applyBorder="1" applyAlignment="1">
      <alignment horizontal="left"/>
    </xf>
    <xf numFmtId="0" fontId="53" fillId="0" borderId="31" xfId="173" applyFont="1" applyBorder="1" applyAlignment="1">
      <alignment horizontal="left"/>
    </xf>
    <xf numFmtId="3" fontId="105" fillId="0" borderId="122" xfId="174" applyNumberFormat="1" applyFont="1" applyBorder="1"/>
    <xf numFmtId="3" fontId="105" fillId="0" borderId="56" xfId="174" applyNumberFormat="1" applyFont="1" applyBorder="1"/>
    <xf numFmtId="170" fontId="53" fillId="0" borderId="119" xfId="173" applyNumberFormat="1" applyFont="1" applyBorder="1" applyAlignment="1">
      <alignment horizontal="right"/>
    </xf>
    <xf numFmtId="49" fontId="105" fillId="0" borderId="57" xfId="173" applyNumberFormat="1" applyFont="1" applyBorder="1"/>
    <xf numFmtId="49" fontId="105" fillId="0" borderId="31" xfId="173" applyNumberFormat="1" applyFont="1" applyBorder="1"/>
    <xf numFmtId="49" fontId="105" fillId="0" borderId="92" xfId="173" applyNumberFormat="1" applyFont="1" applyBorder="1"/>
    <xf numFmtId="3" fontId="105" fillId="0" borderId="60" xfId="174" applyNumberFormat="1" applyFont="1" applyBorder="1"/>
    <xf numFmtId="3" fontId="105" fillId="0" borderId="59" xfId="174" applyNumberFormat="1" applyFont="1" applyBorder="1"/>
    <xf numFmtId="170" fontId="53" fillId="0" borderId="61" xfId="173" applyNumberFormat="1" applyFont="1" applyBorder="1" applyAlignment="1">
      <alignment horizontal="right"/>
    </xf>
    <xf numFmtId="49" fontId="105" fillId="0" borderId="58" xfId="173" applyNumberFormat="1" applyFont="1" applyBorder="1" applyAlignment="1">
      <alignment horizontal="left"/>
    </xf>
    <xf numFmtId="49" fontId="105" fillId="0" borderId="28" xfId="173" applyNumberFormat="1" applyFont="1" applyBorder="1" applyAlignment="1">
      <alignment horizontal="left"/>
    </xf>
    <xf numFmtId="3" fontId="105" fillId="0" borderId="129" xfId="174" applyNumberFormat="1" applyFont="1" applyBorder="1"/>
    <xf numFmtId="3" fontId="105" fillId="0" borderId="96" xfId="174" applyNumberFormat="1" applyFont="1" applyBorder="1"/>
    <xf numFmtId="170" fontId="53" fillId="0" borderId="95" xfId="173" applyNumberFormat="1" applyFont="1" applyBorder="1" applyAlignment="1">
      <alignment horizontal="right"/>
    </xf>
    <xf numFmtId="0" fontId="60" fillId="0" borderId="0" xfId="174" applyFont="1" applyAlignment="1">
      <alignment horizontal="left"/>
    </xf>
    <xf numFmtId="0" fontId="55" fillId="0" borderId="0" xfId="174" applyFont="1" applyAlignment="1">
      <alignment horizontal="center"/>
    </xf>
    <xf numFmtId="0" fontId="104" fillId="0" borderId="51" xfId="174" applyFont="1" applyBorder="1" applyAlignment="1">
      <alignment horizontal="center"/>
    </xf>
    <xf numFmtId="0" fontId="104" fillId="0" borderId="60" xfId="174" applyFont="1" applyBorder="1" applyAlignment="1">
      <alignment horizontal="center"/>
    </xf>
    <xf numFmtId="0" fontId="104" fillId="0" borderId="60" xfId="174" applyFont="1" applyBorder="1" applyAlignment="1">
      <alignment horizontal="left" wrapText="1"/>
    </xf>
    <xf numFmtId="3" fontId="104" fillId="0" borderId="60" xfId="174" applyNumberFormat="1" applyFont="1" applyBorder="1"/>
    <xf numFmtId="164" fontId="104" fillId="0" borderId="61" xfId="174" applyNumberFormat="1" applyFont="1" applyBorder="1" applyAlignment="1">
      <alignment horizontal="right"/>
    </xf>
    <xf numFmtId="0" fontId="104" fillId="0" borderId="0" xfId="174" applyFont="1"/>
    <xf numFmtId="0" fontId="105" fillId="0" borderId="118" xfId="174" applyFont="1" applyBorder="1" applyAlignment="1">
      <alignment horizontal="center"/>
    </xf>
    <xf numFmtId="0" fontId="105" fillId="0" borderId="122" xfId="174" applyFont="1" applyBorder="1" applyAlignment="1">
      <alignment horizontal="center"/>
    </xf>
    <xf numFmtId="0" fontId="105" fillId="0" borderId="122" xfId="174" applyFont="1" applyBorder="1" applyAlignment="1">
      <alignment horizontal="left" wrapText="1"/>
    </xf>
    <xf numFmtId="164" fontId="105" fillId="0" borderId="119" xfId="174" applyNumberFormat="1" applyFont="1" applyBorder="1" applyAlignment="1">
      <alignment horizontal="right"/>
    </xf>
    <xf numFmtId="0" fontId="105" fillId="0" borderId="29" xfId="174" applyFont="1" applyBorder="1" applyAlignment="1">
      <alignment horizontal="center"/>
    </xf>
    <xf numFmtId="0" fontId="105" fillId="0" borderId="0" xfId="174" applyFont="1" applyAlignment="1">
      <alignment horizontal="center"/>
    </xf>
    <xf numFmtId="0" fontId="104" fillId="0" borderId="0" xfId="174" applyFont="1" applyAlignment="1">
      <alignment horizontal="left" wrapText="1"/>
    </xf>
    <xf numFmtId="3" fontId="105" fillId="0" borderId="0" xfId="174" applyNumberFormat="1" applyFont="1"/>
    <xf numFmtId="164" fontId="105" fillId="0" borderId="37" xfId="174" applyNumberFormat="1" applyFont="1" applyBorder="1" applyAlignment="1">
      <alignment horizontal="right"/>
    </xf>
    <xf numFmtId="0" fontId="104" fillId="0" borderId="124" xfId="174" applyFont="1" applyBorder="1" applyAlignment="1">
      <alignment horizontal="center"/>
    </xf>
    <xf numFmtId="0" fontId="104" fillId="0" borderId="115" xfId="174" applyFont="1" applyBorder="1" applyAlignment="1">
      <alignment horizontal="center"/>
    </xf>
    <xf numFmtId="0" fontId="104" fillId="0" borderId="115" xfId="174" applyFont="1" applyBorder="1" applyAlignment="1">
      <alignment horizontal="left" wrapText="1"/>
    </xf>
    <xf numFmtId="3" fontId="104" fillId="0" borderId="115" xfId="174" applyNumberFormat="1" applyFont="1" applyBorder="1"/>
    <xf numFmtId="164" fontId="104" fillId="0" borderId="128" xfId="174" applyNumberFormat="1" applyFont="1" applyBorder="1" applyAlignment="1">
      <alignment horizontal="right"/>
    </xf>
    <xf numFmtId="3" fontId="53" fillId="0" borderId="101" xfId="174" applyNumberFormat="1" applyFont="1" applyBorder="1" applyAlignment="1">
      <alignment horizontal="right"/>
    </xf>
    <xf numFmtId="170" fontId="53" fillId="0" borderId="102" xfId="174" applyNumberFormat="1" applyFont="1" applyBorder="1"/>
    <xf numFmtId="0" fontId="104" fillId="0" borderId="31" xfId="174" applyFont="1" applyBorder="1" applyAlignment="1">
      <alignment horizontal="center"/>
    </xf>
    <xf numFmtId="0" fontId="105" fillId="0" borderId="90" xfId="174" applyFont="1" applyBorder="1" applyAlignment="1">
      <alignment horizontal="center"/>
    </xf>
    <xf numFmtId="3" fontId="105" fillId="0" borderId="90" xfId="174" applyNumberFormat="1" applyFont="1" applyBorder="1"/>
    <xf numFmtId="170" fontId="54" fillId="0" borderId="85" xfId="174" applyNumberFormat="1" applyFont="1" applyBorder="1"/>
    <xf numFmtId="0" fontId="6" fillId="0" borderId="92" xfId="174" applyBorder="1"/>
    <xf numFmtId="0" fontId="6" fillId="0" borderId="97" xfId="174" applyBorder="1"/>
    <xf numFmtId="0" fontId="105" fillId="0" borderId="0" xfId="174" applyFont="1" applyAlignment="1">
      <alignment horizontal="left" wrapText="1"/>
    </xf>
    <xf numFmtId="3" fontId="6" fillId="0" borderId="97" xfId="174" applyNumberFormat="1" applyBorder="1"/>
    <xf numFmtId="164" fontId="6" fillId="0" borderId="84" xfId="174" applyNumberFormat="1" applyBorder="1"/>
    <xf numFmtId="0" fontId="6" fillId="0" borderId="31" xfId="174" applyBorder="1"/>
    <xf numFmtId="0" fontId="6" fillId="0" borderId="90" xfId="174" applyBorder="1"/>
    <xf numFmtId="0" fontId="6" fillId="0" borderId="90" xfId="174" applyBorder="1" applyAlignment="1">
      <alignment wrapText="1"/>
    </xf>
    <xf numFmtId="3" fontId="6" fillId="0" borderId="90" xfId="174" applyNumberFormat="1" applyBorder="1"/>
    <xf numFmtId="164" fontId="6" fillId="0" borderId="85" xfId="174" applyNumberFormat="1" applyBorder="1"/>
    <xf numFmtId="0" fontId="104" fillId="0" borderId="92" xfId="174" applyFont="1" applyBorder="1" applyAlignment="1">
      <alignment horizontal="center"/>
    </xf>
    <xf numFmtId="0" fontId="54" fillId="0" borderId="125" xfId="174" applyFont="1" applyBorder="1" applyAlignment="1">
      <alignment horizontal="center"/>
    </xf>
    <xf numFmtId="3" fontId="54" fillId="0" borderId="91" xfId="174" applyNumberFormat="1" applyFont="1" applyBorder="1"/>
    <xf numFmtId="3" fontId="54" fillId="0" borderId="97" xfId="174" applyNumberFormat="1" applyFont="1" applyBorder="1"/>
    <xf numFmtId="3" fontId="54" fillId="0" borderId="115" xfId="174" applyNumberFormat="1" applyFont="1" applyBorder="1"/>
    <xf numFmtId="170" fontId="54" fillId="0" borderId="84" xfId="174" applyNumberFormat="1" applyFont="1" applyBorder="1" applyAlignment="1">
      <alignment horizontal="right"/>
    </xf>
    <xf numFmtId="0" fontId="104" fillId="0" borderId="29" xfId="174" applyFont="1" applyBorder="1" applyAlignment="1">
      <alignment horizontal="center"/>
    </xf>
    <xf numFmtId="0" fontId="54" fillId="0" borderId="59" xfId="174" applyFont="1" applyBorder="1" applyAlignment="1">
      <alignment horizontal="center"/>
    </xf>
    <xf numFmtId="3" fontId="54" fillId="0" borderId="25" xfId="174" applyNumberFormat="1" applyFont="1" applyBorder="1"/>
    <xf numFmtId="3" fontId="54" fillId="0" borderId="0" xfId="174" applyNumberFormat="1" applyFont="1"/>
    <xf numFmtId="3" fontId="54" fillId="0" borderId="60" xfId="174" applyNumberFormat="1" applyFont="1" applyBorder="1"/>
    <xf numFmtId="0" fontId="105" fillId="0" borderId="30" xfId="174" applyFont="1" applyBorder="1" applyAlignment="1">
      <alignment horizontal="center"/>
    </xf>
    <xf numFmtId="0" fontId="105" fillId="0" borderId="103" xfId="174" applyFont="1" applyBorder="1" applyAlignment="1">
      <alignment horizontal="center"/>
    </xf>
    <xf numFmtId="0" fontId="105" fillId="0" borderId="73" xfId="174" applyFont="1" applyBorder="1" applyAlignment="1">
      <alignment horizontal="left" wrapText="1"/>
    </xf>
    <xf numFmtId="3" fontId="53" fillId="0" borderId="66" xfId="174" applyNumberFormat="1" applyFont="1" applyBorder="1"/>
    <xf numFmtId="3" fontId="53" fillId="0" borderId="38" xfId="174" applyNumberFormat="1" applyFont="1" applyBorder="1"/>
    <xf numFmtId="3" fontId="53" fillId="0" borderId="73" xfId="174" applyNumberFormat="1" applyFont="1" applyBorder="1"/>
    <xf numFmtId="170" fontId="53" fillId="0" borderId="39" xfId="174" applyNumberFormat="1" applyFont="1" applyBorder="1" applyAlignment="1">
      <alignment horizontal="right"/>
    </xf>
    <xf numFmtId="0" fontId="104" fillId="0" borderId="0" xfId="174" applyFont="1" applyAlignment="1">
      <alignment horizontal="center"/>
    </xf>
    <xf numFmtId="0" fontId="54" fillId="0" borderId="0" xfId="174" applyFont="1" applyAlignment="1">
      <alignment horizontal="center"/>
    </xf>
    <xf numFmtId="0" fontId="54" fillId="0" borderId="0" xfId="174" applyFont="1"/>
    <xf numFmtId="0" fontId="105" fillId="0" borderId="122" xfId="174" applyFont="1" applyBorder="1" applyAlignment="1">
      <alignment horizontal="left"/>
    </xf>
    <xf numFmtId="0" fontId="6" fillId="0" borderId="68" xfId="174" applyBorder="1"/>
    <xf numFmtId="0" fontId="6" fillId="0" borderId="2" xfId="174" applyBorder="1"/>
    <xf numFmtId="3" fontId="6" fillId="0" borderId="2" xfId="174" applyNumberFormat="1" applyBorder="1"/>
    <xf numFmtId="164" fontId="6" fillId="0" borderId="130" xfId="174" applyNumberFormat="1" applyBorder="1"/>
    <xf numFmtId="3" fontId="53" fillId="0" borderId="42" xfId="174" applyNumberFormat="1" applyFont="1" applyBorder="1" applyAlignment="1">
      <alignment horizontal="right"/>
    </xf>
    <xf numFmtId="170" fontId="53" fillId="0" borderId="8" xfId="174" applyNumberFormat="1" applyFont="1" applyBorder="1"/>
    <xf numFmtId="3" fontId="53" fillId="0" borderId="100" xfId="174" applyNumberFormat="1" applyFont="1" applyBorder="1" applyAlignment="1">
      <alignment horizontal="right"/>
    </xf>
    <xf numFmtId="170" fontId="53" fillId="0" borderId="80" xfId="174" applyNumberFormat="1" applyFont="1" applyBorder="1"/>
    <xf numFmtId="3" fontId="53" fillId="0" borderId="126" xfId="174" applyNumberFormat="1" applyFont="1" applyBorder="1" applyAlignment="1">
      <alignment horizontal="right"/>
    </xf>
    <xf numFmtId="170" fontId="53" fillId="0" borderId="102" xfId="174" applyNumberFormat="1" applyFont="1" applyBorder="1" applyAlignment="1">
      <alignment horizontal="right"/>
    </xf>
    <xf numFmtId="3" fontId="53" fillId="0" borderId="96" xfId="174" applyNumberFormat="1" applyFont="1" applyBorder="1" applyAlignment="1">
      <alignment horizontal="right"/>
    </xf>
    <xf numFmtId="170" fontId="53" fillId="0" borderId="95" xfId="174" applyNumberFormat="1" applyFont="1" applyBorder="1"/>
    <xf numFmtId="0" fontId="106" fillId="27" borderId="36" xfId="68" applyFont="1" applyFill="1" applyBorder="1" applyAlignment="1">
      <alignment vertical="center" wrapText="1"/>
    </xf>
    <xf numFmtId="0" fontId="106" fillId="0" borderId="28" xfId="68" applyFont="1" applyBorder="1" applyAlignment="1">
      <alignment horizontal="left"/>
    </xf>
    <xf numFmtId="0" fontId="53" fillId="0" borderId="28" xfId="132" applyFont="1" applyBorder="1" applyAlignment="1">
      <alignment horizontal="center" vertical="center" wrapText="1"/>
    </xf>
    <xf numFmtId="0" fontId="53" fillId="0" borderId="131" xfId="132" applyFont="1" applyBorder="1" applyAlignment="1">
      <alignment horizontal="center" vertical="center" wrapText="1"/>
    </xf>
    <xf numFmtId="3" fontId="53" fillId="0" borderId="132" xfId="132" applyNumberFormat="1" applyFont="1" applyBorder="1" applyAlignment="1">
      <alignment horizontal="center" vertical="center" wrapText="1"/>
    </xf>
    <xf numFmtId="0" fontId="53" fillId="0" borderId="95" xfId="1" applyFont="1" applyBorder="1" applyAlignment="1">
      <alignment horizontal="center" vertical="center" wrapText="1"/>
    </xf>
    <xf numFmtId="0" fontId="54" fillId="0" borderId="118" xfId="132" applyFont="1" applyBorder="1" applyAlignment="1">
      <alignment horizontal="center" vertical="center"/>
    </xf>
    <xf numFmtId="0" fontId="54" fillId="0" borderId="122" xfId="133" applyFont="1" applyBorder="1" applyAlignment="1">
      <alignment horizontal="left" vertical="center" wrapText="1"/>
    </xf>
    <xf numFmtId="3" fontId="54" fillId="0" borderId="122" xfId="132" applyNumberFormat="1" applyFont="1" applyBorder="1" applyAlignment="1">
      <alignment vertical="center"/>
    </xf>
    <xf numFmtId="0" fontId="54" fillId="0" borderId="130" xfId="1" applyFont="1" applyBorder="1" applyAlignment="1">
      <alignment horizontal="justify" vertical="center" wrapText="1"/>
    </xf>
    <xf numFmtId="3" fontId="54" fillId="0" borderId="115" xfId="132" applyNumberFormat="1" applyFont="1" applyBorder="1" applyAlignment="1">
      <alignment vertical="center"/>
    </xf>
    <xf numFmtId="0" fontId="54" fillId="0" borderId="124" xfId="132" applyFont="1" applyBorder="1" applyAlignment="1">
      <alignment horizontal="center" vertical="center"/>
    </xf>
    <xf numFmtId="0" fontId="54" fillId="0" borderId="125" xfId="133" applyFont="1" applyBorder="1" applyAlignment="1">
      <alignment horizontal="left" vertical="center" wrapText="1"/>
    </xf>
    <xf numFmtId="0" fontId="54" fillId="0" borderId="119" xfId="1" applyFont="1" applyBorder="1" applyAlignment="1">
      <alignment horizontal="justify" vertical="center" wrapText="1"/>
    </xf>
    <xf numFmtId="0" fontId="54" fillId="0" borderId="124" xfId="1" applyFont="1" applyBorder="1" applyAlignment="1">
      <alignment horizontal="center" vertical="center"/>
    </xf>
    <xf numFmtId="0" fontId="54" fillId="0" borderId="60" xfId="1" applyFont="1" applyBorder="1" applyAlignment="1">
      <alignment horizontal="left" vertical="center" wrapText="1"/>
    </xf>
    <xf numFmtId="3" fontId="54" fillId="0" borderId="60" xfId="132" applyNumberFormat="1" applyFont="1" applyBorder="1" applyAlignment="1">
      <alignment vertical="center"/>
    </xf>
    <xf numFmtId="0" fontId="54" fillId="0" borderId="37" xfId="1" applyFont="1" applyBorder="1" applyAlignment="1">
      <alignment horizontal="justify" vertical="center" wrapText="1"/>
    </xf>
    <xf numFmtId="0" fontId="53" fillId="0" borderId="28" xfId="132" applyFont="1" applyBorder="1" applyAlignment="1">
      <alignment horizontal="left" vertical="center"/>
    </xf>
    <xf numFmtId="0" fontId="53" fillId="0" borderId="28" xfId="132" applyFont="1" applyBorder="1" applyAlignment="1">
      <alignment vertical="center"/>
    </xf>
    <xf numFmtId="3" fontId="53" fillId="0" borderId="129" xfId="1" applyNumberFormat="1" applyFont="1" applyBorder="1" applyAlignment="1">
      <alignment vertical="center" wrapText="1"/>
    </xf>
    <xf numFmtId="0" fontId="135" fillId="0" borderId="50" xfId="1" applyFont="1" applyBorder="1" applyAlignment="1">
      <alignment vertical="center" wrapText="1"/>
    </xf>
    <xf numFmtId="0" fontId="54" fillId="0" borderId="118" xfId="132" applyFont="1" applyBorder="1" applyAlignment="1">
      <alignment horizontal="center" vertical="center" wrapText="1"/>
    </xf>
    <xf numFmtId="0" fontId="54" fillId="0" borderId="115" xfId="133" applyFont="1" applyBorder="1" applyAlignment="1">
      <alignment horizontal="left" vertical="center" wrapText="1"/>
    </xf>
    <xf numFmtId="0" fontId="54" fillId="0" borderId="128" xfId="1" applyFont="1" applyBorder="1" applyAlignment="1">
      <alignment horizontal="justify" vertical="center" wrapText="1"/>
    </xf>
    <xf numFmtId="0" fontId="114" fillId="0" borderId="102" xfId="1" applyFont="1" applyBorder="1" applyAlignment="1">
      <alignment horizontal="justify" vertical="center" wrapText="1"/>
    </xf>
    <xf numFmtId="0" fontId="54" fillId="0" borderId="124" xfId="132" applyFont="1" applyBorder="1" applyAlignment="1">
      <alignment horizontal="center" vertical="center" wrapText="1"/>
    </xf>
    <xf numFmtId="0" fontId="53" fillId="0" borderId="43" xfId="132" applyFont="1" applyBorder="1" applyAlignment="1">
      <alignment vertical="center"/>
    </xf>
    <xf numFmtId="3" fontId="53" fillId="0" borderId="129" xfId="132" applyNumberFormat="1" applyFont="1" applyBorder="1" applyAlignment="1">
      <alignment vertical="center"/>
    </xf>
    <xf numFmtId="3" fontId="53" fillId="0" borderId="95" xfId="132" applyNumberFormat="1" applyFont="1" applyBorder="1" applyAlignment="1">
      <alignment vertical="center"/>
    </xf>
    <xf numFmtId="0" fontId="53" fillId="0" borderId="43" xfId="132" applyFont="1" applyBorder="1" applyAlignment="1">
      <alignment horizontal="center" vertical="center" wrapText="1"/>
    </xf>
    <xf numFmtId="0" fontId="53" fillId="0" borderId="129" xfId="132" applyFont="1" applyBorder="1" applyAlignment="1">
      <alignment horizontal="center" vertical="center" wrapText="1"/>
    </xf>
    <xf numFmtId="0" fontId="54" fillId="0" borderId="122" xfId="133" applyFont="1" applyBorder="1" applyAlignment="1">
      <alignment vertical="center" wrapText="1"/>
    </xf>
    <xf numFmtId="0" fontId="104" fillId="0" borderId="0" xfId="175" applyFont="1"/>
    <xf numFmtId="0" fontId="54" fillId="0" borderId="115" xfId="133" applyFont="1" applyBorder="1" applyAlignment="1">
      <alignment vertical="center" wrapText="1"/>
    </xf>
    <xf numFmtId="0" fontId="53" fillId="0" borderId="95" xfId="132" applyFont="1" applyBorder="1" applyAlignment="1">
      <alignment vertical="center"/>
    </xf>
    <xf numFmtId="3" fontId="53" fillId="0" borderId="129" xfId="1" applyNumberFormat="1" applyFont="1" applyBorder="1" applyAlignment="1">
      <alignment vertical="center"/>
    </xf>
    <xf numFmtId="0" fontId="138" fillId="0" borderId="0" xfId="175" applyFont="1"/>
    <xf numFmtId="0" fontId="138" fillId="0" borderId="0" xfId="175" applyFont="1" applyAlignment="1">
      <alignment wrapText="1"/>
    </xf>
    <xf numFmtId="3" fontId="138" fillId="0" borderId="0" xfId="175" applyNumberFormat="1" applyFont="1"/>
    <xf numFmtId="0" fontId="5" fillId="0" borderId="0" xfId="175"/>
    <xf numFmtId="0" fontId="105" fillId="31" borderId="28" xfId="175" applyFont="1" applyFill="1" applyBorder="1" applyAlignment="1">
      <alignment horizontal="center" vertical="center" wrapText="1"/>
    </xf>
    <xf numFmtId="0" fontId="105" fillId="31" borderId="129" xfId="175" applyFont="1" applyFill="1" applyBorder="1" applyAlignment="1">
      <alignment horizontal="center" vertical="center" wrapText="1"/>
    </xf>
    <xf numFmtId="3" fontId="105" fillId="31" borderId="49" xfId="175" applyNumberFormat="1" applyFont="1" applyFill="1" applyBorder="1" applyAlignment="1">
      <alignment horizontal="center" vertical="center" wrapText="1"/>
    </xf>
    <xf numFmtId="3" fontId="105" fillId="31" borderId="129" xfId="175" applyNumberFormat="1" applyFont="1" applyFill="1" applyBorder="1" applyAlignment="1">
      <alignment horizontal="center" vertical="center" wrapText="1"/>
    </xf>
    <xf numFmtId="0" fontId="105" fillId="31" borderId="50" xfId="175" applyFont="1" applyFill="1" applyBorder="1" applyAlignment="1">
      <alignment horizontal="center" vertical="center" wrapText="1"/>
    </xf>
    <xf numFmtId="0" fontId="5" fillId="0" borderId="0" xfId="175" applyAlignment="1">
      <alignment vertical="center"/>
    </xf>
    <xf numFmtId="0" fontId="104" fillId="0" borderId="5" xfId="175" applyFont="1" applyBorder="1" applyAlignment="1">
      <alignment horizontal="left" vertical="center" wrapText="1"/>
    </xf>
    <xf numFmtId="0" fontId="104" fillId="0" borderId="101" xfId="175" applyFont="1" applyBorder="1" applyAlignment="1">
      <alignment vertical="center" wrapText="1"/>
    </xf>
    <xf numFmtId="3" fontId="104" fillId="0" borderId="101" xfId="175" applyNumberFormat="1" applyFont="1" applyBorder="1" applyAlignment="1">
      <alignment vertical="center"/>
    </xf>
    <xf numFmtId="170" fontId="104" fillId="0" borderId="102" xfId="175" applyNumberFormat="1" applyFont="1" applyBorder="1" applyAlignment="1">
      <alignment vertical="center"/>
    </xf>
    <xf numFmtId="0" fontId="104" fillId="0" borderId="0" xfId="175" applyFont="1" applyAlignment="1">
      <alignment vertical="center"/>
    </xf>
    <xf numFmtId="3" fontId="105" fillId="0" borderId="101" xfId="175" applyNumberFormat="1" applyFont="1" applyBorder="1" applyAlignment="1">
      <alignment vertical="center"/>
    </xf>
    <xf numFmtId="170" fontId="105" fillId="0" borderId="102" xfId="175" applyNumberFormat="1" applyFont="1" applyBorder="1" applyAlignment="1">
      <alignment vertical="center"/>
    </xf>
    <xf numFmtId="0" fontId="104" fillId="0" borderId="29" xfId="175" applyFont="1" applyBorder="1" applyAlignment="1">
      <alignment horizontal="left" vertical="center" wrapText="1"/>
    </xf>
    <xf numFmtId="170" fontId="104" fillId="0" borderId="119" xfId="175" applyNumberFormat="1" applyFont="1" applyBorder="1" applyAlignment="1">
      <alignment vertical="center"/>
    </xf>
    <xf numFmtId="170" fontId="105" fillId="0" borderId="119" xfId="175" applyNumberFormat="1" applyFont="1" applyBorder="1" applyAlignment="1">
      <alignment vertical="center"/>
    </xf>
    <xf numFmtId="3" fontId="105" fillId="0" borderId="129" xfId="175" applyNumberFormat="1" applyFont="1" applyBorder="1" applyAlignment="1">
      <alignment vertical="center"/>
    </xf>
    <xf numFmtId="170" fontId="105" fillId="0" borderId="95" xfId="175" applyNumberFormat="1" applyFont="1" applyBorder="1" applyAlignment="1">
      <alignment vertical="center"/>
    </xf>
    <xf numFmtId="0" fontId="104" fillId="0" borderId="0" xfId="175" applyFont="1" applyAlignment="1">
      <alignment wrapText="1"/>
    </xf>
    <xf numFmtId="3" fontId="104" fillId="0" borderId="0" xfId="175" applyNumberFormat="1" applyFont="1"/>
    <xf numFmtId="0" fontId="60" fillId="0" borderId="51" xfId="0" applyFont="1" applyBorder="1" applyAlignment="1">
      <alignment horizontal="left" vertical="center" wrapText="1"/>
    </xf>
    <xf numFmtId="0" fontId="139" fillId="0" borderId="49" xfId="180" applyFont="1" applyBorder="1" applyAlignment="1">
      <alignment horizontal="left"/>
    </xf>
    <xf numFmtId="0" fontId="139" fillId="0" borderId="50" xfId="180" applyFont="1" applyBorder="1" applyAlignment="1">
      <alignment horizontal="left"/>
    </xf>
    <xf numFmtId="0" fontId="146" fillId="0" borderId="0" xfId="68" applyFont="1" applyAlignment="1">
      <alignment vertical="center"/>
    </xf>
    <xf numFmtId="3" fontId="60" fillId="0" borderId="126" xfId="68" applyNumberFormat="1" applyFont="1" applyBorder="1" applyAlignment="1">
      <alignment horizontal="right" vertical="center"/>
    </xf>
    <xf numFmtId="3" fontId="60" fillId="27" borderId="133" xfId="68" applyNumberFormat="1" applyFont="1" applyFill="1" applyBorder="1" applyAlignment="1">
      <alignment vertical="center"/>
    </xf>
    <xf numFmtId="3" fontId="60" fillId="0" borderId="127" xfId="68" applyNumberFormat="1" applyFont="1" applyBorder="1" applyAlignment="1">
      <alignment horizontal="right" vertical="center"/>
    </xf>
    <xf numFmtId="3" fontId="60" fillId="0" borderId="79" xfId="68" applyNumberFormat="1" applyFont="1" applyBorder="1" applyAlignment="1">
      <alignment horizontal="right" vertical="center"/>
    </xf>
    <xf numFmtId="3" fontId="60" fillId="0" borderId="80" xfId="68" applyNumberFormat="1" applyFont="1" applyBorder="1" applyAlignment="1">
      <alignment horizontal="right" vertical="center"/>
    </xf>
    <xf numFmtId="3" fontId="60" fillId="0" borderId="117" xfId="68" applyNumberFormat="1" applyFont="1" applyBorder="1" applyAlignment="1">
      <alignment horizontal="right" vertical="center"/>
    </xf>
    <xf numFmtId="0" fontId="140" fillId="0" borderId="49" xfId="180" applyFont="1" applyBorder="1" applyAlignment="1">
      <alignment vertical="center" wrapText="1"/>
    </xf>
    <xf numFmtId="3" fontId="106" fillId="27" borderId="134" xfId="68" applyNumberFormat="1" applyFont="1" applyFill="1" applyBorder="1" applyAlignment="1">
      <alignment vertical="center"/>
    </xf>
    <xf numFmtId="3" fontId="106" fillId="27" borderId="49" xfId="68" applyNumberFormat="1" applyFont="1" applyFill="1" applyBorder="1" applyAlignment="1">
      <alignment vertical="center"/>
    </xf>
    <xf numFmtId="3" fontId="106" fillId="27" borderId="28" xfId="68" applyNumberFormat="1" applyFont="1" applyFill="1" applyBorder="1" applyAlignment="1">
      <alignment vertical="center"/>
    </xf>
    <xf numFmtId="3" fontId="106" fillId="27" borderId="95" xfId="68" applyNumberFormat="1" applyFont="1" applyFill="1" applyBorder="1" applyAlignment="1">
      <alignment vertical="center"/>
    </xf>
    <xf numFmtId="3" fontId="106" fillId="27" borderId="50" xfId="68" applyNumberFormat="1" applyFont="1" applyFill="1" applyBorder="1" applyAlignment="1">
      <alignment horizontal="justify" vertical="center"/>
    </xf>
    <xf numFmtId="3" fontId="60" fillId="0" borderId="135" xfId="68" applyNumberFormat="1" applyFont="1" applyBorder="1" applyAlignment="1">
      <alignment vertical="center"/>
    </xf>
    <xf numFmtId="3" fontId="60" fillId="0" borderId="123" xfId="68" applyNumberFormat="1" applyFont="1" applyBorder="1" applyAlignment="1">
      <alignment horizontal="right" vertical="center"/>
    </xf>
    <xf numFmtId="3" fontId="60" fillId="0" borderId="122" xfId="68" applyNumberFormat="1" applyFont="1" applyBorder="1" applyAlignment="1">
      <alignment horizontal="right" vertical="center"/>
    </xf>
    <xf numFmtId="3" fontId="60" fillId="0" borderId="118" xfId="68" applyNumberFormat="1" applyFont="1" applyBorder="1" applyAlignment="1">
      <alignment horizontal="right" vertical="center"/>
    </xf>
    <xf numFmtId="3" fontId="60" fillId="0" borderId="119" xfId="68" applyNumberFormat="1" applyFont="1" applyBorder="1" applyAlignment="1">
      <alignment horizontal="right" vertical="center"/>
    </xf>
    <xf numFmtId="0" fontId="60" fillId="0" borderId="130" xfId="93" applyFont="1" applyBorder="1" applyAlignment="1">
      <alignment horizontal="justify" vertical="center" wrapText="1"/>
    </xf>
    <xf numFmtId="3" fontId="106" fillId="27" borderId="36" xfId="68" applyNumberFormat="1" applyFont="1" applyFill="1" applyBorder="1" applyAlignment="1">
      <alignment horizontal="justify" vertical="center"/>
    </xf>
    <xf numFmtId="3" fontId="60" fillId="0" borderId="136" xfId="68" applyNumberFormat="1" applyFont="1" applyBorder="1" applyAlignment="1">
      <alignment vertical="center"/>
    </xf>
    <xf numFmtId="3" fontId="60" fillId="0" borderId="137" xfId="68" applyNumberFormat="1" applyFont="1" applyBorder="1" applyAlignment="1">
      <alignment horizontal="right" vertical="center"/>
    </xf>
    <xf numFmtId="3" fontId="60" fillId="0" borderId="47" xfId="68" applyNumberFormat="1" applyFont="1" applyBorder="1" applyAlignment="1">
      <alignment horizontal="right" vertical="center"/>
    </xf>
    <xf numFmtId="0" fontId="147" fillId="0" borderId="0" xfId="68" applyFont="1" applyAlignment="1">
      <alignment vertical="center"/>
    </xf>
    <xf numFmtId="3" fontId="60" fillId="0" borderId="130" xfId="68" applyNumberFormat="1" applyFont="1" applyBorder="1" applyAlignment="1">
      <alignment horizontal="justify" vertical="center" wrapText="1"/>
    </xf>
    <xf numFmtId="3" fontId="60" fillId="0" borderId="47" xfId="68" applyNumberFormat="1" applyFont="1" applyBorder="1" applyAlignment="1">
      <alignment horizontal="justify" vertical="center" wrapText="1"/>
    </xf>
    <xf numFmtId="0" fontId="60" fillId="0" borderId="139" xfId="93" applyFont="1" applyBorder="1" applyAlignment="1">
      <alignment horizontal="justify" vertical="center" wrapText="1"/>
    </xf>
    <xf numFmtId="3" fontId="60" fillId="0" borderId="140" xfId="68" applyNumberFormat="1" applyFont="1" applyBorder="1" applyAlignment="1">
      <alignment horizontal="right" vertical="center"/>
    </xf>
    <xf numFmtId="3" fontId="60" fillId="0" borderId="141" xfId="68" applyNumberFormat="1" applyFont="1" applyBorder="1" applyAlignment="1">
      <alignment horizontal="right" vertical="center"/>
    </xf>
    <xf numFmtId="3" fontId="60" fillId="0" borderId="142" xfId="68" applyNumberFormat="1" applyFont="1" applyBorder="1" applyAlignment="1">
      <alignment vertical="center"/>
    </xf>
    <xf numFmtId="3" fontId="60" fillId="0" borderId="138" xfId="68" applyNumberFormat="1" applyFont="1" applyBorder="1" applyAlignment="1">
      <alignment horizontal="justify" vertical="center" wrapText="1"/>
    </xf>
    <xf numFmtId="3" fontId="60" fillId="27" borderId="143" xfId="68" applyNumberFormat="1" applyFont="1" applyFill="1" applyBorder="1" applyAlignment="1">
      <alignment vertical="center"/>
    </xf>
    <xf numFmtId="3" fontId="60" fillId="0" borderId="144" xfId="68" applyNumberFormat="1" applyFont="1" applyBorder="1" applyAlignment="1">
      <alignment vertical="center"/>
    </xf>
    <xf numFmtId="3" fontId="60" fillId="0" borderId="145" xfId="68" applyNumberFormat="1" applyFont="1" applyBorder="1" applyAlignment="1">
      <alignment vertical="center"/>
    </xf>
    <xf numFmtId="0" fontId="60" fillId="0" borderId="146" xfId="93" applyFont="1" applyBorder="1" applyAlignment="1">
      <alignment horizontal="justify" vertical="center" wrapText="1"/>
    </xf>
    <xf numFmtId="3" fontId="60" fillId="0" borderId="147" xfId="68" applyNumberFormat="1" applyFont="1" applyBorder="1" applyAlignment="1">
      <alignment vertical="center"/>
    </xf>
    <xf numFmtId="3" fontId="60" fillId="27" borderId="148" xfId="68" applyNumberFormat="1" applyFont="1" applyFill="1" applyBorder="1" applyAlignment="1">
      <alignment vertical="center"/>
    </xf>
    <xf numFmtId="0" fontId="60" fillId="0" borderId="117" xfId="177" applyFont="1" applyBorder="1" applyAlignment="1">
      <alignment horizontal="justify" vertical="center" wrapText="1"/>
    </xf>
    <xf numFmtId="3" fontId="60" fillId="0" borderId="149" xfId="68" applyNumberFormat="1" applyFont="1" applyBorder="1" applyAlignment="1">
      <alignment vertical="center"/>
    </xf>
    <xf numFmtId="3" fontId="60" fillId="0" borderId="150" xfId="68" applyNumberFormat="1" applyFont="1" applyBorder="1" applyAlignment="1">
      <alignment horizontal="right" vertical="center"/>
    </xf>
    <xf numFmtId="0" fontId="60" fillId="0" borderId="138" xfId="93" applyFont="1" applyBorder="1" applyAlignment="1">
      <alignment horizontal="justify" vertical="center" wrapText="1"/>
    </xf>
    <xf numFmtId="3" fontId="60" fillId="0" borderId="151" xfId="68" applyNumberFormat="1" applyFont="1" applyBorder="1" applyAlignment="1">
      <alignment vertical="center"/>
    </xf>
    <xf numFmtId="3" fontId="60" fillId="0" borderId="152" xfId="68" applyNumberFormat="1" applyFont="1" applyBorder="1" applyAlignment="1">
      <alignment vertical="center"/>
    </xf>
    <xf numFmtId="0" fontId="60" fillId="0" borderId="117" xfId="93" applyFont="1" applyBorder="1" applyAlignment="1">
      <alignment horizontal="justify" vertical="center" wrapText="1"/>
    </xf>
    <xf numFmtId="0" fontId="60" fillId="0" borderId="37" xfId="68" applyFont="1" applyBorder="1" applyAlignment="1">
      <alignment horizontal="justify" vertical="center"/>
    </xf>
    <xf numFmtId="3" fontId="126" fillId="0" borderId="0" xfId="178" applyNumberFormat="1" applyFont="1"/>
    <xf numFmtId="3" fontId="53" fillId="0" borderId="0" xfId="68" applyNumberFormat="1" applyFont="1" applyAlignment="1">
      <alignment horizontal="justify" vertical="justify"/>
    </xf>
    <xf numFmtId="0" fontId="54" fillId="0" borderId="0" xfId="68" applyFont="1" applyAlignment="1">
      <alignment horizontal="justify" vertical="justify"/>
    </xf>
    <xf numFmtId="0" fontId="126" fillId="0" borderId="0" xfId="181" applyFont="1"/>
    <xf numFmtId="0" fontId="128" fillId="0" borderId="0" xfId="181" applyFont="1"/>
    <xf numFmtId="4" fontId="148" fillId="0" borderId="0" xfId="181" applyNumberFormat="1" applyFont="1"/>
    <xf numFmtId="0" fontId="106" fillId="0" borderId="0" xfId="181" applyFont="1" applyAlignment="1">
      <alignment horizontal="right"/>
    </xf>
    <xf numFmtId="0" fontId="60" fillId="0" borderId="0" xfId="181" applyFont="1" applyAlignment="1">
      <alignment vertical="center"/>
    </xf>
    <xf numFmtId="0" fontId="60" fillId="0" borderId="118" xfId="182" applyFont="1" applyBorder="1" applyAlignment="1">
      <alignment vertical="center" wrapText="1"/>
    </xf>
    <xf numFmtId="0" fontId="60" fillId="0" borderId="68" xfId="182" applyFont="1" applyBorder="1" applyAlignment="1">
      <alignment horizontal="right" vertical="center"/>
    </xf>
    <xf numFmtId="3" fontId="60" fillId="0" borderId="122" xfId="182" applyNumberFormat="1" applyFont="1" applyBorder="1" applyAlignment="1">
      <alignment horizontal="right" vertical="center"/>
    </xf>
    <xf numFmtId="3" fontId="60" fillId="0" borderId="122" xfId="182" applyNumberFormat="1" applyFont="1" applyBorder="1" applyAlignment="1">
      <alignment vertical="center"/>
    </xf>
    <xf numFmtId="3" fontId="60" fillId="26" borderId="122" xfId="182" applyNumberFormat="1" applyFont="1" applyFill="1" applyBorder="1" applyAlignment="1">
      <alignment vertical="center"/>
    </xf>
    <xf numFmtId="9" fontId="60" fillId="0" borderId="119" xfId="181" applyNumberFormat="1" applyFont="1" applyBorder="1" applyAlignment="1">
      <alignment horizontal="center" vertical="center"/>
    </xf>
    <xf numFmtId="3" fontId="106" fillId="26" borderId="127" xfId="94" applyNumberFormat="1" applyFont="1" applyFill="1" applyBorder="1" applyAlignment="1" applyProtection="1">
      <alignment horizontal="right" vertical="center"/>
      <protection locked="0"/>
    </xf>
    <xf numFmtId="3" fontId="106" fillId="26" borderId="117" xfId="94" applyNumberFormat="1" applyFont="1" applyFill="1" applyBorder="1" applyAlignment="1" applyProtection="1">
      <alignment horizontal="center" vertical="center"/>
      <protection locked="0"/>
    </xf>
    <xf numFmtId="4" fontId="106" fillId="0" borderId="140" xfId="94" applyNumberFormat="1" applyFont="1" applyBorder="1" applyAlignment="1" applyProtection="1">
      <alignment horizontal="left"/>
      <protection locked="0"/>
    </xf>
    <xf numFmtId="4" fontId="106" fillId="0" borderId="138" xfId="94" applyNumberFormat="1" applyFont="1" applyBorder="1" applyAlignment="1" applyProtection="1">
      <alignment horizontal="left"/>
      <protection locked="0"/>
    </xf>
    <xf numFmtId="49" fontId="60" fillId="0" borderId="5" xfId="182" applyNumberFormat="1" applyFont="1" applyBorder="1" applyAlignment="1">
      <alignment vertical="center" wrapText="1"/>
    </xf>
    <xf numFmtId="49" fontId="60" fillId="0" borderId="31" xfId="182" applyNumberFormat="1" applyFont="1" applyBorder="1" applyAlignment="1">
      <alignment horizontal="right" vertical="center"/>
    </xf>
    <xf numFmtId="3" fontId="60" fillId="0" borderId="127" xfId="182" applyNumberFormat="1" applyFont="1" applyBorder="1" applyAlignment="1">
      <alignment vertical="center"/>
    </xf>
    <xf numFmtId="3" fontId="60" fillId="26" borderId="127" xfId="182" applyNumberFormat="1" applyFont="1" applyFill="1" applyBorder="1" applyAlignment="1">
      <alignment vertical="center"/>
    </xf>
    <xf numFmtId="9" fontId="60" fillId="0" borderId="117" xfId="181" applyNumberFormat="1" applyFont="1" applyBorder="1" applyAlignment="1">
      <alignment horizontal="center" vertical="center"/>
    </xf>
    <xf numFmtId="0" fontId="60" fillId="0" borderId="31" xfId="182" applyFont="1" applyBorder="1" applyAlignment="1">
      <alignment horizontal="right" vertical="center"/>
    </xf>
    <xf numFmtId="3" fontId="60" fillId="0" borderId="127" xfId="182" applyNumberFormat="1" applyFont="1" applyBorder="1" applyAlignment="1">
      <alignment horizontal="right" vertical="center"/>
    </xf>
    <xf numFmtId="9" fontId="60" fillId="0" borderId="117" xfId="181" applyNumberFormat="1" applyFont="1" applyBorder="1" applyAlignment="1">
      <alignment horizontal="center" vertical="center" wrapText="1"/>
    </xf>
    <xf numFmtId="4" fontId="145" fillId="0" borderId="153" xfId="94" applyNumberFormat="1" applyFont="1" applyBorder="1" applyAlignment="1" applyProtection="1">
      <alignment horizontal="left" vertical="center" wrapText="1"/>
      <protection locked="0"/>
    </xf>
    <xf numFmtId="1" fontId="145" fillId="0" borderId="0" xfId="94" applyNumberFormat="1" applyFont="1" applyAlignment="1" applyProtection="1">
      <alignment horizontal="center" vertical="center" wrapText="1"/>
      <protection locked="0"/>
    </xf>
    <xf numFmtId="3" fontId="145" fillId="0" borderId="154" xfId="94" applyNumberFormat="1" applyFont="1" applyBorder="1" applyAlignment="1" applyProtection="1">
      <alignment horizontal="right" vertical="center"/>
      <protection locked="0"/>
    </xf>
    <xf numFmtId="3" fontId="145" fillId="0" borderId="0" xfId="94" applyNumberFormat="1" applyFont="1" applyAlignment="1" applyProtection="1">
      <alignment horizontal="right" vertical="center"/>
      <protection locked="0"/>
    </xf>
    <xf numFmtId="3" fontId="145" fillId="0" borderId="155" xfId="94" applyNumberFormat="1" applyFont="1" applyBorder="1" applyAlignment="1" applyProtection="1">
      <alignment horizontal="center" vertical="center"/>
      <protection locked="0"/>
    </xf>
    <xf numFmtId="0" fontId="141" fillId="0" borderId="0" xfId="181" applyFont="1" applyAlignment="1">
      <alignment vertical="center"/>
    </xf>
    <xf numFmtId="49" fontId="149" fillId="0" borderId="0" xfId="181" applyNumberFormat="1" applyFont="1" applyAlignment="1">
      <alignment wrapText="1"/>
    </xf>
    <xf numFmtId="2" fontId="149" fillId="0" borderId="0" xfId="181" applyNumberFormat="1" applyFont="1" applyAlignment="1">
      <alignment horizontal="right"/>
    </xf>
    <xf numFmtId="4" fontId="149" fillId="0" borderId="0" xfId="181" applyNumberFormat="1" applyFont="1" applyAlignment="1">
      <alignment horizontal="right"/>
    </xf>
    <xf numFmtId="0" fontId="143" fillId="0" borderId="0" xfId="181" applyFont="1" applyAlignment="1">
      <alignment horizontal="center"/>
    </xf>
    <xf numFmtId="0" fontId="143" fillId="0" borderId="0" xfId="181" applyFont="1" applyAlignment="1">
      <alignment vertical="center"/>
    </xf>
    <xf numFmtId="0" fontId="128" fillId="0" borderId="0" xfId="181" applyFont="1" applyAlignment="1">
      <alignment horizontal="center"/>
    </xf>
    <xf numFmtId="0" fontId="141" fillId="0" borderId="0" xfId="94" applyFont="1" applyAlignment="1" applyProtection="1">
      <alignment vertical="center"/>
      <protection locked="0"/>
    </xf>
    <xf numFmtId="0" fontId="143" fillId="0" borderId="0" xfId="181" applyFont="1"/>
    <xf numFmtId="0" fontId="144" fillId="0" borderId="0" xfId="181" applyFont="1"/>
    <xf numFmtId="4" fontId="106" fillId="0" borderId="68" xfId="94" applyNumberFormat="1" applyFont="1" applyBorder="1" applyAlignment="1" applyProtection="1">
      <alignment horizontal="left"/>
      <protection locked="0"/>
    </xf>
    <xf numFmtId="4" fontId="106" fillId="0" borderId="98" xfId="94" applyNumberFormat="1" applyFont="1" applyBorder="1" applyAlignment="1" applyProtection="1">
      <alignment horizontal="left"/>
      <protection locked="0"/>
    </xf>
    <xf numFmtId="4" fontId="106" fillId="0" borderId="130" xfId="94" applyNumberFormat="1" applyFont="1" applyBorder="1" applyAlignment="1" applyProtection="1">
      <alignment horizontal="left"/>
      <protection locked="0"/>
    </xf>
    <xf numFmtId="3" fontId="60" fillId="0" borderId="159" xfId="68" applyNumberFormat="1" applyFont="1" applyBorder="1" applyAlignment="1">
      <alignment vertical="center"/>
    </xf>
    <xf numFmtId="3" fontId="60" fillId="0" borderId="160" xfId="68" applyNumberFormat="1" applyFont="1" applyBorder="1" applyAlignment="1">
      <alignment horizontal="right" vertical="center"/>
    </xf>
    <xf numFmtId="3" fontId="60" fillId="0" borderId="161" xfId="68" applyNumberFormat="1" applyFont="1" applyBorder="1" applyAlignment="1">
      <alignment horizontal="right" vertical="center"/>
    </xf>
    <xf numFmtId="3" fontId="60" fillId="0" borderId="163" xfId="68" applyNumberFormat="1" applyFont="1" applyBorder="1" applyAlignment="1">
      <alignment vertical="center"/>
    </xf>
    <xf numFmtId="0" fontId="60" fillId="0" borderId="164" xfId="93" applyFont="1" applyBorder="1" applyAlignment="1">
      <alignment horizontal="justify" vertical="center" wrapText="1"/>
    </xf>
    <xf numFmtId="3" fontId="60" fillId="0" borderId="165" xfId="68" applyNumberFormat="1" applyFont="1" applyBorder="1" applyAlignment="1">
      <alignment horizontal="right" vertical="center"/>
    </xf>
    <xf numFmtId="3" fontId="60" fillId="0" borderId="166" xfId="68" applyNumberFormat="1" applyFont="1" applyBorder="1" applyAlignment="1">
      <alignment horizontal="right" vertical="center"/>
    </xf>
    <xf numFmtId="0" fontId="60" fillId="0" borderId="167" xfId="93" applyFont="1" applyBorder="1" applyAlignment="1">
      <alignment horizontal="justify" vertical="center" wrapText="1"/>
    </xf>
    <xf numFmtId="3" fontId="60" fillId="0" borderId="168" xfId="68" applyNumberFormat="1" applyFont="1" applyBorder="1" applyAlignment="1">
      <alignment horizontal="right" vertical="center"/>
    </xf>
    <xf numFmtId="3" fontId="60" fillId="27" borderId="169" xfId="68" applyNumberFormat="1" applyFont="1" applyFill="1" applyBorder="1" applyAlignment="1">
      <alignment vertical="center"/>
    </xf>
    <xf numFmtId="3" fontId="60" fillId="0" borderId="170" xfId="68" applyNumberFormat="1" applyFont="1" applyBorder="1" applyAlignment="1">
      <alignment vertical="center"/>
    </xf>
    <xf numFmtId="3" fontId="60" fillId="0" borderId="171" xfId="68" applyNumberFormat="1" applyFont="1" applyBorder="1" applyAlignment="1">
      <alignment vertical="center"/>
    </xf>
    <xf numFmtId="3" fontId="60" fillId="0" borderId="172" xfId="68" applyNumberFormat="1" applyFont="1" applyBorder="1" applyAlignment="1">
      <alignment horizontal="right" vertical="center"/>
    </xf>
    <xf numFmtId="3" fontId="60" fillId="0" borderId="173" xfId="68" applyNumberFormat="1" applyFont="1" applyBorder="1" applyAlignment="1">
      <alignment vertical="center"/>
    </xf>
    <xf numFmtId="3" fontId="60" fillId="0" borderId="174" xfId="68" applyNumberFormat="1" applyFont="1" applyBorder="1" applyAlignment="1">
      <alignment horizontal="right" vertical="center"/>
    </xf>
    <xf numFmtId="3" fontId="60" fillId="0" borderId="175" xfId="68" applyNumberFormat="1" applyFont="1" applyBorder="1" applyAlignment="1">
      <alignment horizontal="right" vertical="center"/>
    </xf>
    <xf numFmtId="0" fontId="60" fillId="0" borderId="176" xfId="93" applyFont="1" applyBorder="1" applyAlignment="1">
      <alignment horizontal="justify" vertical="center" wrapText="1"/>
    </xf>
    <xf numFmtId="3" fontId="60" fillId="0" borderId="177" xfId="68" applyNumberFormat="1" applyFont="1" applyBorder="1" applyAlignment="1">
      <alignment horizontal="right" vertical="center"/>
    </xf>
    <xf numFmtId="3" fontId="60" fillId="27" borderId="178" xfId="68" applyNumberFormat="1" applyFont="1" applyFill="1" applyBorder="1" applyAlignment="1">
      <alignment vertical="center"/>
    </xf>
    <xf numFmtId="3" fontId="60" fillId="0" borderId="179" xfId="68" applyNumberFormat="1" applyFont="1" applyBorder="1" applyAlignment="1">
      <alignment vertical="center"/>
    </xf>
    <xf numFmtId="3" fontId="60" fillId="0" borderId="180" xfId="68" applyNumberFormat="1" applyFont="1" applyBorder="1" applyAlignment="1">
      <alignment vertical="center"/>
    </xf>
    <xf numFmtId="3" fontId="60" fillId="0" borderId="181" xfId="68" applyNumberFormat="1" applyFont="1" applyBorder="1" applyAlignment="1">
      <alignment horizontal="right" vertical="center"/>
    </xf>
    <xf numFmtId="3" fontId="60" fillId="0" borderId="182" xfId="68" applyNumberFormat="1" applyFont="1" applyBorder="1" applyAlignment="1">
      <alignment vertical="center"/>
    </xf>
    <xf numFmtId="3" fontId="60" fillId="0" borderId="183" xfId="68" applyNumberFormat="1" applyFont="1" applyBorder="1" applyAlignment="1">
      <alignment horizontal="right" vertical="center"/>
    </xf>
    <xf numFmtId="3" fontId="60" fillId="0" borderId="184" xfId="68" applyNumberFormat="1" applyFont="1" applyBorder="1" applyAlignment="1">
      <alignment horizontal="right" vertical="center"/>
    </xf>
    <xf numFmtId="3" fontId="60" fillId="0" borderId="185" xfId="68" applyNumberFormat="1" applyFont="1" applyBorder="1" applyAlignment="1">
      <alignment horizontal="right" vertical="center"/>
    </xf>
    <xf numFmtId="3" fontId="60" fillId="27" borderId="186" xfId="68" applyNumberFormat="1" applyFont="1" applyFill="1" applyBorder="1" applyAlignment="1">
      <alignment vertical="center"/>
    </xf>
    <xf numFmtId="3" fontId="60" fillId="0" borderId="187" xfId="68" applyNumberFormat="1" applyFont="1" applyBorder="1" applyAlignment="1">
      <alignment vertical="center"/>
    </xf>
    <xf numFmtId="3" fontId="60" fillId="0" borderId="188" xfId="68" applyNumberFormat="1" applyFont="1" applyBorder="1" applyAlignment="1">
      <alignment vertical="center"/>
    </xf>
    <xf numFmtId="3" fontId="60" fillId="0" borderId="189" xfId="68" applyNumberFormat="1" applyFont="1" applyBorder="1" applyAlignment="1">
      <alignment horizontal="right" vertical="center"/>
    </xf>
    <xf numFmtId="3" fontId="60" fillId="0" borderId="190" xfId="68" applyNumberFormat="1" applyFont="1" applyBorder="1" applyAlignment="1">
      <alignment vertical="center"/>
    </xf>
    <xf numFmtId="3" fontId="60" fillId="0" borderId="191" xfId="68" applyNumberFormat="1" applyFont="1" applyBorder="1" applyAlignment="1">
      <alignment horizontal="right" vertical="center"/>
    </xf>
    <xf numFmtId="3" fontId="60" fillId="0" borderId="192" xfId="68" applyNumberFormat="1" applyFont="1" applyBorder="1" applyAlignment="1">
      <alignment horizontal="right" vertical="center"/>
    </xf>
    <xf numFmtId="3" fontId="60" fillId="0" borderId="193" xfId="68" applyNumberFormat="1" applyFont="1" applyBorder="1" applyAlignment="1">
      <alignment horizontal="right" vertical="center"/>
    </xf>
    <xf numFmtId="3" fontId="60" fillId="27" borderId="194" xfId="68" applyNumberFormat="1" applyFont="1" applyFill="1" applyBorder="1" applyAlignment="1">
      <alignment vertical="center"/>
    </xf>
    <xf numFmtId="3" fontId="60" fillId="0" borderId="195" xfId="68" applyNumberFormat="1" applyFont="1" applyBorder="1" applyAlignment="1">
      <alignment vertical="center"/>
    </xf>
    <xf numFmtId="3" fontId="60" fillId="0" borderId="196" xfId="68" applyNumberFormat="1" applyFont="1" applyBorder="1" applyAlignment="1">
      <alignment vertical="center"/>
    </xf>
    <xf numFmtId="3" fontId="60" fillId="0" borderId="197" xfId="68" applyNumberFormat="1" applyFont="1" applyBorder="1" applyAlignment="1">
      <alignment horizontal="right" vertical="center"/>
    </xf>
    <xf numFmtId="3" fontId="60" fillId="0" borderId="198" xfId="68" applyNumberFormat="1" applyFont="1" applyBorder="1" applyAlignment="1">
      <alignment vertical="center"/>
    </xf>
    <xf numFmtId="3" fontId="60" fillId="0" borderId="199" xfId="68" applyNumberFormat="1" applyFont="1" applyBorder="1" applyAlignment="1">
      <alignment horizontal="right" vertical="center"/>
    </xf>
    <xf numFmtId="3" fontId="60" fillId="0" borderId="200" xfId="68" applyNumberFormat="1" applyFont="1" applyBorder="1" applyAlignment="1">
      <alignment horizontal="right" vertical="center"/>
    </xf>
    <xf numFmtId="0" fontId="60" fillId="0" borderId="201" xfId="93" applyFont="1" applyBorder="1" applyAlignment="1">
      <alignment horizontal="justify" vertical="center" wrapText="1"/>
    </xf>
    <xf numFmtId="3" fontId="60" fillId="0" borderId="202" xfId="68" applyNumberFormat="1" applyFont="1" applyBorder="1" applyAlignment="1">
      <alignment horizontal="right" vertical="center"/>
    </xf>
    <xf numFmtId="3" fontId="60" fillId="0" borderId="203" xfId="68" applyNumberFormat="1" applyFont="1" applyBorder="1" applyAlignment="1">
      <alignment horizontal="right" vertical="center"/>
    </xf>
    <xf numFmtId="3" fontId="60" fillId="0" borderId="204" xfId="68" applyNumberFormat="1" applyFont="1" applyBorder="1" applyAlignment="1">
      <alignment horizontal="right" vertical="center"/>
    </xf>
    <xf numFmtId="3" fontId="60" fillId="0" borderId="200" xfId="68" applyNumberFormat="1" applyFont="1" applyBorder="1" applyAlignment="1">
      <alignment horizontal="justify" vertical="center" wrapText="1"/>
    </xf>
    <xf numFmtId="3" fontId="60" fillId="27" borderId="205" xfId="68" applyNumberFormat="1" applyFont="1" applyFill="1" applyBorder="1" applyAlignment="1">
      <alignment vertical="center"/>
    </xf>
    <xf numFmtId="3" fontId="60" fillId="0" borderId="206" xfId="68" applyNumberFormat="1" applyFont="1" applyBorder="1" applyAlignment="1">
      <alignment vertical="center"/>
    </xf>
    <xf numFmtId="3" fontId="60" fillId="0" borderId="207" xfId="68" applyNumberFormat="1" applyFont="1" applyBorder="1" applyAlignment="1">
      <alignment vertical="center"/>
    </xf>
    <xf numFmtId="3" fontId="60" fillId="0" borderId="208" xfId="68" applyNumberFormat="1" applyFont="1" applyBorder="1" applyAlignment="1">
      <alignment vertical="center"/>
    </xf>
    <xf numFmtId="3" fontId="60" fillId="0" borderId="209" xfId="68" applyNumberFormat="1" applyFont="1" applyBorder="1" applyAlignment="1">
      <alignment horizontal="right" vertical="center"/>
    </xf>
    <xf numFmtId="3" fontId="60" fillId="0" borderId="210" xfId="68" applyNumberFormat="1" applyFont="1" applyBorder="1" applyAlignment="1">
      <alignment horizontal="right" vertical="center"/>
    </xf>
    <xf numFmtId="3" fontId="60" fillId="0" borderId="211" xfId="68" applyNumberFormat="1" applyFont="1" applyBorder="1" applyAlignment="1">
      <alignment vertical="center"/>
    </xf>
    <xf numFmtId="0" fontId="60" fillId="0" borderId="212" xfId="93" applyFont="1" applyBorder="1" applyAlignment="1">
      <alignment horizontal="justify" vertical="center" wrapText="1"/>
    </xf>
    <xf numFmtId="3" fontId="60" fillId="0" borderId="213" xfId="68" applyNumberFormat="1" applyFont="1" applyBorder="1" applyAlignment="1">
      <alignment vertical="center"/>
    </xf>
    <xf numFmtId="3" fontId="60" fillId="0" borderId="214" xfId="68" applyNumberFormat="1" applyFont="1" applyBorder="1" applyAlignment="1">
      <alignment vertical="center"/>
    </xf>
    <xf numFmtId="3" fontId="60" fillId="27" borderId="215" xfId="68" applyNumberFormat="1" applyFont="1" applyFill="1" applyBorder="1" applyAlignment="1">
      <alignment vertical="center"/>
    </xf>
    <xf numFmtId="3" fontId="60" fillId="0" borderId="216" xfId="68" applyNumberFormat="1" applyFont="1" applyBorder="1" applyAlignment="1">
      <alignment horizontal="right" vertical="center"/>
    </xf>
    <xf numFmtId="3" fontId="60" fillId="0" borderId="210" xfId="68" applyNumberFormat="1" applyFont="1" applyBorder="1" applyAlignment="1">
      <alignment horizontal="justify" vertical="center" wrapText="1"/>
    </xf>
    <xf numFmtId="0" fontId="60" fillId="0" borderId="217" xfId="93" applyFont="1" applyBorder="1" applyAlignment="1">
      <alignment horizontal="justify" vertical="center" wrapText="1"/>
    </xf>
    <xf numFmtId="3" fontId="60" fillId="0" borderId="218" xfId="68" applyNumberFormat="1" applyFont="1" applyBorder="1" applyAlignment="1">
      <alignment vertical="center"/>
    </xf>
    <xf numFmtId="3" fontId="60" fillId="27" borderId="219" xfId="68" applyNumberFormat="1" applyFont="1" applyFill="1" applyBorder="1" applyAlignment="1">
      <alignment vertical="center"/>
    </xf>
    <xf numFmtId="3" fontId="60" fillId="0" borderId="220" xfId="68" applyNumberFormat="1" applyFont="1" applyBorder="1" applyAlignment="1">
      <alignment vertical="center"/>
    </xf>
    <xf numFmtId="3" fontId="60" fillId="0" borderId="217" xfId="68" applyNumberFormat="1" applyFont="1" applyBorder="1" applyAlignment="1">
      <alignment horizontal="justify" vertical="center"/>
    </xf>
    <xf numFmtId="0" fontId="60" fillId="0" borderId="29" xfId="68" applyFont="1" applyBorder="1" applyAlignment="1">
      <alignment vertical="center"/>
    </xf>
    <xf numFmtId="0" fontId="60" fillId="0" borderId="0" xfId="68" applyFont="1" applyAlignment="1">
      <alignment vertical="center"/>
    </xf>
    <xf numFmtId="0" fontId="104" fillId="0" borderId="0" xfId="183" applyFont="1" applyAlignment="1">
      <alignment vertical="center"/>
    </xf>
    <xf numFmtId="3" fontId="104" fillId="0" borderId="0" xfId="183" applyNumberFormat="1" applyFont="1" applyAlignment="1">
      <alignment vertical="center"/>
    </xf>
    <xf numFmtId="3" fontId="104" fillId="0" borderId="0" xfId="183" applyNumberFormat="1" applyFont="1" applyAlignment="1">
      <alignment horizontal="right" vertical="center"/>
    </xf>
    <xf numFmtId="0" fontId="105" fillId="0" borderId="0" xfId="183" applyFont="1" applyAlignment="1">
      <alignment horizontal="center" vertical="center" wrapText="1"/>
    </xf>
    <xf numFmtId="3" fontId="105" fillId="0" borderId="222" xfId="183" applyNumberFormat="1" applyFont="1" applyBorder="1" applyAlignment="1">
      <alignment horizontal="center" vertical="center" wrapText="1"/>
    </xf>
    <xf numFmtId="3" fontId="105" fillId="0" borderId="223" xfId="183" applyNumberFormat="1" applyFont="1" applyBorder="1" applyAlignment="1">
      <alignment horizontal="center" vertical="center" wrapText="1"/>
    </xf>
    <xf numFmtId="0" fontId="54" fillId="0" borderId="224" xfId="179" applyFont="1" applyBorder="1" applyAlignment="1">
      <alignment vertical="center" wrapText="1"/>
    </xf>
    <xf numFmtId="0" fontId="105" fillId="0" borderId="127" xfId="179" applyFont="1" applyBorder="1" applyAlignment="1">
      <alignment horizontal="center" vertical="center"/>
    </xf>
    <xf numFmtId="3" fontId="105" fillId="0" borderId="127" xfId="179" applyNumberFormat="1" applyFont="1" applyBorder="1" applyAlignment="1">
      <alignment horizontal="center" vertical="center"/>
    </xf>
    <xf numFmtId="3" fontId="105" fillId="0" borderId="127" xfId="179" applyNumberFormat="1" applyFont="1" applyBorder="1" applyAlignment="1">
      <alignment vertical="center"/>
    </xf>
    <xf numFmtId="3" fontId="105" fillId="0" borderId="117" xfId="179" applyNumberFormat="1" applyFont="1" applyBorder="1" applyAlignment="1">
      <alignment vertical="center"/>
    </xf>
    <xf numFmtId="0" fontId="104" fillId="0" borderId="41" xfId="179" applyFont="1" applyBorder="1" applyAlignment="1">
      <alignment vertical="center"/>
    </xf>
    <xf numFmtId="0" fontId="104" fillId="0" borderId="42" xfId="179" applyFont="1" applyBorder="1" applyAlignment="1">
      <alignment vertical="center"/>
    </xf>
    <xf numFmtId="3" fontId="104" fillId="0" borderId="42" xfId="179" applyNumberFormat="1" applyFont="1" applyBorder="1" applyAlignment="1">
      <alignment horizontal="center" vertical="center"/>
    </xf>
    <xf numFmtId="3" fontId="104" fillId="0" borderId="42" xfId="179" applyNumberFormat="1" applyFont="1" applyBorder="1" applyAlignment="1">
      <alignment vertical="center"/>
    </xf>
    <xf numFmtId="3" fontId="104" fillId="0" borderId="8" xfId="179" applyNumberFormat="1" applyFont="1" applyBorder="1" applyAlignment="1">
      <alignment vertical="center"/>
    </xf>
    <xf numFmtId="0" fontId="53" fillId="0" borderId="46" xfId="179" applyFont="1" applyBorder="1" applyAlignment="1">
      <alignment vertical="center" wrapText="1"/>
    </xf>
    <xf numFmtId="0" fontId="105" fillId="0" borderId="79" xfId="179" applyFont="1" applyBorder="1" applyAlignment="1">
      <alignment horizontal="center" vertical="center"/>
    </xf>
    <xf numFmtId="3" fontId="105" fillId="0" borderId="79" xfId="179" applyNumberFormat="1" applyFont="1" applyBorder="1" applyAlignment="1">
      <alignment horizontal="center" vertical="center"/>
    </xf>
    <xf numFmtId="3" fontId="105" fillId="0" borderId="79" xfId="179" applyNumberFormat="1" applyFont="1" applyBorder="1" applyAlignment="1">
      <alignment vertical="center"/>
    </xf>
    <xf numFmtId="3" fontId="105" fillId="0" borderId="150" xfId="179" applyNumberFormat="1" applyFont="1" applyBorder="1" applyAlignment="1">
      <alignment vertical="center"/>
    </xf>
    <xf numFmtId="0" fontId="104" fillId="0" borderId="0" xfId="179" applyFont="1" applyAlignment="1">
      <alignment vertical="center"/>
    </xf>
    <xf numFmtId="0" fontId="104" fillId="0" borderId="224" xfId="179" applyFont="1" applyBorder="1" applyAlignment="1">
      <alignment vertical="center"/>
    </xf>
    <xf numFmtId="0" fontId="104" fillId="0" borderId="127" xfId="179" applyFont="1" applyBorder="1" applyAlignment="1">
      <alignment horizontal="center" vertical="center"/>
    </xf>
    <xf numFmtId="3" fontId="104" fillId="0" borderId="127" xfId="179" applyNumberFormat="1" applyFont="1" applyBorder="1" applyAlignment="1">
      <alignment horizontal="center" vertical="center"/>
    </xf>
    <xf numFmtId="3" fontId="104" fillId="0" borderId="127" xfId="179" applyNumberFormat="1" applyFont="1" applyBorder="1" applyAlignment="1">
      <alignment vertical="center"/>
    </xf>
    <xf numFmtId="3" fontId="104" fillId="0" borderId="117" xfId="179" applyNumberFormat="1" applyFont="1" applyBorder="1" applyAlignment="1">
      <alignment vertical="center"/>
    </xf>
    <xf numFmtId="0" fontId="104" fillId="0" borderId="60" xfId="179" applyFont="1" applyBorder="1" applyAlignment="1">
      <alignment horizontal="center" vertical="center"/>
    </xf>
    <xf numFmtId="0" fontId="104" fillId="0" borderId="224" xfId="179" applyFont="1" applyBorder="1" applyAlignment="1">
      <alignment horizontal="left" vertical="center"/>
    </xf>
    <xf numFmtId="0" fontId="53" fillId="0" borderId="224" xfId="179" applyFont="1" applyBorder="1" applyAlignment="1">
      <alignment vertical="center" wrapText="1"/>
    </xf>
    <xf numFmtId="0" fontId="104" fillId="0" borderId="127" xfId="179" applyFont="1" applyBorder="1" applyAlignment="1">
      <alignment vertical="center"/>
    </xf>
    <xf numFmtId="0" fontId="104" fillId="0" borderId="60" xfId="179" applyFont="1" applyBorder="1" applyAlignment="1">
      <alignment vertical="center"/>
    </xf>
    <xf numFmtId="0" fontId="104" fillId="0" borderId="127" xfId="179" applyFont="1" applyBorder="1" applyAlignment="1">
      <alignment horizontal="left" vertical="center"/>
    </xf>
    <xf numFmtId="0" fontId="54" fillId="0" borderId="46" xfId="179" applyFont="1" applyBorder="1" applyAlignment="1">
      <alignment vertical="center" wrapText="1"/>
    </xf>
    <xf numFmtId="0" fontId="104" fillId="0" borderId="0" xfId="179" applyFont="1" applyAlignment="1">
      <alignment vertical="center" wrapText="1"/>
    </xf>
    <xf numFmtId="0" fontId="54" fillId="0" borderId="224" xfId="179" applyFont="1" applyBorder="1" applyAlignment="1">
      <alignment horizontal="left" vertical="center"/>
    </xf>
    <xf numFmtId="0" fontId="104" fillId="0" borderId="0" xfId="179" applyFont="1" applyAlignment="1">
      <alignment horizontal="center" vertical="center" wrapText="1"/>
    </xf>
    <xf numFmtId="3" fontId="104" fillId="0" borderId="0" xfId="179" applyNumberFormat="1" applyFont="1" applyAlignment="1">
      <alignment vertical="center" wrapText="1"/>
    </xf>
    <xf numFmtId="0" fontId="104" fillId="0" borderId="41" xfId="179" applyFont="1" applyBorder="1" applyAlignment="1">
      <alignment horizontal="left" vertical="center"/>
    </xf>
    <xf numFmtId="0" fontId="104" fillId="0" borderId="42" xfId="179" applyFont="1" applyBorder="1" applyAlignment="1">
      <alignment horizontal="left" vertical="center"/>
    </xf>
    <xf numFmtId="0" fontId="105" fillId="0" borderId="79" xfId="179" applyFont="1" applyBorder="1" applyAlignment="1">
      <alignment horizontal="center" vertical="center" wrapText="1"/>
    </xf>
    <xf numFmtId="3" fontId="105" fillId="0" borderId="79" xfId="179" applyNumberFormat="1" applyFont="1" applyBorder="1" applyAlignment="1">
      <alignment vertical="center" wrapText="1"/>
    </xf>
    <xf numFmtId="3" fontId="105" fillId="0" borderId="150" xfId="179" applyNumberFormat="1" applyFont="1" applyBorder="1" applyAlignment="1">
      <alignment vertical="center" wrapText="1"/>
    </xf>
    <xf numFmtId="0" fontId="104" fillId="0" borderId="224" xfId="179" applyFont="1" applyBorder="1" applyAlignment="1">
      <alignment horizontal="left" vertical="center" wrapText="1"/>
    </xf>
    <xf numFmtId="0" fontId="104" fillId="0" borderId="127" xfId="179" applyFont="1" applyBorder="1" applyAlignment="1">
      <alignment horizontal="center" vertical="center" wrapText="1"/>
    </xf>
    <xf numFmtId="3" fontId="104" fillId="0" borderId="127" xfId="179" applyNumberFormat="1" applyFont="1" applyBorder="1" applyAlignment="1">
      <alignment vertical="center" wrapText="1"/>
    </xf>
    <xf numFmtId="3" fontId="104" fillId="0" borderId="117" xfId="179" applyNumberFormat="1" applyFont="1" applyBorder="1" applyAlignment="1">
      <alignment vertical="center" wrapText="1"/>
    </xf>
    <xf numFmtId="0" fontId="104" fillId="0" borderId="224" xfId="179" applyFont="1" applyBorder="1" applyAlignment="1">
      <alignment vertical="center" wrapText="1"/>
    </xf>
    <xf numFmtId="0" fontId="105" fillId="0" borderId="127" xfId="179" applyFont="1" applyBorder="1" applyAlignment="1">
      <alignment horizontal="center" vertical="center" wrapText="1"/>
    </xf>
    <xf numFmtId="3" fontId="105" fillId="0" borderId="127" xfId="179" applyNumberFormat="1" applyFont="1" applyBorder="1" applyAlignment="1">
      <alignment vertical="center" wrapText="1"/>
    </xf>
    <xf numFmtId="3" fontId="105" fillId="0" borderId="117" xfId="179" applyNumberFormat="1" applyFont="1" applyBorder="1" applyAlignment="1">
      <alignment vertical="center" wrapText="1"/>
    </xf>
    <xf numFmtId="0" fontId="104" fillId="0" borderId="42" xfId="179" applyFont="1" applyBorder="1" applyAlignment="1">
      <alignment horizontal="center" vertical="center" wrapText="1"/>
    </xf>
    <xf numFmtId="3" fontId="104" fillId="0" borderId="42" xfId="179" applyNumberFormat="1" applyFont="1" applyBorder="1" applyAlignment="1">
      <alignment vertical="center" wrapText="1"/>
    </xf>
    <xf numFmtId="3" fontId="104" fillId="0" borderId="8" xfId="179" applyNumberFormat="1" applyFont="1" applyBorder="1" applyAlignment="1">
      <alignment vertical="center" wrapText="1"/>
    </xf>
    <xf numFmtId="0" fontId="104" fillId="0" borderId="73" xfId="179" applyFont="1" applyBorder="1" applyAlignment="1">
      <alignment vertical="center"/>
    </xf>
    <xf numFmtId="0" fontId="53" fillId="0" borderId="79" xfId="179" applyFont="1" applyBorder="1" applyAlignment="1">
      <alignment horizontal="center" vertical="center"/>
    </xf>
    <xf numFmtId="3" fontId="53" fillId="0" borderId="79" xfId="179" applyNumberFormat="1" applyFont="1" applyBorder="1" applyAlignment="1">
      <alignment horizontal="center" vertical="center"/>
    </xf>
    <xf numFmtId="3" fontId="53" fillId="0" borderId="79" xfId="179" applyNumberFormat="1" applyFont="1" applyBorder="1" applyAlignment="1">
      <alignment vertical="center"/>
    </xf>
    <xf numFmtId="3" fontId="53" fillId="0" borderId="150" xfId="179" applyNumberFormat="1" applyFont="1" applyBorder="1" applyAlignment="1">
      <alignment vertical="center"/>
    </xf>
    <xf numFmtId="0" fontId="54" fillId="0" borderId="224" xfId="179" applyFont="1" applyBorder="1" applyAlignment="1">
      <alignment vertical="center"/>
    </xf>
    <xf numFmtId="0" fontId="54" fillId="0" borderId="127" xfId="179" applyFont="1" applyBorder="1" applyAlignment="1">
      <alignment horizontal="center" vertical="center"/>
    </xf>
    <xf numFmtId="3" fontId="54" fillId="0" borderId="127" xfId="179" applyNumberFormat="1" applyFont="1" applyBorder="1" applyAlignment="1">
      <alignment horizontal="center" vertical="center"/>
    </xf>
    <xf numFmtId="3" fontId="54" fillId="0" borderId="127" xfId="179" applyNumberFormat="1" applyFont="1" applyBorder="1" applyAlignment="1">
      <alignment vertical="center"/>
    </xf>
    <xf numFmtId="3" fontId="54" fillId="0" borderId="117" xfId="179" applyNumberFormat="1" applyFont="1" applyBorder="1" applyAlignment="1">
      <alignment vertical="center"/>
    </xf>
    <xf numFmtId="0" fontId="54" fillId="0" borderId="60" xfId="179" applyFont="1" applyBorder="1" applyAlignment="1">
      <alignment horizontal="center" vertical="center"/>
    </xf>
    <xf numFmtId="0" fontId="53" fillId="0" borderId="127" xfId="179" applyFont="1" applyBorder="1" applyAlignment="1">
      <alignment horizontal="center" vertical="center"/>
    </xf>
    <xf numFmtId="3" fontId="53" fillId="0" borderId="127" xfId="179" applyNumberFormat="1" applyFont="1" applyBorder="1" applyAlignment="1">
      <alignment horizontal="center" vertical="center"/>
    </xf>
    <xf numFmtId="3" fontId="53" fillId="0" borderId="127" xfId="179" applyNumberFormat="1" applyFont="1" applyBorder="1" applyAlignment="1">
      <alignment vertical="center"/>
    </xf>
    <xf numFmtId="3" fontId="53" fillId="0" borderId="117" xfId="179" applyNumberFormat="1" applyFont="1" applyBorder="1" applyAlignment="1">
      <alignment vertical="center"/>
    </xf>
    <xf numFmtId="0" fontId="54" fillId="0" borderId="127" xfId="179" applyFont="1" applyBorder="1" applyAlignment="1">
      <alignment vertical="center"/>
    </xf>
    <xf numFmtId="0" fontId="54" fillId="0" borderId="60" xfId="179" applyFont="1" applyBorder="1" applyAlignment="1">
      <alignment vertical="center"/>
    </xf>
    <xf numFmtId="0" fontId="53" fillId="0" borderId="224" xfId="179" applyFont="1" applyBorder="1" applyAlignment="1">
      <alignment vertical="center"/>
    </xf>
    <xf numFmtId="0" fontId="54" fillId="0" borderId="41" xfId="179" applyFont="1" applyBorder="1" applyAlignment="1">
      <alignment vertical="center"/>
    </xf>
    <xf numFmtId="0" fontId="54" fillId="0" borderId="42" xfId="179" applyFont="1" applyBorder="1" applyAlignment="1">
      <alignment horizontal="center" vertical="center"/>
    </xf>
    <xf numFmtId="3" fontId="54" fillId="0" borderId="42" xfId="179" applyNumberFormat="1" applyFont="1" applyBorder="1" applyAlignment="1">
      <alignment horizontal="center" vertical="center"/>
    </xf>
    <xf numFmtId="3" fontId="54" fillId="0" borderId="42" xfId="179" applyNumberFormat="1" applyFont="1" applyBorder="1" applyAlignment="1">
      <alignment vertical="center"/>
    </xf>
    <xf numFmtId="3" fontId="54" fillId="0" borderId="8" xfId="179" applyNumberFormat="1" applyFont="1" applyBorder="1" applyAlignment="1">
      <alignment vertical="center"/>
    </xf>
    <xf numFmtId="0" fontId="53" fillId="0" borderId="100" xfId="179" applyFont="1" applyBorder="1" applyAlignment="1">
      <alignment vertical="center"/>
    </xf>
    <xf numFmtId="0" fontId="54" fillId="0" borderId="0" xfId="183" applyFont="1" applyAlignment="1">
      <alignment vertical="center"/>
    </xf>
    <xf numFmtId="0" fontId="54" fillId="0" borderId="126" xfId="179" applyFont="1" applyBorder="1" applyAlignment="1">
      <alignment vertical="center"/>
    </xf>
    <xf numFmtId="0" fontId="53" fillId="0" borderId="126" xfId="179" applyFont="1" applyBorder="1" applyAlignment="1">
      <alignment vertical="center" wrapText="1"/>
    </xf>
    <xf numFmtId="0" fontId="54" fillId="0" borderId="127" xfId="179" applyFont="1" applyBorder="1" applyAlignment="1">
      <alignment horizontal="left" vertical="center"/>
    </xf>
    <xf numFmtId="0" fontId="53" fillId="0" borderId="126" xfId="179" applyFont="1" applyBorder="1" applyAlignment="1">
      <alignment vertical="center"/>
    </xf>
    <xf numFmtId="0" fontId="54" fillId="0" borderId="24" xfId="179" applyFont="1" applyBorder="1" applyAlignment="1">
      <alignment vertical="center"/>
    </xf>
    <xf numFmtId="0" fontId="54" fillId="0" borderId="42" xfId="179" applyFont="1" applyBorder="1" applyAlignment="1">
      <alignment horizontal="left" vertical="center"/>
    </xf>
    <xf numFmtId="0" fontId="105" fillId="0" borderId="0" xfId="179" applyFont="1" applyAlignment="1">
      <alignment horizontal="center" vertical="center" wrapText="1"/>
    </xf>
    <xf numFmtId="3" fontId="105" fillId="0" borderId="127" xfId="179" applyNumberFormat="1" applyFont="1" applyBorder="1" applyAlignment="1">
      <alignment horizontal="right" vertical="center"/>
    </xf>
    <xf numFmtId="3" fontId="105" fillId="0" borderId="117" xfId="179" applyNumberFormat="1" applyFont="1" applyBorder="1" applyAlignment="1">
      <alignment horizontal="right" vertical="center"/>
    </xf>
    <xf numFmtId="3" fontId="104" fillId="0" borderId="117" xfId="179" applyNumberFormat="1" applyFont="1" applyBorder="1" applyAlignment="1">
      <alignment horizontal="right" vertical="center"/>
    </xf>
    <xf numFmtId="0" fontId="108" fillId="0" borderId="0" xfId="183" applyFont="1" applyAlignment="1">
      <alignment vertical="center"/>
    </xf>
    <xf numFmtId="0" fontId="104" fillId="0" borderId="0" xfId="183" applyFont="1" applyAlignment="1">
      <alignment vertical="center" wrapText="1"/>
    </xf>
    <xf numFmtId="3" fontId="104" fillId="0" borderId="0" xfId="183" applyNumberFormat="1" applyFont="1" applyAlignment="1">
      <alignment vertical="center" wrapText="1"/>
    </xf>
    <xf numFmtId="3" fontId="104" fillId="0" borderId="0" xfId="183" applyNumberFormat="1" applyFont="1" applyAlignment="1">
      <alignment horizontal="right" vertical="center" wrapText="1"/>
    </xf>
    <xf numFmtId="0" fontId="105" fillId="0" borderId="31" xfId="179" applyFont="1" applyBorder="1" applyAlignment="1">
      <alignment wrapText="1"/>
    </xf>
    <xf numFmtId="0" fontId="54" fillId="0" borderId="5" xfId="179" applyFont="1" applyBorder="1" applyAlignment="1">
      <alignment vertical="center" wrapText="1"/>
    </xf>
    <xf numFmtId="0" fontId="104" fillId="0" borderId="5" xfId="179" applyFont="1" applyBorder="1" applyAlignment="1">
      <alignment vertical="center" wrapText="1"/>
    </xf>
    <xf numFmtId="0" fontId="4" fillId="0" borderId="0" xfId="179"/>
    <xf numFmtId="0" fontId="105" fillId="0" borderId="31" xfId="179" applyFont="1" applyBorder="1"/>
    <xf numFmtId="0" fontId="104" fillId="0" borderId="5" xfId="179" applyFont="1" applyBorder="1" applyAlignment="1">
      <alignment vertical="center"/>
    </xf>
    <xf numFmtId="0" fontId="105" fillId="0" borderId="31" xfId="183" applyFont="1" applyBorder="1" applyAlignment="1">
      <alignment wrapText="1"/>
    </xf>
    <xf numFmtId="0" fontId="105" fillId="0" borderId="68" xfId="179" applyFont="1" applyBorder="1" applyAlignment="1">
      <alignment wrapText="1"/>
    </xf>
    <xf numFmtId="0" fontId="104" fillId="0" borderId="98" xfId="179" applyFont="1" applyBorder="1" applyAlignment="1">
      <alignment vertical="center" wrapText="1"/>
    </xf>
    <xf numFmtId="3" fontId="104" fillId="0" borderId="37" xfId="179" applyNumberFormat="1" applyFont="1" applyBorder="1" applyAlignment="1">
      <alignment vertical="center" wrapText="1"/>
    </xf>
    <xf numFmtId="0" fontId="54" fillId="0" borderId="5" xfId="179" applyFont="1" applyBorder="1" applyAlignment="1">
      <alignment vertical="center"/>
    </xf>
    <xf numFmtId="0" fontId="54" fillId="0" borderId="7" xfId="179" applyFont="1" applyBorder="1" applyAlignment="1">
      <alignment vertical="center" wrapText="1"/>
    </xf>
    <xf numFmtId="0" fontId="104" fillId="0" borderId="48" xfId="179" applyFont="1" applyBorder="1" applyAlignment="1">
      <alignment horizontal="center" vertical="center" wrapText="1"/>
    </xf>
    <xf numFmtId="0" fontId="106" fillId="0" borderId="129" xfId="0" applyFont="1" applyBorder="1" applyAlignment="1">
      <alignment horizontal="center" vertical="center" wrapText="1"/>
    </xf>
    <xf numFmtId="0" fontId="106" fillId="0" borderId="225" xfId="0" applyFont="1" applyBorder="1" applyAlignment="1">
      <alignment horizontal="center" vertical="center" wrapText="1"/>
    </xf>
    <xf numFmtId="0" fontId="106" fillId="0" borderId="127" xfId="0" applyFont="1" applyBorder="1" applyAlignment="1">
      <alignment horizontal="center" vertical="center"/>
    </xf>
    <xf numFmtId="0" fontId="60" fillId="0" borderId="127" xfId="0" applyFont="1" applyBorder="1" applyAlignment="1">
      <alignment horizontal="left" vertical="center" wrapText="1"/>
    </xf>
    <xf numFmtId="4" fontId="60" fillId="0" borderId="127" xfId="0" applyNumberFormat="1" applyFont="1" applyBorder="1" applyAlignment="1">
      <alignment vertical="center"/>
    </xf>
    <xf numFmtId="4" fontId="106" fillId="0" borderId="127" xfId="0" applyNumberFormat="1" applyFont="1" applyBorder="1" applyAlignment="1">
      <alignment vertical="center"/>
    </xf>
    <xf numFmtId="4" fontId="60" fillId="0" borderId="127" xfId="0" applyNumberFormat="1" applyFont="1" applyBorder="1" applyAlignment="1">
      <alignment horizontal="right" vertical="center"/>
    </xf>
    <xf numFmtId="0" fontId="60" fillId="0" borderId="127" xfId="0" applyFont="1" applyBorder="1" applyAlignment="1">
      <alignment vertical="center" wrapText="1"/>
    </xf>
    <xf numFmtId="4" fontId="106" fillId="0" borderId="127" xfId="0" applyNumberFormat="1" applyFont="1" applyBorder="1" applyAlignment="1">
      <alignment horizontal="right" vertical="center"/>
    </xf>
    <xf numFmtId="4" fontId="54" fillId="0" borderId="127" xfId="0" applyNumberFormat="1" applyFont="1" applyBorder="1" applyAlignment="1">
      <alignment vertical="center"/>
    </xf>
    <xf numFmtId="4" fontId="60" fillId="0" borderId="5" xfId="0" applyNumberFormat="1" applyFont="1" applyBorder="1" applyAlignment="1">
      <alignment horizontal="left" vertical="center" wrapText="1"/>
    </xf>
    <xf numFmtId="4" fontId="60" fillId="0" borderId="127" xfId="0" applyNumberFormat="1" applyFont="1" applyBorder="1" applyAlignment="1">
      <alignment horizontal="left" vertical="center"/>
    </xf>
    <xf numFmtId="0" fontId="106" fillId="0" borderId="226" xfId="0" applyFont="1" applyBorder="1" applyAlignment="1">
      <alignment horizontal="center" vertical="center"/>
    </xf>
    <xf numFmtId="0" fontId="106" fillId="0" borderId="230" xfId="0" applyFont="1" applyBorder="1" applyAlignment="1">
      <alignment horizontal="center" vertical="center"/>
    </xf>
    <xf numFmtId="0" fontId="106" fillId="0" borderId="232" xfId="0" applyFont="1" applyBorder="1" applyAlignment="1">
      <alignment horizontal="center" vertical="center"/>
    </xf>
    <xf numFmtId="0" fontId="60" fillId="0" borderId="221" xfId="0" applyFont="1" applyBorder="1" applyAlignment="1">
      <alignment horizontal="left" vertical="center" wrapText="1"/>
    </xf>
    <xf numFmtId="4" fontId="106" fillId="0" borderId="0" xfId="0" applyNumberFormat="1" applyFont="1" applyAlignment="1">
      <alignment horizontal="left" vertical="center"/>
    </xf>
    <xf numFmtId="0" fontId="60" fillId="0" borderId="234" xfId="0" applyFont="1" applyBorder="1" applyAlignment="1">
      <alignment horizontal="left" vertical="center" wrapText="1"/>
    </xf>
    <xf numFmtId="0" fontId="106" fillId="0" borderId="235" xfId="0" applyFont="1" applyBorder="1" applyAlignment="1">
      <alignment horizontal="center" vertical="center"/>
    </xf>
    <xf numFmtId="0" fontId="60" fillId="0" borderId="214" xfId="0" applyFont="1" applyBorder="1" applyAlignment="1">
      <alignment horizontal="left" vertical="center" wrapText="1"/>
    </xf>
    <xf numFmtId="0" fontId="60" fillId="0" borderId="0" xfId="0" applyFont="1" applyAlignment="1">
      <alignment horizontal="left" wrapText="1"/>
    </xf>
    <xf numFmtId="0" fontId="60" fillId="0" borderId="161" xfId="0" applyFont="1" applyBorder="1" applyAlignment="1">
      <alignment horizontal="justify" vertical="center" wrapText="1"/>
    </xf>
    <xf numFmtId="4" fontId="60" fillId="0" borderId="161" xfId="0" applyNumberFormat="1" applyFont="1" applyBorder="1" applyAlignment="1">
      <alignment vertical="center"/>
    </xf>
    <xf numFmtId="4" fontId="60" fillId="0" borderId="223" xfId="0" applyNumberFormat="1" applyFont="1" applyBorder="1" applyAlignment="1">
      <alignment vertical="center"/>
    </xf>
    <xf numFmtId="0" fontId="60" fillId="0" borderId="127" xfId="0" applyFont="1" applyBorder="1" applyAlignment="1">
      <alignment horizontal="justify" vertical="center" wrapText="1"/>
    </xf>
    <xf numFmtId="0" fontId="60" fillId="0" borderId="221" xfId="0" applyFont="1" applyBorder="1" applyAlignment="1">
      <alignment vertical="center" wrapText="1"/>
    </xf>
    <xf numFmtId="0" fontId="60" fillId="0" borderId="222" xfId="0" applyFont="1" applyBorder="1" applyAlignment="1">
      <alignment horizontal="justify" vertical="center" wrapText="1"/>
    </xf>
    <xf numFmtId="0" fontId="106" fillId="26" borderId="129" xfId="0" applyFont="1" applyFill="1" applyBorder="1" applyAlignment="1">
      <alignment horizontal="center" vertical="center" wrapText="1"/>
    </xf>
    <xf numFmtId="4" fontId="60" fillId="26" borderId="161" xfId="0" applyNumberFormat="1" applyFont="1" applyFill="1" applyBorder="1" applyAlignment="1">
      <alignment vertical="center"/>
    </xf>
    <xf numFmtId="4" fontId="106" fillId="26" borderId="129" xfId="0" applyNumberFormat="1" applyFont="1" applyFill="1" applyBorder="1" applyAlignment="1">
      <alignment horizontal="right" vertical="center"/>
    </xf>
    <xf numFmtId="4" fontId="106" fillId="26" borderId="225" xfId="0" applyNumberFormat="1" applyFont="1" applyFill="1" applyBorder="1" applyAlignment="1">
      <alignment horizontal="right" vertical="center"/>
    </xf>
    <xf numFmtId="0" fontId="106" fillId="26" borderId="225" xfId="0" applyFont="1" applyFill="1" applyBorder="1" applyAlignment="1">
      <alignment horizontal="center" vertical="center" wrapText="1"/>
    </xf>
    <xf numFmtId="4" fontId="106" fillId="26" borderId="228" xfId="0" applyNumberFormat="1" applyFont="1" applyFill="1" applyBorder="1" applyAlignment="1">
      <alignment horizontal="right" vertical="center"/>
    </xf>
    <xf numFmtId="4" fontId="60" fillId="26" borderId="231" xfId="0" applyNumberFormat="1" applyFont="1" applyFill="1" applyBorder="1" applyAlignment="1">
      <alignment horizontal="right" vertical="center"/>
    </xf>
    <xf numFmtId="4" fontId="60" fillId="26" borderId="233" xfId="0" applyNumberFormat="1" applyFont="1" applyFill="1" applyBorder="1" applyAlignment="1">
      <alignment horizontal="right" vertical="center"/>
    </xf>
    <xf numFmtId="4" fontId="106" fillId="26" borderId="233" xfId="0" applyNumberFormat="1" applyFont="1" applyFill="1" applyBorder="1" applyAlignment="1">
      <alignment horizontal="right" vertical="center"/>
    </xf>
    <xf numFmtId="4" fontId="106" fillId="26" borderId="236" xfId="0" applyNumberFormat="1" applyFont="1" applyFill="1" applyBorder="1" applyAlignment="1">
      <alignment horizontal="right" vertical="center"/>
    </xf>
    <xf numFmtId="4" fontId="106" fillId="26" borderId="224" xfId="0" applyNumberFormat="1" applyFont="1" applyFill="1" applyBorder="1" applyAlignment="1">
      <alignment horizontal="center" vertical="center"/>
    </xf>
    <xf numFmtId="4" fontId="106" fillId="26" borderId="227" xfId="0" applyNumberFormat="1" applyFont="1" applyFill="1" applyBorder="1" applyAlignment="1">
      <alignment horizontal="left" vertical="center"/>
    </xf>
    <xf numFmtId="4" fontId="106" fillId="26" borderId="221" xfId="0" applyNumberFormat="1" applyFont="1" applyFill="1" applyBorder="1" applyAlignment="1">
      <alignment horizontal="left" vertical="center"/>
    </xf>
    <xf numFmtId="4" fontId="106" fillId="26" borderId="127" xfId="0" applyNumberFormat="1" applyFont="1" applyFill="1" applyBorder="1" applyAlignment="1">
      <alignment horizontal="center" vertical="center"/>
    </xf>
    <xf numFmtId="4" fontId="106" fillId="26" borderId="127" xfId="0" applyNumberFormat="1" applyFont="1" applyFill="1" applyBorder="1" applyAlignment="1">
      <alignment horizontal="left" vertical="center"/>
    </xf>
    <xf numFmtId="4" fontId="106" fillId="26" borderId="132" xfId="77" applyNumberFormat="1" applyFont="1" applyFill="1" applyBorder="1" applyAlignment="1">
      <alignment horizontal="center" vertical="center" wrapText="1"/>
    </xf>
    <xf numFmtId="4" fontId="60" fillId="26" borderId="127" xfId="0" applyNumberFormat="1" applyFont="1" applyFill="1" applyBorder="1" applyAlignment="1">
      <alignment vertical="center"/>
    </xf>
    <xf numFmtId="4" fontId="106" fillId="26" borderId="127" xfId="0" applyNumberFormat="1" applyFont="1" applyFill="1" applyBorder="1" applyAlignment="1">
      <alignment horizontal="right" vertical="center"/>
    </xf>
    <xf numFmtId="4" fontId="60" fillId="26" borderId="127" xfId="0" applyNumberFormat="1" applyFont="1" applyFill="1" applyBorder="1" applyAlignment="1">
      <alignment horizontal="right" vertical="center"/>
    </xf>
    <xf numFmtId="0" fontId="60" fillId="26" borderId="127" xfId="0" applyFont="1" applyFill="1" applyBorder="1" applyAlignment="1">
      <alignment horizontal="center" vertical="center"/>
    </xf>
    <xf numFmtId="0" fontId="106" fillId="26" borderId="127" xfId="0" applyFont="1" applyFill="1" applyBorder="1" applyAlignment="1">
      <alignment horizontal="left" vertical="center" wrapText="1"/>
    </xf>
    <xf numFmtId="0" fontId="106" fillId="26" borderId="127" xfId="0" applyFont="1" applyFill="1" applyBorder="1" applyAlignment="1">
      <alignment horizontal="center" vertical="center"/>
    </xf>
    <xf numFmtId="4" fontId="106" fillId="0" borderId="0" xfId="0" applyNumberFormat="1" applyFont="1" applyAlignment="1">
      <alignment horizontal="center"/>
    </xf>
    <xf numFmtId="0" fontId="53" fillId="0" borderId="129" xfId="99" applyFont="1" applyBorder="1" applyAlignment="1">
      <alignment horizontal="center" vertical="center" wrapText="1"/>
    </xf>
    <xf numFmtId="4" fontId="53" fillId="0" borderId="225" xfId="99" applyNumberFormat="1" applyFont="1" applyBorder="1" applyAlignment="1">
      <alignment horizontal="center" vertical="center" wrapText="1"/>
    </xf>
    <xf numFmtId="0" fontId="54" fillId="0" borderId="161" xfId="99" applyFont="1" applyBorder="1" applyAlignment="1">
      <alignment vertical="center" wrapText="1"/>
    </xf>
    <xf numFmtId="0" fontId="3" fillId="0" borderId="0" xfId="184"/>
    <xf numFmtId="4" fontId="53" fillId="0" borderId="225" xfId="99" applyNumberFormat="1" applyFont="1" applyBorder="1" applyAlignment="1">
      <alignment horizontal="center" vertical="center"/>
    </xf>
    <xf numFmtId="4" fontId="54" fillId="0" borderId="161" xfId="99" applyNumberFormat="1" applyFont="1" applyBorder="1" applyAlignment="1">
      <alignment vertical="center" wrapText="1"/>
    </xf>
    <xf numFmtId="0" fontId="53" fillId="0" borderId="129" xfId="99" applyFont="1" applyBorder="1" applyAlignment="1">
      <alignment horizontal="center" vertical="center"/>
    </xf>
    <xf numFmtId="0" fontId="54" fillId="0" borderId="127" xfId="99" applyFont="1" applyBorder="1" applyAlignment="1">
      <alignment vertical="center" wrapText="1"/>
    </xf>
    <xf numFmtId="4" fontId="53" fillId="0" borderId="129" xfId="99" applyNumberFormat="1" applyFont="1" applyBorder="1" applyAlignment="1">
      <alignment vertical="center"/>
    </xf>
    <xf numFmtId="0" fontId="103" fillId="0" borderId="225" xfId="99" applyFont="1" applyBorder="1"/>
    <xf numFmtId="172" fontId="54" fillId="0" borderId="221" xfId="77" applyNumberFormat="1" applyFont="1" applyBorder="1" applyAlignment="1" applyProtection="1">
      <alignment horizontal="center" vertical="center"/>
      <protection hidden="1"/>
    </xf>
    <xf numFmtId="0" fontId="54" fillId="0" borderId="237" xfId="77" applyFont="1" applyBorder="1" applyAlignment="1">
      <alignment horizontal="left" vertical="center"/>
    </xf>
    <xf numFmtId="0" fontId="54" fillId="0" borderId="117" xfId="77" applyFont="1" applyBorder="1" applyAlignment="1">
      <alignment vertical="center" wrapText="1"/>
    </xf>
    <xf numFmtId="4" fontId="54" fillId="28" borderId="117" xfId="77" applyNumberFormat="1" applyFont="1" applyFill="1" applyBorder="1" applyAlignment="1">
      <alignment vertical="center"/>
    </xf>
    <xf numFmtId="0" fontId="54" fillId="0" borderId="225" xfId="99" applyFont="1" applyBorder="1" applyAlignment="1">
      <alignment vertical="center"/>
    </xf>
    <xf numFmtId="4" fontId="54" fillId="28" borderId="160" xfId="77" applyNumberFormat="1" applyFont="1" applyFill="1" applyBorder="1" applyAlignment="1">
      <alignment vertical="center"/>
    </xf>
    <xf numFmtId="0" fontId="54" fillId="0" borderId="161" xfId="77" applyFont="1" applyBorder="1" applyAlignment="1">
      <alignment vertical="center" wrapText="1"/>
    </xf>
    <xf numFmtId="49" fontId="106" fillId="29" borderId="127" xfId="0" applyNumberFormat="1" applyFont="1" applyFill="1" applyBorder="1" applyAlignment="1">
      <alignment horizontal="center" vertical="center"/>
    </xf>
    <xf numFmtId="4" fontId="106" fillId="30" borderId="222" xfId="0" applyNumberFormat="1" applyFont="1" applyFill="1" applyBorder="1" applyAlignment="1">
      <alignment horizontal="center" vertical="center"/>
    </xf>
    <xf numFmtId="49" fontId="117" fillId="30" borderId="127" xfId="0" applyNumberFormat="1" applyFont="1" applyFill="1" applyBorder="1" applyAlignment="1">
      <alignment horizontal="left" vertical="center" wrapText="1"/>
    </xf>
    <xf numFmtId="49" fontId="117" fillId="30" borderId="126" xfId="0" applyNumberFormat="1" applyFont="1" applyFill="1" applyBorder="1" applyAlignment="1">
      <alignment horizontal="center" vertical="center" wrapText="1"/>
    </xf>
    <xf numFmtId="174" fontId="117" fillId="29" borderId="127" xfId="0" applyNumberFormat="1" applyFont="1" applyFill="1" applyBorder="1" applyAlignment="1">
      <alignment horizontal="right" vertical="center" wrapText="1"/>
    </xf>
    <xf numFmtId="49" fontId="106" fillId="30" borderId="127" xfId="0" applyNumberFormat="1" applyFont="1" applyFill="1" applyBorder="1" applyAlignment="1">
      <alignment horizontal="left" vertical="center" wrapText="1"/>
    </xf>
    <xf numFmtId="174" fontId="150" fillId="0" borderId="60" xfId="0" applyNumberFormat="1" applyFont="1" applyBorder="1" applyAlignment="1">
      <alignment horizontal="right" vertical="center" wrapText="1"/>
    </xf>
    <xf numFmtId="49" fontId="118" fillId="0" borderId="161" xfId="0" applyNumberFormat="1" applyFont="1" applyBorder="1" applyAlignment="1">
      <alignment horizontal="left" vertical="center" wrapText="1"/>
    </xf>
    <xf numFmtId="49" fontId="118" fillId="0" borderId="161" xfId="0" applyNumberFormat="1" applyFont="1" applyBorder="1" applyAlignment="1">
      <alignment horizontal="center" vertical="center" wrapText="1"/>
    </xf>
    <xf numFmtId="174" fontId="118" fillId="28" borderId="161" xfId="0" applyNumberFormat="1" applyFont="1" applyFill="1" applyBorder="1" applyAlignment="1">
      <alignment horizontal="right" vertical="center" wrapText="1"/>
    </xf>
    <xf numFmtId="49" fontId="118" fillId="0" borderId="222" xfId="0" applyNumberFormat="1" applyFont="1" applyBorder="1" applyAlignment="1">
      <alignment horizontal="left" vertical="center" wrapText="1"/>
    </xf>
    <xf numFmtId="49" fontId="118" fillId="0" borderId="237" xfId="0" applyNumberFormat="1" applyFont="1" applyBorder="1" applyAlignment="1">
      <alignment horizontal="center" vertical="center" wrapText="1"/>
    </xf>
    <xf numFmtId="174" fontId="118" fillId="28" borderId="222" xfId="0" applyNumberFormat="1" applyFont="1" applyFill="1" applyBorder="1" applyAlignment="1">
      <alignment horizontal="right" vertical="center" wrapText="1"/>
    </xf>
    <xf numFmtId="0" fontId="54" fillId="0" borderId="240" xfId="0" applyFont="1" applyBorder="1" applyAlignment="1">
      <alignment vertical="center"/>
    </xf>
    <xf numFmtId="174" fontId="118" fillId="28" borderId="240" xfId="0" applyNumberFormat="1" applyFont="1" applyFill="1" applyBorder="1" applyAlignment="1">
      <alignment horizontal="right" vertical="center" wrapText="1"/>
    </xf>
    <xf numFmtId="0" fontId="120" fillId="0" borderId="239" xfId="0" applyFont="1" applyBorder="1" applyAlignment="1">
      <alignment horizontal="center" vertical="center" wrapText="1"/>
    </xf>
    <xf numFmtId="1" fontId="117" fillId="29" borderId="127" xfId="0" applyNumberFormat="1" applyFont="1" applyFill="1" applyBorder="1" applyAlignment="1">
      <alignment horizontal="center" vertical="center" wrapText="1"/>
    </xf>
    <xf numFmtId="173" fontId="117" fillId="29" borderId="127" xfId="0" applyNumberFormat="1" applyFont="1" applyFill="1" applyBorder="1" applyAlignment="1">
      <alignment horizontal="center" vertical="center" wrapText="1"/>
    </xf>
    <xf numFmtId="174" fontId="117" fillId="29" borderId="127" xfId="0" applyNumberFormat="1" applyFont="1" applyFill="1" applyBorder="1" applyAlignment="1">
      <alignment horizontal="center" vertical="center" wrapText="1"/>
    </xf>
    <xf numFmtId="49" fontId="118" fillId="0" borderId="160" xfId="0" applyNumberFormat="1" applyFont="1" applyBorder="1" applyAlignment="1">
      <alignment horizontal="center" vertical="center" wrapText="1"/>
    </xf>
    <xf numFmtId="49" fontId="60" fillId="0" borderId="161" xfId="0" applyNumberFormat="1" applyFont="1" applyBorder="1" applyAlignment="1">
      <alignment horizontal="left" vertical="center" wrapText="1"/>
    </xf>
    <xf numFmtId="49" fontId="106" fillId="30" borderId="127" xfId="0" applyNumberFormat="1" applyFont="1" applyFill="1" applyBorder="1" applyAlignment="1">
      <alignment horizontal="center" vertical="center"/>
    </xf>
    <xf numFmtId="4" fontId="106" fillId="29" borderId="127" xfId="0" applyNumberFormat="1" applyFont="1" applyFill="1" applyBorder="1" applyAlignment="1">
      <alignment horizontal="center" vertical="center"/>
    </xf>
    <xf numFmtId="49" fontId="117" fillId="29" borderId="127" xfId="0" applyNumberFormat="1" applyFont="1" applyFill="1" applyBorder="1" applyAlignment="1">
      <alignment horizontal="left" vertical="center" wrapText="1"/>
    </xf>
    <xf numFmtId="49" fontId="117" fillId="29" borderId="127" xfId="0" applyNumberFormat="1" applyFont="1" applyFill="1" applyBorder="1" applyAlignment="1">
      <alignment horizontal="center" vertical="center" wrapText="1"/>
    </xf>
    <xf numFmtId="173" fontId="117" fillId="29" borderId="127" xfId="0" applyNumberFormat="1" applyFont="1" applyFill="1" applyBorder="1" applyAlignment="1">
      <alignment horizontal="right" vertical="center" wrapText="1"/>
    </xf>
    <xf numFmtId="49" fontId="106" fillId="29" borderId="127" xfId="0" applyNumberFormat="1" applyFont="1" applyFill="1" applyBorder="1" applyAlignment="1">
      <alignment horizontal="left" vertical="center" wrapText="1"/>
    </xf>
    <xf numFmtId="49" fontId="106" fillId="29" borderId="127" xfId="0" applyNumberFormat="1" applyFont="1" applyFill="1" applyBorder="1" applyAlignment="1">
      <alignment horizontal="center" vertical="center" wrapText="1"/>
    </xf>
    <xf numFmtId="49" fontId="117" fillId="30" borderId="127" xfId="0" applyNumberFormat="1" applyFont="1" applyFill="1" applyBorder="1" applyAlignment="1">
      <alignment horizontal="center" vertical="center" wrapText="1"/>
    </xf>
    <xf numFmtId="174" fontId="118" fillId="0" borderId="161" xfId="0" applyNumberFormat="1" applyFont="1" applyBorder="1" applyAlignment="1">
      <alignment horizontal="right" vertical="center" wrapText="1"/>
    </xf>
    <xf numFmtId="49" fontId="118" fillId="0" borderId="222" xfId="0" applyNumberFormat="1" applyFont="1" applyBorder="1" applyAlignment="1">
      <alignment horizontal="center" vertical="center" wrapText="1"/>
    </xf>
    <xf numFmtId="174" fontId="118" fillId="0" borderId="222" xfId="0" applyNumberFormat="1" applyFont="1" applyBorder="1" applyAlignment="1">
      <alignment horizontal="right" vertical="center" wrapText="1"/>
    </xf>
    <xf numFmtId="0" fontId="116" fillId="0" borderId="239" xfId="0" applyFont="1" applyBorder="1" applyAlignment="1">
      <alignment horizontal="center" vertical="center" wrapText="1"/>
    </xf>
    <xf numFmtId="1" fontId="117" fillId="30" borderId="127" xfId="0" applyNumberFormat="1" applyFont="1" applyFill="1" applyBorder="1" applyAlignment="1">
      <alignment horizontal="center" vertical="center" wrapText="1"/>
    </xf>
    <xf numFmtId="173" fontId="117" fillId="29" borderId="222" xfId="0" applyNumberFormat="1" applyFont="1" applyFill="1" applyBorder="1" applyAlignment="1">
      <alignment horizontal="center" vertical="center" wrapText="1"/>
    </xf>
    <xf numFmtId="49" fontId="118" fillId="28" borderId="161" xfId="0" applyNumberFormat="1" applyFont="1" applyFill="1" applyBorder="1" applyAlignment="1">
      <alignment horizontal="left" vertical="center" wrapText="1"/>
    </xf>
    <xf numFmtId="49" fontId="118" fillId="28" borderId="161" xfId="0" applyNumberFormat="1" applyFont="1" applyFill="1" applyBorder="1" applyAlignment="1">
      <alignment horizontal="center" vertical="center" wrapText="1"/>
    </xf>
    <xf numFmtId="49" fontId="124" fillId="0" borderId="239" xfId="0" applyNumberFormat="1" applyFont="1" applyBorder="1" applyAlignment="1">
      <alignment horizontal="center" vertical="center" wrapText="1"/>
    </xf>
    <xf numFmtId="0" fontId="53" fillId="30" borderId="127" xfId="0" applyFont="1" applyFill="1" applyBorder="1" applyAlignment="1">
      <alignment horizontal="center" vertical="center"/>
    </xf>
    <xf numFmtId="49" fontId="117" fillId="29" borderId="222" xfId="0" applyNumberFormat="1" applyFont="1" applyFill="1" applyBorder="1" applyAlignment="1">
      <alignment horizontal="center" vertical="center" wrapText="1"/>
    </xf>
    <xf numFmtId="49" fontId="106" fillId="29" borderId="222" xfId="0" applyNumberFormat="1" applyFont="1" applyFill="1" applyBorder="1" applyAlignment="1">
      <alignment horizontal="center" vertical="center" wrapText="1"/>
    </xf>
    <xf numFmtId="4" fontId="106" fillId="29" borderId="127" xfId="0" applyNumberFormat="1" applyFont="1" applyFill="1" applyBorder="1" applyAlignment="1">
      <alignment horizontal="right" vertical="center" wrapText="1"/>
    </xf>
    <xf numFmtId="4" fontId="106" fillId="29" borderId="127" xfId="0" quotePrefix="1" applyNumberFormat="1" applyFont="1" applyFill="1" applyBorder="1" applyAlignment="1">
      <alignment horizontal="right" vertical="center" wrapText="1"/>
    </xf>
    <xf numFmtId="174" fontId="106" fillId="29" borderId="127" xfId="0" applyNumberFormat="1" applyFont="1" applyFill="1" applyBorder="1" applyAlignment="1">
      <alignment horizontal="right" vertical="center" wrapText="1"/>
    </xf>
    <xf numFmtId="174" fontId="106" fillId="29" borderId="127" xfId="0" quotePrefix="1" applyNumberFormat="1" applyFont="1" applyFill="1" applyBorder="1" applyAlignment="1">
      <alignment horizontal="right" vertical="center" wrapText="1"/>
    </xf>
    <xf numFmtId="173" fontId="118" fillId="28" borderId="161" xfId="0" applyNumberFormat="1" applyFont="1" applyFill="1" applyBorder="1" applyAlignment="1">
      <alignment horizontal="right" vertical="center" wrapText="1"/>
    </xf>
    <xf numFmtId="174" fontId="107" fillId="29" borderId="127" xfId="0" applyNumberFormat="1" applyFont="1" applyFill="1" applyBorder="1" applyAlignment="1">
      <alignment horizontal="right" vertical="center" wrapText="1"/>
    </xf>
    <xf numFmtId="174" fontId="108" fillId="0" borderId="60" xfId="0" applyNumberFormat="1" applyFont="1" applyBorder="1" applyAlignment="1">
      <alignment horizontal="right" vertical="center" wrapText="1"/>
    </xf>
    <xf numFmtId="174" fontId="107" fillId="29" borderId="127" xfId="0" quotePrefix="1" applyNumberFormat="1" applyFont="1" applyFill="1" applyBorder="1" applyAlignment="1">
      <alignment horizontal="right" vertical="center" wrapText="1"/>
    </xf>
    <xf numFmtId="174" fontId="151" fillId="0" borderId="0" xfId="0" applyNumberFormat="1" applyFont="1" applyAlignment="1">
      <alignment horizontal="right" vertical="center" wrapText="1"/>
    </xf>
    <xf numFmtId="173" fontId="118" fillId="28" borderId="0" xfId="0" applyNumberFormat="1" applyFont="1" applyFill="1" applyAlignment="1">
      <alignment horizontal="right" vertical="center" wrapText="1"/>
    </xf>
    <xf numFmtId="0" fontId="54" fillId="0" borderId="127" xfId="133" applyFont="1" applyBorder="1" applyAlignment="1">
      <alignment horizontal="left" vertical="center" wrapText="1"/>
    </xf>
    <xf numFmtId="3" fontId="54" fillId="0" borderId="127" xfId="132" applyNumberFormat="1" applyFont="1" applyBorder="1" applyAlignment="1">
      <alignment vertical="center"/>
    </xf>
    <xf numFmtId="0" fontId="54" fillId="0" borderId="117" xfId="1" applyFont="1" applyBorder="1" applyAlignment="1">
      <alignment horizontal="justify" vertical="center" wrapText="1"/>
    </xf>
    <xf numFmtId="0" fontId="106" fillId="0" borderId="104" xfId="68" applyFont="1" applyBorder="1" applyAlignment="1">
      <alignment horizontal="center" vertical="center"/>
    </xf>
    <xf numFmtId="0" fontId="106" fillId="0" borderId="156" xfId="68" applyFont="1" applyBorder="1" applyAlignment="1">
      <alignment horizontal="center" vertical="center"/>
    </xf>
    <xf numFmtId="49" fontId="106" fillId="0" borderId="157" xfId="68" applyNumberFormat="1" applyFont="1" applyBorder="1" applyAlignment="1">
      <alignment horizontal="center" vertical="center"/>
    </xf>
    <xf numFmtId="3" fontId="106" fillId="0" borderId="25" xfId="68" applyNumberFormat="1" applyFont="1" applyBorder="1" applyAlignment="1">
      <alignment horizontal="center" vertical="center" wrapText="1"/>
    </xf>
    <xf numFmtId="0" fontId="106" fillId="0" borderId="60" xfId="68" applyFont="1" applyBorder="1" applyAlignment="1">
      <alignment horizontal="center" vertical="center"/>
    </xf>
    <xf numFmtId="3" fontId="106" fillId="0" borderId="29" xfId="91" applyNumberFormat="1" applyFont="1" applyBorder="1" applyAlignment="1">
      <alignment horizontal="center" vertical="center"/>
    </xf>
    <xf numFmtId="49" fontId="106" fillId="0" borderId="60" xfId="91" applyNumberFormat="1" applyFont="1" applyBorder="1" applyAlignment="1">
      <alignment horizontal="center" vertical="center"/>
    </xf>
    <xf numFmtId="3" fontId="106" fillId="0" borderId="153" xfId="91" applyNumberFormat="1" applyFont="1" applyBorder="1" applyAlignment="1">
      <alignment horizontal="center" vertical="center"/>
    </xf>
    <xf numFmtId="49" fontId="106" fillId="0" borderId="158" xfId="91" applyNumberFormat="1" applyFont="1" applyBorder="1" applyAlignment="1">
      <alignment horizontal="center" vertical="center"/>
    </xf>
    <xf numFmtId="3" fontId="106" fillId="0" borderId="51" xfId="91" applyNumberFormat="1" applyFont="1" applyBorder="1" applyAlignment="1">
      <alignment horizontal="center" vertical="center"/>
    </xf>
    <xf numFmtId="3" fontId="106" fillId="0" borderId="60" xfId="91" applyNumberFormat="1" applyFont="1" applyBorder="1" applyAlignment="1">
      <alignment horizontal="center" vertical="center"/>
    </xf>
    <xf numFmtId="3" fontId="106" fillId="0" borderId="59" xfId="91" applyNumberFormat="1" applyFont="1" applyBorder="1" applyAlignment="1">
      <alignment horizontal="center" vertical="center"/>
    </xf>
    <xf numFmtId="0" fontId="106" fillId="0" borderId="42" xfId="109" applyFont="1" applyBorder="1" applyAlignment="1">
      <alignment horizontal="center" vertical="center"/>
    </xf>
    <xf numFmtId="167" fontId="58" fillId="0" borderId="199" xfId="0" applyNumberFormat="1" applyFont="1" applyBorder="1" applyAlignment="1">
      <alignment horizontal="right" vertical="center"/>
    </xf>
    <xf numFmtId="167" fontId="58" fillId="0" borderId="241" xfId="0" applyNumberFormat="1" applyFont="1" applyBorder="1" applyAlignment="1">
      <alignment horizontal="right" vertical="center"/>
    </xf>
    <xf numFmtId="0" fontId="108" fillId="0" borderId="0" xfId="185" applyFont="1"/>
    <xf numFmtId="0" fontId="108" fillId="0" borderId="0" xfId="185" applyFont="1" applyAlignment="1">
      <alignment wrapText="1"/>
    </xf>
    <xf numFmtId="0" fontId="108" fillId="0" borderId="0" xfId="185" applyFont="1" applyAlignment="1">
      <alignment vertical="center"/>
    </xf>
    <xf numFmtId="0" fontId="108" fillId="0" borderId="238" xfId="185" applyFont="1" applyBorder="1" applyAlignment="1">
      <alignment vertical="center" wrapText="1"/>
    </xf>
    <xf numFmtId="0" fontId="108" fillId="0" borderId="25" xfId="185" applyFont="1" applyBorder="1" applyAlignment="1">
      <alignment vertical="center" wrapText="1"/>
    </xf>
    <xf numFmtId="0" fontId="108" fillId="0" borderId="239" xfId="185" applyFont="1" applyBorder="1" applyAlignment="1">
      <alignment vertical="center" wrapText="1"/>
    </xf>
    <xf numFmtId="0" fontId="108" fillId="0" borderId="0" xfId="185" applyFont="1" applyAlignment="1">
      <alignment horizontal="left" wrapText="1"/>
    </xf>
    <xf numFmtId="4" fontId="60" fillId="0" borderId="222" xfId="185" applyNumberFormat="1" applyFont="1" applyBorder="1" applyAlignment="1">
      <alignment vertical="center"/>
    </xf>
    <xf numFmtId="4" fontId="60" fillId="0" borderId="60" xfId="185" applyNumberFormat="1" applyFont="1" applyBorder="1" applyAlignment="1">
      <alignment vertical="center"/>
    </xf>
    <xf numFmtId="4" fontId="60" fillId="0" borderId="241" xfId="185" applyNumberFormat="1" applyFont="1" applyBorder="1" applyAlignment="1">
      <alignment vertical="center"/>
    </xf>
    <xf numFmtId="0" fontId="106" fillId="0" borderId="241" xfId="60" applyFont="1" applyBorder="1" applyAlignment="1">
      <alignment vertical="center" wrapText="1"/>
    </xf>
    <xf numFmtId="4" fontId="106" fillId="0" borderId="241" xfId="169" applyNumberFormat="1" applyFont="1" applyBorder="1" applyAlignment="1">
      <alignment vertical="center"/>
    </xf>
    <xf numFmtId="0" fontId="60" fillId="0" borderId="239" xfId="169" applyFont="1" applyBorder="1" applyAlignment="1">
      <alignment vertical="center" wrapText="1"/>
    </xf>
    <xf numFmtId="0" fontId="60" fillId="0" borderId="238" xfId="185" applyFont="1" applyBorder="1" applyAlignment="1">
      <alignment vertical="center" wrapText="1"/>
    </xf>
    <xf numFmtId="0" fontId="60" fillId="0" borderId="25" xfId="185" applyFont="1" applyBorder="1" applyAlignment="1">
      <alignment vertical="center" wrapText="1"/>
    </xf>
    <xf numFmtId="0" fontId="60" fillId="0" borderId="239" xfId="185" applyFont="1" applyBorder="1" applyAlignment="1">
      <alignment vertical="center" wrapText="1"/>
    </xf>
    <xf numFmtId="0" fontId="81" fillId="0" borderId="0" xfId="60" applyFont="1" applyAlignment="1">
      <alignment wrapText="1"/>
    </xf>
    <xf numFmtId="0" fontId="106" fillId="0" borderId="1" xfId="60" applyFont="1" applyBorder="1" applyAlignment="1">
      <alignment wrapText="1"/>
    </xf>
    <xf numFmtId="0" fontId="106" fillId="0" borderId="2" xfId="60" applyFont="1" applyBorder="1" applyAlignment="1">
      <alignment wrapText="1"/>
    </xf>
    <xf numFmtId="0" fontId="106" fillId="0" borderId="26" xfId="60" applyFont="1" applyBorder="1" applyAlignment="1">
      <alignment wrapText="1"/>
    </xf>
    <xf numFmtId="0" fontId="52" fillId="0" borderId="25" xfId="60" applyFont="1" applyBorder="1" applyAlignment="1">
      <alignment vertical="center" wrapText="1"/>
    </xf>
    <xf numFmtId="0" fontId="106" fillId="0" borderId="160" xfId="60" applyFont="1" applyBorder="1" applyAlignment="1">
      <alignment vertical="center" wrapText="1"/>
    </xf>
    <xf numFmtId="4" fontId="60" fillId="0" borderId="32" xfId="60" applyNumberFormat="1" applyFont="1" applyBorder="1" applyAlignment="1">
      <alignment vertical="center"/>
    </xf>
    <xf numFmtId="0" fontId="60" fillId="0" borderId="52" xfId="60" applyFont="1" applyBorder="1" applyAlignment="1">
      <alignment vertical="center" wrapText="1"/>
    </xf>
    <xf numFmtId="0" fontId="106" fillId="0" borderId="126" xfId="60" applyFont="1" applyBorder="1" applyAlignment="1">
      <alignment vertical="center" wrapText="1"/>
    </xf>
    <xf numFmtId="0" fontId="54" fillId="0" borderId="3" xfId="60" applyFont="1" applyBorder="1"/>
    <xf numFmtId="4" fontId="106" fillId="0" borderId="4" xfId="60" applyNumberFormat="1" applyFont="1" applyBorder="1" applyAlignment="1">
      <alignment vertical="center"/>
    </xf>
    <xf numFmtId="0" fontId="52" fillId="0" borderId="4" xfId="60" applyFont="1" applyBorder="1" applyAlignment="1">
      <alignment vertical="center" wrapText="1"/>
    </xf>
    <xf numFmtId="0" fontId="106" fillId="0" borderId="27" xfId="100" applyFont="1" applyBorder="1" applyAlignment="1">
      <alignment horizontal="center" vertical="center" wrapText="1"/>
    </xf>
    <xf numFmtId="0" fontId="60" fillId="0" borderId="101" xfId="185" applyFont="1" applyBorder="1" applyAlignment="1">
      <alignment vertical="center" wrapText="1"/>
    </xf>
    <xf numFmtId="4" fontId="60" fillId="0" borderId="101" xfId="185" applyNumberFormat="1" applyFont="1" applyBorder="1" applyAlignment="1">
      <alignment vertical="center"/>
    </xf>
    <xf numFmtId="0" fontId="106" fillId="0" borderId="4" xfId="98" applyFont="1" applyBorder="1" applyAlignment="1">
      <alignment vertical="center" wrapText="1"/>
    </xf>
    <xf numFmtId="4" fontId="106" fillId="0" borderId="242" xfId="1" applyNumberFormat="1" applyFont="1" applyBorder="1" applyAlignment="1">
      <alignment horizontal="center" vertical="center" wrapText="1"/>
    </xf>
    <xf numFmtId="4" fontId="106" fillId="0" borderId="243" xfId="1" applyNumberFormat="1" applyFont="1" applyBorder="1" applyAlignment="1">
      <alignment horizontal="center" vertical="center" wrapText="1"/>
    </xf>
    <xf numFmtId="4" fontId="60" fillId="24" borderId="101" xfId="1" applyNumberFormat="1" applyFont="1" applyFill="1" applyBorder="1" applyAlignment="1">
      <alignment horizontal="right" vertical="center"/>
    </xf>
    <xf numFmtId="4" fontId="111" fillId="0" borderId="102" xfId="1" applyNumberFormat="1" applyFont="1" applyBorder="1" applyAlignment="1">
      <alignment horizontal="right" vertical="center"/>
    </xf>
    <xf numFmtId="4" fontId="60" fillId="0" borderId="101" xfId="1" applyNumberFormat="1" applyFont="1" applyBorder="1" applyAlignment="1">
      <alignment horizontal="right" vertical="center"/>
    </xf>
    <xf numFmtId="4" fontId="106" fillId="0" borderId="244" xfId="1" applyNumberFormat="1" applyFont="1" applyBorder="1" applyAlignment="1">
      <alignment horizontal="center" vertical="center" wrapText="1"/>
    </xf>
    <xf numFmtId="4" fontId="106" fillId="0" borderId="225" xfId="1" applyNumberFormat="1" applyFont="1" applyBorder="1" applyAlignment="1">
      <alignment horizontal="center" vertical="center" wrapText="1"/>
    </xf>
    <xf numFmtId="0" fontId="108" fillId="0" borderId="89" xfId="1" applyFont="1" applyBorder="1" applyAlignment="1">
      <alignment vertical="center" wrapText="1"/>
    </xf>
    <xf numFmtId="4" fontId="60" fillId="0" borderId="101" xfId="1" applyNumberFormat="1" applyFont="1" applyBorder="1" applyAlignment="1">
      <alignment vertical="center" wrapText="1"/>
    </xf>
    <xf numFmtId="4" fontId="111" fillId="0" borderId="101" xfId="1" applyNumberFormat="1" applyFont="1" applyBorder="1" applyAlignment="1">
      <alignment horizontal="right" vertical="center"/>
    </xf>
    <xf numFmtId="4" fontId="60" fillId="0" borderId="239" xfId="1" applyNumberFormat="1" applyFont="1" applyBorder="1" applyAlignment="1">
      <alignment horizontal="center" vertical="center" wrapText="1"/>
    </xf>
    <xf numFmtId="0" fontId="60" fillId="0" borderId="102" xfId="1" applyFont="1" applyBorder="1" applyAlignment="1">
      <alignment horizontal="justify" vertical="center" wrapText="1"/>
    </xf>
    <xf numFmtId="4" fontId="60" fillId="0" borderId="189" xfId="1" applyNumberFormat="1" applyFont="1" applyBorder="1" applyAlignment="1">
      <alignment horizontal="center" vertical="center" wrapText="1"/>
    </xf>
    <xf numFmtId="0" fontId="60" fillId="0" borderId="241" xfId="187" applyFont="1" applyBorder="1" applyAlignment="1">
      <alignment vertical="center" wrapText="1"/>
    </xf>
    <xf numFmtId="4" fontId="60" fillId="0" borderId="241" xfId="187" applyNumberFormat="1" applyFont="1" applyBorder="1" applyAlignment="1">
      <alignment vertical="center"/>
    </xf>
    <xf numFmtId="4" fontId="111" fillId="0" borderId="241" xfId="1" applyNumberFormat="1" applyFont="1" applyBorder="1" applyAlignment="1">
      <alignment horizontal="right" vertical="center"/>
    </xf>
    <xf numFmtId="0" fontId="108" fillId="0" borderId="119" xfId="187" applyFont="1" applyBorder="1" applyAlignment="1">
      <alignment horizontal="justify" vertical="center" wrapText="1"/>
    </xf>
    <xf numFmtId="0" fontId="60" fillId="0" borderId="89" xfId="1" applyFont="1" applyBorder="1" applyAlignment="1">
      <alignment vertical="center" wrapText="1"/>
    </xf>
    <xf numFmtId="0" fontId="60" fillId="0" borderId="225" xfId="1" applyFont="1" applyBorder="1" applyAlignment="1">
      <alignment horizontal="justify" vertical="center" wrapText="1"/>
    </xf>
    <xf numFmtId="0" fontId="60" fillId="0" borderId="101" xfId="187" applyFont="1" applyBorder="1" applyAlignment="1">
      <alignment vertical="center" wrapText="1"/>
    </xf>
    <xf numFmtId="4" fontId="60" fillId="0" borderId="101" xfId="187" applyNumberFormat="1" applyFont="1" applyBorder="1" applyAlignment="1">
      <alignment vertical="center"/>
    </xf>
    <xf numFmtId="4" fontId="60" fillId="0" borderId="241" xfId="1" applyNumberFormat="1" applyFont="1" applyBorder="1" applyAlignment="1">
      <alignment horizontal="center" vertical="center" wrapText="1"/>
    </xf>
    <xf numFmtId="0" fontId="108" fillId="0" borderId="102" xfId="1" applyFont="1" applyBorder="1" applyAlignment="1">
      <alignment horizontal="justify" vertical="center" wrapText="1"/>
    </xf>
    <xf numFmtId="4" fontId="60" fillId="0" borderId="102" xfId="1" applyNumberFormat="1" applyFont="1" applyBorder="1" applyAlignment="1">
      <alignment horizontal="justify" vertical="center" wrapText="1"/>
    </xf>
    <xf numFmtId="0" fontId="60" fillId="0" borderId="242" xfId="187" applyFont="1" applyBorder="1" applyAlignment="1">
      <alignment vertical="center" wrapText="1"/>
    </xf>
    <xf numFmtId="4" fontId="60" fillId="0" borderId="242" xfId="187" applyNumberFormat="1" applyFont="1" applyBorder="1" applyAlignment="1">
      <alignment vertical="center"/>
    </xf>
    <xf numFmtId="0" fontId="108" fillId="0" borderId="243" xfId="187" applyFont="1" applyBorder="1" applyAlignment="1">
      <alignment horizontal="justify" vertical="center" wrapText="1"/>
    </xf>
    <xf numFmtId="0" fontId="108" fillId="0" borderId="102" xfId="187" applyFont="1" applyBorder="1" applyAlignment="1">
      <alignment horizontal="justify" vertical="center" wrapText="1"/>
    </xf>
    <xf numFmtId="0" fontId="60" fillId="0" borderId="102" xfId="1" applyFont="1" applyBorder="1" applyAlignment="1">
      <alignment vertical="center" wrapText="1"/>
    </xf>
    <xf numFmtId="4" fontId="60" fillId="0" borderId="101" xfId="1" applyNumberFormat="1" applyFont="1" applyBorder="1" applyAlignment="1">
      <alignment horizontal="center" vertical="center" wrapText="1"/>
    </xf>
    <xf numFmtId="0" fontId="108" fillId="0" borderId="102" xfId="187" applyFont="1" applyBorder="1" applyAlignment="1">
      <alignment horizontal="justify" vertical="center"/>
    </xf>
    <xf numFmtId="0" fontId="60" fillId="0" borderId="102" xfId="187" applyFont="1" applyBorder="1" applyAlignment="1">
      <alignment horizontal="justify" vertical="center" wrapText="1"/>
    </xf>
    <xf numFmtId="4" fontId="108" fillId="0" borderId="239" xfId="1" applyNumberFormat="1" applyFont="1" applyBorder="1" applyAlignment="1">
      <alignment horizontal="center" vertical="center" wrapText="1"/>
    </xf>
    <xf numFmtId="0" fontId="60" fillId="0" borderId="102" xfId="188" applyFont="1" applyBorder="1" applyAlignment="1" applyProtection="1">
      <alignment horizontal="justify" vertical="center" wrapText="1"/>
      <protection locked="0"/>
    </xf>
    <xf numFmtId="4" fontId="111" fillId="0" borderId="242" xfId="1" applyNumberFormat="1" applyFont="1" applyBorder="1" applyAlignment="1">
      <alignment horizontal="right" vertical="center"/>
    </xf>
    <xf numFmtId="0" fontId="60" fillId="0" borderId="243" xfId="1" applyFont="1" applyBorder="1" applyAlignment="1">
      <alignment horizontal="justify" vertical="center" wrapText="1"/>
    </xf>
    <xf numFmtId="0" fontId="106" fillId="0" borderId="38" xfId="1" applyFont="1" applyBorder="1" applyAlignment="1">
      <alignment vertical="center" wrapText="1"/>
    </xf>
    <xf numFmtId="0" fontId="108" fillId="0" borderId="244" xfId="1" applyFont="1" applyBorder="1" applyAlignment="1">
      <alignment vertical="center" wrapText="1"/>
    </xf>
    <xf numFmtId="4" fontId="60" fillId="0" borderId="242" xfId="1" applyNumberFormat="1" applyFont="1" applyBorder="1" applyAlignment="1">
      <alignment vertical="center" wrapText="1"/>
    </xf>
    <xf numFmtId="4" fontId="104" fillId="0" borderId="0" xfId="187" applyNumberFormat="1" applyFont="1"/>
    <xf numFmtId="0" fontId="104" fillId="0" borderId="0" xfId="187" applyFont="1"/>
    <xf numFmtId="0" fontId="54" fillId="0" borderId="0" xfId="187" applyFont="1"/>
    <xf numFmtId="4" fontId="54" fillId="0" borderId="0" xfId="187" applyNumberFormat="1" applyFont="1"/>
    <xf numFmtId="0" fontId="152" fillId="0" borderId="0" xfId="1" applyFont="1" applyAlignment="1">
      <alignment vertical="center"/>
    </xf>
    <xf numFmtId="4" fontId="152" fillId="0" borderId="0" xfId="1" applyNumberFormat="1" applyFont="1" applyAlignment="1">
      <alignment vertical="center"/>
    </xf>
    <xf numFmtId="0" fontId="60" fillId="0" borderId="101" xfId="1" applyFont="1" applyBorder="1" applyAlignment="1">
      <alignment horizontal="left" vertical="center" wrapText="1"/>
    </xf>
    <xf numFmtId="0" fontId="60" fillId="0" borderId="160" xfId="1" applyFont="1" applyBorder="1" applyAlignment="1">
      <alignment vertical="center" wrapText="1"/>
    </xf>
    <xf numFmtId="4" fontId="60" fillId="0" borderId="161" xfId="1" applyNumberFormat="1" applyFont="1" applyBorder="1" applyAlignment="1">
      <alignment vertical="center" wrapText="1"/>
    </xf>
    <xf numFmtId="4" fontId="115" fillId="0" borderId="0" xfId="1" applyNumberFormat="1" applyFont="1" applyAlignment="1">
      <alignment vertical="center" wrapText="1"/>
    </xf>
    <xf numFmtId="4" fontId="60" fillId="0" borderId="161" xfId="1" applyNumberFormat="1" applyFont="1" applyBorder="1" applyAlignment="1">
      <alignment horizontal="center" vertical="center" wrapText="1"/>
    </xf>
    <xf numFmtId="0" fontId="60" fillId="0" borderId="161" xfId="187" applyFont="1" applyBorder="1" applyAlignment="1">
      <alignment vertical="center" wrapText="1"/>
    </xf>
    <xf numFmtId="4" fontId="60" fillId="0" borderId="161" xfId="187" applyNumberFormat="1" applyFont="1" applyBorder="1" applyAlignment="1">
      <alignment vertical="center"/>
    </xf>
    <xf numFmtId="4" fontId="111" fillId="0" borderId="161" xfId="1" applyNumberFormat="1" applyFont="1" applyBorder="1" applyAlignment="1">
      <alignment horizontal="right" vertical="center"/>
    </xf>
    <xf numFmtId="0" fontId="153" fillId="0" borderId="119" xfId="1" applyFont="1" applyBorder="1" applyAlignment="1">
      <alignment horizontal="justify" vertical="center" wrapText="1"/>
    </xf>
    <xf numFmtId="0" fontId="153" fillId="0" borderId="8" xfId="1" applyFont="1" applyBorder="1" applyAlignment="1">
      <alignment horizontal="justify" vertical="center" wrapText="1"/>
    </xf>
    <xf numFmtId="0" fontId="153" fillId="0" borderId="225" xfId="1" applyFont="1" applyBorder="1" applyAlignment="1">
      <alignment horizontal="justify" vertical="center" wrapText="1"/>
    </xf>
    <xf numFmtId="0" fontId="108" fillId="0" borderId="8" xfId="1" applyFont="1" applyBorder="1" applyAlignment="1">
      <alignment horizontal="justify" vertical="center" wrapText="1"/>
    </xf>
    <xf numFmtId="0" fontId="153" fillId="0" borderId="39" xfId="1" applyFont="1" applyBorder="1" applyAlignment="1">
      <alignment horizontal="justify" vertical="center" wrapText="1"/>
    </xf>
    <xf numFmtId="4" fontId="153" fillId="0" borderId="8" xfId="1" applyNumberFormat="1" applyFont="1" applyBorder="1" applyAlignment="1">
      <alignment horizontal="justify" vertical="center" wrapText="1"/>
    </xf>
    <xf numFmtId="0" fontId="153" fillId="0" borderId="50" xfId="1" applyFont="1" applyBorder="1" applyAlignment="1">
      <alignment horizontal="justify" vertical="center" wrapText="1"/>
    </xf>
    <xf numFmtId="0" fontId="60" fillId="0" borderId="244" xfId="1" applyFont="1" applyBorder="1" applyAlignment="1">
      <alignment vertical="center" wrapText="1"/>
    </xf>
    <xf numFmtId="4" fontId="112" fillId="0" borderId="42" xfId="1" applyNumberFormat="1" applyFont="1" applyBorder="1" applyAlignment="1">
      <alignment horizontal="right" vertical="center"/>
    </xf>
    <xf numFmtId="0" fontId="60" fillId="0" borderId="119" xfId="187" applyFont="1" applyBorder="1" applyAlignment="1">
      <alignment horizontal="justify" vertical="center" wrapText="1"/>
    </xf>
    <xf numFmtId="3" fontId="105" fillId="0" borderId="101" xfId="183" applyNumberFormat="1" applyFont="1" applyBorder="1" applyAlignment="1">
      <alignment horizontal="center" vertical="center" wrapText="1"/>
    </xf>
    <xf numFmtId="3" fontId="105" fillId="0" borderId="102" xfId="183" applyNumberFormat="1" applyFont="1" applyBorder="1" applyAlignment="1">
      <alignment horizontal="center" vertical="center" wrapText="1"/>
    </xf>
    <xf numFmtId="0" fontId="104" fillId="0" borderId="185" xfId="179" applyFont="1" applyBorder="1" applyAlignment="1">
      <alignment vertical="center" wrapText="1"/>
    </xf>
    <xf numFmtId="0" fontId="104" fillId="0" borderId="246" xfId="179" applyFont="1" applyBorder="1" applyAlignment="1">
      <alignment vertical="center" wrapText="1"/>
    </xf>
    <xf numFmtId="3" fontId="104" fillId="0" borderId="246" xfId="179" applyNumberFormat="1" applyFont="1" applyBorder="1" applyAlignment="1">
      <alignment vertical="center" wrapText="1"/>
    </xf>
    <xf numFmtId="3" fontId="104" fillId="0" borderId="247" xfId="179" applyNumberFormat="1" applyFont="1" applyBorder="1" applyAlignment="1">
      <alignment vertical="center" wrapText="1"/>
    </xf>
    <xf numFmtId="0" fontId="104" fillId="0" borderId="141" xfId="179" applyFont="1" applyBorder="1" applyAlignment="1">
      <alignment horizontal="center" vertical="center" wrapText="1"/>
    </xf>
    <xf numFmtId="0" fontId="104" fillId="0" borderId="101" xfId="179" applyFont="1" applyBorder="1" applyAlignment="1">
      <alignment horizontal="center" vertical="center" wrapText="1"/>
    </xf>
    <xf numFmtId="3" fontId="104" fillId="0" borderId="101" xfId="179" applyNumberFormat="1" applyFont="1" applyBorder="1" applyAlignment="1">
      <alignment vertical="center" wrapText="1"/>
    </xf>
    <xf numFmtId="3" fontId="104" fillId="0" borderId="102" xfId="179" applyNumberFormat="1" applyFont="1" applyBorder="1" applyAlignment="1">
      <alignment vertical="center" wrapText="1"/>
    </xf>
    <xf numFmtId="0" fontId="104" fillId="0" borderId="185" xfId="179" applyFont="1" applyBorder="1" applyAlignment="1">
      <alignment horizontal="center" vertical="center"/>
    </xf>
    <xf numFmtId="3" fontId="104" fillId="0" borderId="185" xfId="179" applyNumberFormat="1" applyFont="1" applyBorder="1" applyAlignment="1">
      <alignment vertical="center"/>
    </xf>
    <xf numFmtId="3" fontId="104" fillId="0" borderId="138" xfId="179" applyNumberFormat="1" applyFont="1" applyBorder="1" applyAlignment="1">
      <alignment vertical="center"/>
    </xf>
    <xf numFmtId="0" fontId="104" fillId="0" borderId="141" xfId="179" applyFont="1" applyBorder="1" applyAlignment="1">
      <alignment horizontal="center" vertical="center"/>
    </xf>
    <xf numFmtId="0" fontId="104" fillId="0" borderId="101" xfId="179" applyFont="1" applyBorder="1" applyAlignment="1">
      <alignment horizontal="center" vertical="center"/>
    </xf>
    <xf numFmtId="3" fontId="104" fillId="0" borderId="101" xfId="179" applyNumberFormat="1" applyFont="1" applyBorder="1" applyAlignment="1">
      <alignment vertical="center"/>
    </xf>
    <xf numFmtId="3" fontId="104" fillId="0" borderId="102" xfId="179" applyNumberFormat="1" applyFont="1" applyBorder="1" applyAlignment="1">
      <alignment vertical="center"/>
    </xf>
    <xf numFmtId="0" fontId="105" fillId="0" borderId="185" xfId="183" applyFont="1" applyBorder="1" applyAlignment="1">
      <alignment wrapText="1"/>
    </xf>
    <xf numFmtId="0" fontId="105" fillId="0" borderId="138" xfId="183" applyFont="1" applyBorder="1" applyAlignment="1">
      <alignment wrapText="1"/>
    </xf>
    <xf numFmtId="3" fontId="104" fillId="0" borderId="101" xfId="179" applyNumberFormat="1" applyFont="1" applyBorder="1" applyAlignment="1">
      <alignment horizontal="right" vertical="center" wrapText="1"/>
    </xf>
    <xf numFmtId="3" fontId="104" fillId="0" borderId="102" xfId="179" applyNumberFormat="1" applyFont="1" applyBorder="1" applyAlignment="1">
      <alignment horizontal="right" vertical="center" wrapText="1"/>
    </xf>
    <xf numFmtId="0" fontId="104" fillId="0" borderId="89" xfId="179" applyFont="1" applyBorder="1" applyAlignment="1">
      <alignment vertical="center"/>
    </xf>
    <xf numFmtId="0" fontId="104" fillId="0" borderId="101" xfId="179" applyFont="1" applyBorder="1" applyAlignment="1">
      <alignment vertical="center"/>
    </xf>
    <xf numFmtId="3" fontId="104" fillId="0" borderId="101" xfId="179" applyNumberFormat="1" applyFont="1" applyBorder="1" applyAlignment="1">
      <alignment horizontal="center" vertical="center"/>
    </xf>
    <xf numFmtId="4" fontId="54" fillId="0" borderId="102" xfId="77" applyNumberFormat="1" applyFont="1" applyBorder="1" applyAlignment="1">
      <alignment horizontal="left" vertical="center" wrapText="1"/>
    </xf>
    <xf numFmtId="0" fontId="54" fillId="0" borderId="102" xfId="77" applyFont="1" applyBorder="1" applyAlignment="1">
      <alignment vertical="center" wrapText="1"/>
    </xf>
    <xf numFmtId="4" fontId="54" fillId="0" borderId="225" xfId="99" applyNumberFormat="1" applyFont="1" applyBorder="1" applyAlignment="1">
      <alignment horizontal="left" vertical="center" wrapText="1"/>
    </xf>
    <xf numFmtId="0" fontId="54" fillId="0" borderId="117" xfId="77" applyFont="1" applyBorder="1" applyAlignment="1">
      <alignment horizontal="left" vertical="center" wrapText="1"/>
    </xf>
    <xf numFmtId="172" fontId="54" fillId="0" borderId="5" xfId="77" applyNumberFormat="1" applyFont="1" applyBorder="1" applyAlignment="1">
      <alignment horizontal="center" vertical="center" wrapText="1"/>
    </xf>
    <xf numFmtId="49" fontId="54" fillId="0" borderId="126" xfId="77" applyNumberFormat="1" applyFont="1" applyBorder="1" applyAlignment="1">
      <alignment vertical="center" wrapText="1"/>
    </xf>
    <xf numFmtId="0" fontId="54" fillId="0" borderId="126" xfId="77" applyFont="1" applyBorder="1" applyAlignment="1">
      <alignment vertical="center" wrapText="1"/>
    </xf>
    <xf numFmtId="0" fontId="54" fillId="28" borderId="126" xfId="77" applyFont="1" applyFill="1" applyBorder="1" applyAlignment="1">
      <alignment horizontal="left" vertical="center" wrapText="1"/>
    </xf>
    <xf numFmtId="4" fontId="54" fillId="0" borderId="126" xfId="77" applyNumberFormat="1" applyFont="1" applyBorder="1" applyAlignment="1">
      <alignment horizontal="left" vertical="center" wrapText="1"/>
    </xf>
    <xf numFmtId="172" fontId="54" fillId="0" borderId="221" xfId="77" applyNumberFormat="1" applyFont="1" applyBorder="1" applyAlignment="1">
      <alignment horizontal="center" vertical="center" wrapText="1"/>
    </xf>
    <xf numFmtId="0" fontId="54" fillId="0" borderId="237" xfId="77" applyFont="1" applyBorder="1" applyAlignment="1">
      <alignment horizontal="left" vertical="center" wrapText="1"/>
    </xf>
    <xf numFmtId="4" fontId="54" fillId="28" borderId="126" xfId="77" applyNumberFormat="1" applyFont="1" applyFill="1" applyBorder="1" applyAlignment="1">
      <alignment horizontal="left" vertical="center" wrapText="1"/>
    </xf>
    <xf numFmtId="49" fontId="54" fillId="28" borderId="126" xfId="77" applyNumberFormat="1" applyFont="1" applyFill="1" applyBorder="1" applyAlignment="1">
      <alignment vertical="center" wrapText="1"/>
    </xf>
    <xf numFmtId="172" fontId="54" fillId="0" borderId="118" xfId="77" applyNumberFormat="1" applyFont="1" applyBorder="1" applyAlignment="1">
      <alignment horizontal="center" vertical="center" wrapText="1"/>
    </xf>
    <xf numFmtId="0" fontId="54" fillId="0" borderId="160" xfId="77" applyFont="1" applyBorder="1" applyAlignment="1">
      <alignment vertical="center" wrapText="1"/>
    </xf>
    <xf numFmtId="0" fontId="104" fillId="0" borderId="59" xfId="179" applyFont="1" applyBorder="1" applyAlignment="1">
      <alignment horizontal="center" vertical="center"/>
    </xf>
    <xf numFmtId="0" fontId="104" fillId="0" borderId="122" xfId="179" applyFont="1" applyBorder="1" applyAlignment="1">
      <alignment horizontal="center" vertical="center"/>
    </xf>
    <xf numFmtId="0" fontId="104" fillId="0" borderId="42" xfId="179" applyFont="1" applyBorder="1" applyAlignment="1">
      <alignment horizontal="center" vertical="center"/>
    </xf>
    <xf numFmtId="0" fontId="54" fillId="0" borderId="0" xfId="53" applyFont="1" applyAlignment="1">
      <alignment horizontal="justify" wrapText="1"/>
    </xf>
    <xf numFmtId="0" fontId="52" fillId="0" borderId="0" xfId="53" applyFont="1" applyAlignment="1">
      <alignment horizontal="center" vertical="center"/>
    </xf>
    <xf numFmtId="0" fontId="52" fillId="24" borderId="0" xfId="53" applyFont="1" applyFill="1" applyAlignment="1">
      <alignment horizontal="center" vertical="center"/>
    </xf>
    <xf numFmtId="0" fontId="52" fillId="24" borderId="9" xfId="53" applyFont="1" applyFill="1" applyBorder="1" applyAlignment="1">
      <alignment horizontal="center" vertical="center"/>
    </xf>
    <xf numFmtId="0" fontId="52" fillId="24" borderId="23" xfId="53" applyFont="1" applyFill="1" applyBorder="1" applyAlignment="1">
      <alignment horizontal="center" vertical="center"/>
    </xf>
    <xf numFmtId="0" fontId="55" fillId="0" borderId="0" xfId="173" applyFont="1" applyAlignment="1">
      <alignment horizontal="center" vertical="center"/>
    </xf>
    <xf numFmtId="0" fontId="55" fillId="0" borderId="0" xfId="173" applyFont="1" applyAlignment="1">
      <alignment horizontal="center"/>
    </xf>
    <xf numFmtId="0" fontId="53" fillId="0" borderId="31" xfId="174" applyFont="1" applyBorder="1" applyAlignment="1">
      <alignment horizontal="left"/>
    </xf>
    <xf numFmtId="0" fontId="53" fillId="0" borderId="90" xfId="174" applyFont="1" applyBorder="1" applyAlignment="1">
      <alignment horizontal="left"/>
    </xf>
    <xf numFmtId="0" fontId="55" fillId="0" borderId="0" xfId="50" applyFont="1" applyAlignment="1">
      <alignment horizontal="center" vertical="center"/>
    </xf>
    <xf numFmtId="0" fontId="55" fillId="0" borderId="0" xfId="50" applyFont="1" applyAlignment="1">
      <alignment horizontal="center"/>
    </xf>
    <xf numFmtId="0" fontId="53" fillId="0" borderId="86" xfId="174" applyFont="1" applyBorder="1" applyAlignment="1">
      <alignment horizontal="left"/>
    </xf>
    <xf numFmtId="0" fontId="53" fillId="0" borderId="40" xfId="174" applyFont="1" applyBorder="1" applyAlignment="1">
      <alignment horizontal="left"/>
    </xf>
    <xf numFmtId="0" fontId="53" fillId="0" borderId="41" xfId="174" applyFont="1" applyBorder="1" applyAlignment="1">
      <alignment horizontal="left"/>
    </xf>
    <xf numFmtId="0" fontId="54" fillId="0" borderId="124" xfId="132" applyFont="1" applyBorder="1" applyAlignment="1">
      <alignment horizontal="center" vertical="center" wrapText="1"/>
    </xf>
    <xf numFmtId="0" fontId="54" fillId="0" borderId="51" xfId="132" applyFont="1" applyBorder="1" applyAlignment="1">
      <alignment horizontal="center" vertical="center" wrapText="1"/>
    </xf>
    <xf numFmtId="0" fontId="54" fillId="0" borderId="118" xfId="132" applyFont="1" applyBorder="1" applyAlignment="1">
      <alignment horizontal="center" vertical="center" wrapText="1"/>
    </xf>
    <xf numFmtId="0" fontId="54" fillId="0" borderId="115" xfId="133" applyFont="1" applyBorder="1" applyAlignment="1">
      <alignment vertical="center" wrapText="1"/>
    </xf>
    <xf numFmtId="0" fontId="54" fillId="0" borderId="60" xfId="133" applyFont="1" applyBorder="1" applyAlignment="1">
      <alignment vertical="center" wrapText="1"/>
    </xf>
    <xf numFmtId="0" fontId="54" fillId="0" borderId="122" xfId="133" applyFont="1" applyBorder="1" applyAlignment="1">
      <alignment vertical="center" wrapText="1"/>
    </xf>
    <xf numFmtId="0" fontId="53" fillId="0" borderId="43" xfId="132" applyFont="1" applyBorder="1" applyAlignment="1">
      <alignment horizontal="left" vertical="center"/>
    </xf>
    <xf numFmtId="0" fontId="53" fillId="0" borderId="129" xfId="132" applyFont="1" applyBorder="1" applyAlignment="1">
      <alignment horizontal="left" vertical="center"/>
    </xf>
    <xf numFmtId="0" fontId="54" fillId="0" borderId="115" xfId="133" applyFont="1" applyBorder="1" applyAlignment="1">
      <alignment horizontal="left" vertical="center" wrapText="1"/>
    </xf>
    <xf numFmtId="0" fontId="54" fillId="0" borderId="60" xfId="133" applyFont="1" applyBorder="1" applyAlignment="1">
      <alignment horizontal="left" vertical="center" wrapText="1"/>
    </xf>
    <xf numFmtId="0" fontId="54" fillId="0" borderId="122" xfId="133" applyFont="1" applyBorder="1" applyAlignment="1">
      <alignment horizontal="left" vertical="center" wrapText="1"/>
    </xf>
    <xf numFmtId="0" fontId="54" fillId="0" borderId="124" xfId="132" applyFont="1" applyBorder="1" applyAlignment="1">
      <alignment horizontal="center" vertical="center"/>
    </xf>
    <xf numFmtId="0" fontId="54" fillId="0" borderId="51" xfId="132" applyFont="1" applyBorder="1" applyAlignment="1">
      <alignment horizontal="center" vertical="center"/>
    </xf>
    <xf numFmtId="0" fontId="54" fillId="0" borderId="118" xfId="132" applyFont="1" applyBorder="1" applyAlignment="1">
      <alignment horizontal="center" vertical="center"/>
    </xf>
    <xf numFmtId="0" fontId="54" fillId="0" borderId="61" xfId="1" applyFont="1" applyBorder="1" applyAlignment="1">
      <alignment horizontal="justify" vertical="center" wrapText="1"/>
    </xf>
    <xf numFmtId="0" fontId="54" fillId="0" borderId="119" xfId="1" applyFont="1" applyBorder="1" applyAlignment="1">
      <alignment horizontal="justify" vertical="center" wrapText="1"/>
    </xf>
    <xf numFmtId="0" fontId="55" fillId="0" borderId="0" xfId="132" applyFont="1" applyAlignment="1">
      <alignment horizontal="center" vertical="center"/>
    </xf>
    <xf numFmtId="0" fontId="54" fillId="0" borderId="128" xfId="1" applyFont="1" applyBorder="1" applyAlignment="1">
      <alignment horizontal="justify" vertical="center" wrapText="1"/>
    </xf>
    <xf numFmtId="0" fontId="114" fillId="0" borderId="61" xfId="1" applyFont="1" applyBorder="1" applyAlignment="1">
      <alignment horizontal="justify" vertical="center" wrapText="1"/>
    </xf>
    <xf numFmtId="0" fontId="114" fillId="0" borderId="119" xfId="1" applyFont="1" applyBorder="1" applyAlignment="1">
      <alignment horizontal="justify" vertical="center" wrapText="1"/>
    </xf>
    <xf numFmtId="3" fontId="60" fillId="0" borderId="162" xfId="68" applyNumberFormat="1" applyFont="1" applyBorder="1" applyAlignment="1">
      <alignment horizontal="justify" vertical="center" wrapText="1"/>
    </xf>
    <xf numFmtId="0" fontId="4" fillId="0" borderId="57" xfId="177" applyBorder="1" applyAlignment="1">
      <alignment horizontal="justify" vertical="center" wrapText="1"/>
    </xf>
    <xf numFmtId="0" fontId="4" fillId="0" borderId="63" xfId="177" applyBorder="1" applyAlignment="1">
      <alignment horizontal="justify" vertical="center" wrapText="1"/>
    </xf>
    <xf numFmtId="0" fontId="60" fillId="0" borderId="162" xfId="93" applyFont="1" applyBorder="1" applyAlignment="1">
      <alignment horizontal="justify" vertical="center" wrapText="1"/>
    </xf>
    <xf numFmtId="0" fontId="4" fillId="32" borderId="63" xfId="177" applyFill="1" applyBorder="1" applyAlignment="1">
      <alignment horizontal="justify" vertical="center" wrapText="1"/>
    </xf>
    <xf numFmtId="0" fontId="55" fillId="0" borderId="0" xfId="68" applyFont="1" applyAlignment="1">
      <alignment horizontal="center" vertical="center" wrapText="1"/>
    </xf>
    <xf numFmtId="0" fontId="4" fillId="0" borderId="0" xfId="177" applyAlignment="1">
      <alignment horizontal="center" vertical="center" wrapText="1"/>
    </xf>
    <xf numFmtId="0" fontId="106" fillId="0" borderId="69" xfId="68" applyFont="1" applyBorder="1" applyAlignment="1">
      <alignment horizontal="center" vertical="center"/>
    </xf>
    <xf numFmtId="0" fontId="106" fillId="0" borderId="29" xfId="68" applyFont="1" applyBorder="1" applyAlignment="1">
      <alignment horizontal="center" vertical="center"/>
    </xf>
    <xf numFmtId="0" fontId="126" fillId="0" borderId="29" xfId="178" applyFont="1" applyBorder="1" applyAlignment="1">
      <alignment horizontal="center" vertical="center"/>
    </xf>
    <xf numFmtId="3" fontId="106" fillId="0" borderId="67" xfId="68" applyNumberFormat="1" applyFont="1" applyBorder="1" applyAlignment="1">
      <alignment horizontal="center" vertical="center" wrapText="1"/>
    </xf>
    <xf numFmtId="3" fontId="106" fillId="0" borderId="57" xfId="68" applyNumberFormat="1" applyFont="1" applyBorder="1" applyAlignment="1">
      <alignment horizontal="center" vertical="center" wrapText="1"/>
    </xf>
    <xf numFmtId="0" fontId="126" fillId="0" borderId="57" xfId="180" applyFont="1" applyBorder="1" applyAlignment="1">
      <alignment horizontal="center" vertical="center" wrapText="1"/>
    </xf>
    <xf numFmtId="3" fontId="106" fillId="0" borderId="69" xfId="68" applyNumberFormat="1" applyFont="1" applyBorder="1" applyAlignment="1">
      <alignment horizontal="center" vertical="center" wrapText="1"/>
    </xf>
    <xf numFmtId="0" fontId="126" fillId="0" borderId="45" xfId="178" applyFont="1" applyBorder="1" applyAlignment="1">
      <alignment horizontal="center" vertical="center"/>
    </xf>
    <xf numFmtId="3" fontId="106" fillId="0" borderId="68" xfId="68" applyNumberFormat="1" applyFont="1" applyBorder="1" applyAlignment="1">
      <alignment horizontal="center" vertical="center" wrapText="1"/>
    </xf>
    <xf numFmtId="0" fontId="126" fillId="0" borderId="130" xfId="178" applyFont="1" applyBorder="1" applyAlignment="1">
      <alignment horizontal="center" vertical="center"/>
    </xf>
    <xf numFmtId="0" fontId="126" fillId="0" borderId="44" xfId="179" applyFont="1" applyBorder="1" applyAlignment="1">
      <alignment horizontal="center" vertical="center" wrapText="1"/>
    </xf>
    <xf numFmtId="0" fontId="126" fillId="0" borderId="68" xfId="179" applyFont="1" applyBorder="1" applyAlignment="1">
      <alignment horizontal="center" vertical="center" wrapText="1"/>
    </xf>
    <xf numFmtId="0" fontId="126" fillId="0" borderId="98" xfId="179" applyFont="1" applyBorder="1" applyAlignment="1">
      <alignment horizontal="center" vertical="center" wrapText="1"/>
    </xf>
    <xf numFmtId="0" fontId="126" fillId="0" borderId="0" xfId="178" applyFont="1" applyAlignment="1">
      <alignment horizontal="center" vertical="center"/>
    </xf>
    <xf numFmtId="0" fontId="106" fillId="0" borderId="33" xfId="68" applyFont="1" applyBorder="1" applyAlignment="1">
      <alignment horizontal="center" vertical="center" wrapText="1"/>
    </xf>
    <xf numFmtId="0" fontId="106" fillId="0" borderId="46" xfId="179" applyFont="1" applyBorder="1" applyAlignment="1">
      <alignment horizontal="center" vertical="center" wrapText="1"/>
    </xf>
    <xf numFmtId="0" fontId="106" fillId="0" borderId="47" xfId="179" applyFont="1" applyBorder="1" applyAlignment="1">
      <alignment horizontal="center" vertical="center" wrapText="1"/>
    </xf>
    <xf numFmtId="0" fontId="106" fillId="0" borderId="67" xfId="68" applyFont="1" applyBorder="1" applyAlignment="1">
      <alignment horizontal="center" vertical="center"/>
    </xf>
    <xf numFmtId="0" fontId="106" fillId="0" borderId="57" xfId="68" applyFont="1" applyBorder="1" applyAlignment="1">
      <alignment horizontal="center" vertical="center"/>
    </xf>
    <xf numFmtId="0" fontId="126" fillId="0" borderId="57" xfId="180" applyFont="1" applyBorder="1" applyAlignment="1">
      <alignment horizontal="center" vertical="center"/>
    </xf>
    <xf numFmtId="0" fontId="55" fillId="0" borderId="0" xfId="57" applyFont="1" applyAlignment="1">
      <alignment horizontal="center" vertical="center"/>
    </xf>
    <xf numFmtId="0" fontId="55" fillId="0" borderId="0" xfId="57" applyFont="1" applyAlignment="1">
      <alignment horizontal="center" vertical="center" wrapText="1"/>
    </xf>
    <xf numFmtId="0" fontId="105" fillId="0" borderId="10" xfId="183" applyFont="1" applyBorder="1" applyAlignment="1">
      <alignment horizontal="center" vertical="center" wrapText="1"/>
    </xf>
    <xf numFmtId="0" fontId="105" fillId="0" borderId="221" xfId="183" applyFont="1" applyBorder="1" applyAlignment="1">
      <alignment horizontal="center" vertical="center" wrapText="1"/>
    </xf>
    <xf numFmtId="0" fontId="105" fillId="0" borderId="79" xfId="183" applyFont="1" applyBorder="1" applyAlignment="1">
      <alignment horizontal="center" vertical="center" wrapText="1"/>
    </xf>
    <xf numFmtId="0" fontId="105" fillId="0" borderId="222" xfId="183" applyFont="1" applyBorder="1" applyAlignment="1">
      <alignment horizontal="center" vertical="center" wrapText="1"/>
    </xf>
    <xf numFmtId="3" fontId="105" fillId="0" borderId="79" xfId="183" applyNumberFormat="1" applyFont="1" applyBorder="1" applyAlignment="1">
      <alignment horizontal="center" vertical="center" wrapText="1"/>
    </xf>
    <xf numFmtId="3" fontId="105" fillId="0" borderId="150" xfId="183" applyNumberFormat="1" applyFont="1" applyBorder="1" applyAlignment="1">
      <alignment horizontal="center" vertical="center" wrapText="1"/>
    </xf>
    <xf numFmtId="0" fontId="60" fillId="0" borderId="0" xfId="179" applyFont="1" applyAlignment="1">
      <alignment horizontal="left" vertical="center" wrapText="1"/>
    </xf>
    <xf numFmtId="0" fontId="54" fillId="0" borderId="5" xfId="179" applyFont="1" applyBorder="1" applyAlignment="1">
      <alignment horizontal="center" vertical="center" wrapText="1"/>
    </xf>
    <xf numFmtId="0" fontId="54" fillId="0" borderId="7" xfId="179" applyFont="1" applyBorder="1" applyAlignment="1">
      <alignment horizontal="center" vertical="center" wrapText="1"/>
    </xf>
    <xf numFmtId="0" fontId="54" fillId="0" borderId="70" xfId="179" applyFont="1" applyBorder="1" applyAlignment="1">
      <alignment horizontal="center" vertical="center" wrapText="1"/>
    </xf>
    <xf numFmtId="0" fontId="54" fillId="0" borderId="51" xfId="179" applyFont="1" applyBorder="1" applyAlignment="1">
      <alignment horizontal="center" vertical="center" wrapText="1"/>
    </xf>
    <xf numFmtId="0" fontId="54" fillId="0" borderId="62" xfId="179" applyFont="1" applyBorder="1" applyAlignment="1">
      <alignment horizontal="center" vertical="center" wrapText="1"/>
    </xf>
    <xf numFmtId="0" fontId="54" fillId="0" borderId="10" xfId="179" applyFont="1" applyBorder="1" applyAlignment="1">
      <alignment horizontal="center" vertical="center" wrapText="1"/>
    </xf>
    <xf numFmtId="0" fontId="60" fillId="0" borderId="0" xfId="183" applyFont="1" applyAlignment="1">
      <alignment horizontal="left" vertical="center" wrapText="1"/>
    </xf>
    <xf numFmtId="0" fontId="60" fillId="0" borderId="0" xfId="179" applyFont="1" applyAlignment="1">
      <alignment horizontal="left" vertical="top" wrapText="1"/>
    </xf>
    <xf numFmtId="0" fontId="104" fillId="0" borderId="0" xfId="179" applyFont="1" applyAlignment="1">
      <alignment horizontal="left" vertical="center" wrapText="1"/>
    </xf>
    <xf numFmtId="0" fontId="105" fillId="0" borderId="0" xfId="183" applyFont="1" applyAlignment="1">
      <alignment horizontal="center" vertical="center" wrapText="1"/>
    </xf>
    <xf numFmtId="0" fontId="105" fillId="0" borderId="70" xfId="183" applyFont="1" applyBorder="1" applyAlignment="1">
      <alignment horizontal="center" vertical="center" wrapText="1"/>
    </xf>
    <xf numFmtId="0" fontId="105" fillId="0" borderId="51" xfId="183" applyFont="1" applyBorder="1" applyAlignment="1">
      <alignment horizontal="center" vertical="center" wrapText="1"/>
    </xf>
    <xf numFmtId="0" fontId="105" fillId="0" borderId="118" xfId="183" applyFont="1" applyBorder="1" applyAlignment="1">
      <alignment horizontal="center" vertical="center" wrapText="1"/>
    </xf>
    <xf numFmtId="0" fontId="105" fillId="0" borderId="53" xfId="183" applyFont="1" applyBorder="1" applyAlignment="1">
      <alignment horizontal="center" vertical="center" wrapText="1"/>
    </xf>
    <xf numFmtId="0" fontId="105" fillId="0" borderId="60" xfId="183" applyFont="1" applyBorder="1" applyAlignment="1">
      <alignment horizontal="center" vertical="center" wrapText="1"/>
    </xf>
    <xf numFmtId="0" fontId="105" fillId="0" borderId="241" xfId="183" applyFont="1" applyBorder="1" applyAlignment="1">
      <alignment horizontal="center" vertical="center" wrapText="1"/>
    </xf>
    <xf numFmtId="0" fontId="105" fillId="0" borderId="242" xfId="183" applyFont="1" applyBorder="1" applyAlignment="1">
      <alignment horizontal="center" vertical="center" wrapText="1"/>
    </xf>
    <xf numFmtId="0" fontId="105" fillId="0" borderId="243" xfId="183" applyFont="1" applyBorder="1" applyAlignment="1">
      <alignment horizontal="center" vertical="center" wrapText="1"/>
    </xf>
    <xf numFmtId="0" fontId="105" fillId="0" borderId="245" xfId="183" applyFont="1" applyBorder="1" applyAlignment="1">
      <alignment horizontal="center" vertical="center" wrapText="1"/>
    </xf>
    <xf numFmtId="3" fontId="105" fillId="0" borderId="245" xfId="183" applyNumberFormat="1" applyFont="1" applyBorder="1" applyAlignment="1">
      <alignment horizontal="center" vertical="center" wrapText="1"/>
    </xf>
    <xf numFmtId="3" fontId="105" fillId="0" borderId="241" xfId="183" applyNumberFormat="1" applyFont="1" applyBorder="1" applyAlignment="1">
      <alignment horizontal="center" vertical="center" wrapText="1"/>
    </xf>
    <xf numFmtId="3" fontId="105" fillId="0" borderId="89" xfId="183" applyNumberFormat="1" applyFont="1" applyBorder="1" applyAlignment="1">
      <alignment horizontal="center" vertical="center" wrapText="1"/>
    </xf>
    <xf numFmtId="3" fontId="105" fillId="0" borderId="185" xfId="183" applyNumberFormat="1" applyFont="1" applyBorder="1" applyAlignment="1">
      <alignment horizontal="center" vertical="center" wrapText="1"/>
    </xf>
    <xf numFmtId="3" fontId="105" fillId="0" borderId="138" xfId="183" applyNumberFormat="1" applyFont="1" applyBorder="1" applyAlignment="1">
      <alignment horizontal="center" vertical="center" wrapText="1"/>
    </xf>
    <xf numFmtId="0" fontId="105" fillId="0" borderId="31" xfId="176" applyFont="1" applyBorder="1" applyAlignment="1">
      <alignment horizontal="left" wrapText="1"/>
    </xf>
    <xf numFmtId="0" fontId="5" fillId="0" borderId="90" xfId="175" applyBorder="1"/>
    <xf numFmtId="0" fontId="5" fillId="0" borderId="85" xfId="175" applyBorder="1"/>
    <xf numFmtId="0" fontId="105" fillId="0" borderId="5" xfId="175" applyFont="1" applyBorder="1" applyAlignment="1">
      <alignment horizontal="left" vertical="center"/>
    </xf>
    <xf numFmtId="0" fontId="5" fillId="0" borderId="101" xfId="175" applyBorder="1" applyAlignment="1">
      <alignment vertical="center"/>
    </xf>
    <xf numFmtId="0" fontId="105" fillId="0" borderId="43" xfId="175" applyFont="1" applyBorder="1" applyAlignment="1">
      <alignment vertical="center"/>
    </xf>
    <xf numFmtId="0" fontId="5" fillId="0" borderId="129" xfId="175" applyBorder="1" applyAlignment="1">
      <alignment vertical="center"/>
    </xf>
    <xf numFmtId="0" fontId="104" fillId="0" borderId="5" xfId="175" applyFont="1" applyBorder="1" applyAlignment="1">
      <alignment horizontal="left" vertical="center" wrapText="1"/>
    </xf>
    <xf numFmtId="0" fontId="105" fillId="0" borderId="5" xfId="176" applyFont="1" applyBorder="1" applyAlignment="1">
      <alignment horizontal="left" vertical="center" wrapText="1"/>
    </xf>
    <xf numFmtId="0" fontId="105" fillId="0" borderId="101" xfId="176" applyFont="1" applyBorder="1" applyAlignment="1">
      <alignment horizontal="left" vertical="center" wrapText="1"/>
    </xf>
    <xf numFmtId="0" fontId="53" fillId="0" borderId="5" xfId="57" applyFont="1" applyBorder="1" applyAlignment="1">
      <alignment horizontal="left" wrapText="1"/>
    </xf>
    <xf numFmtId="0" fontId="53" fillId="0" borderId="101" xfId="57" applyFont="1" applyBorder="1" applyAlignment="1">
      <alignment horizontal="left" wrapText="1"/>
    </xf>
    <xf numFmtId="0" fontId="53" fillId="0" borderId="102" xfId="57" applyFont="1" applyBorder="1" applyAlignment="1">
      <alignment horizontal="left" wrapText="1"/>
    </xf>
    <xf numFmtId="0" fontId="104" fillId="0" borderId="29" xfId="175" applyFont="1" applyBorder="1" applyAlignment="1">
      <alignment horizontal="left" vertical="center" wrapText="1"/>
    </xf>
    <xf numFmtId="0" fontId="105" fillId="0" borderId="31" xfId="175" applyFont="1" applyBorder="1" applyAlignment="1">
      <alignment horizontal="left" vertical="center" wrapText="1"/>
    </xf>
    <xf numFmtId="0" fontId="105" fillId="0" borderId="86" xfId="175" applyFont="1" applyBorder="1" applyAlignment="1">
      <alignment horizontal="left" vertical="center" wrapText="1"/>
    </xf>
    <xf numFmtId="0" fontId="58" fillId="0" borderId="0" xfId="57" applyFont="1" applyAlignment="1">
      <alignment horizontal="center" vertical="center" wrapText="1"/>
    </xf>
    <xf numFmtId="0" fontId="53" fillId="0" borderId="33" xfId="57" applyFont="1" applyBorder="1" applyAlignment="1">
      <alignment horizontal="left" wrapText="1"/>
    </xf>
    <xf numFmtId="0" fontId="53" fillId="0" borderId="116" xfId="57" applyFont="1" applyBorder="1" applyAlignment="1">
      <alignment horizontal="left" wrapText="1"/>
    </xf>
    <xf numFmtId="0" fontId="53" fillId="0" borderId="83" xfId="57" applyFont="1" applyBorder="1" applyAlignment="1">
      <alignment horizontal="left" wrapText="1"/>
    </xf>
    <xf numFmtId="0" fontId="55" fillId="0" borderId="0" xfId="94" applyFont="1" applyAlignment="1" applyProtection="1">
      <alignment horizontal="center" vertical="center" wrapText="1"/>
      <protection locked="0"/>
    </xf>
    <xf numFmtId="0" fontId="106" fillId="0" borderId="10" xfId="108" applyFont="1" applyBorder="1" applyAlignment="1">
      <alignment horizontal="center" vertical="center"/>
    </xf>
    <xf numFmtId="0" fontId="106" fillId="0" borderId="7" xfId="108" applyFont="1" applyBorder="1" applyAlignment="1">
      <alignment horizontal="center" vertical="center"/>
    </xf>
    <xf numFmtId="0" fontId="106" fillId="0" borderId="33" xfId="108" applyFont="1" applyBorder="1" applyAlignment="1">
      <alignment horizontal="center" vertical="center" wrapText="1"/>
    </xf>
    <xf numFmtId="0" fontId="106" fillId="0" borderId="40" xfId="108" applyFont="1" applyBorder="1" applyAlignment="1">
      <alignment horizontal="center" vertical="center" wrapText="1"/>
    </xf>
    <xf numFmtId="4" fontId="106" fillId="0" borderId="137" xfId="109" applyNumberFormat="1" applyFont="1" applyBorder="1" applyAlignment="1">
      <alignment horizontal="center" vertical="center" wrapText="1"/>
    </xf>
    <xf numFmtId="4" fontId="106" fillId="0" borderId="42" xfId="109" applyNumberFormat="1" applyFont="1" applyBorder="1" applyAlignment="1">
      <alignment horizontal="center" vertical="center" wrapText="1"/>
    </xf>
    <xf numFmtId="0" fontId="106" fillId="0" borderId="114" xfId="182" applyFont="1" applyBorder="1" applyAlignment="1">
      <alignment horizontal="center" vertical="center" wrapText="1"/>
    </xf>
    <xf numFmtId="0" fontId="106" fillId="0" borderId="44" xfId="108" applyFont="1" applyBorder="1" applyAlignment="1">
      <alignment horizontal="center" vertical="center" wrapText="1"/>
    </xf>
    <xf numFmtId="0" fontId="52" fillId="0" borderId="78" xfId="0" applyFont="1" applyBorder="1" applyAlignment="1">
      <alignment horizontal="center" vertical="center" wrapText="1"/>
    </xf>
    <xf numFmtId="0" fontId="106" fillId="0" borderId="53" xfId="182" applyFont="1" applyBorder="1" applyAlignment="1">
      <alignment horizontal="center" vertical="center" wrapText="1"/>
    </xf>
    <xf numFmtId="0" fontId="106" fillId="0" borderId="73" xfId="108" applyFont="1" applyBorder="1" applyAlignment="1">
      <alignment horizontal="center" vertical="center" wrapText="1"/>
    </xf>
    <xf numFmtId="0" fontId="106" fillId="0" borderId="54" xfId="182" applyFont="1" applyBorder="1" applyAlignment="1">
      <alignment horizontal="center" vertical="center" wrapText="1"/>
    </xf>
    <xf numFmtId="0" fontId="106" fillId="0" borderId="74" xfId="108" applyFont="1" applyBorder="1" applyAlignment="1">
      <alignment horizontal="center" vertical="center" wrapText="1"/>
    </xf>
    <xf numFmtId="0" fontId="60" fillId="0" borderId="5" xfId="0" applyFont="1" applyBorder="1" applyAlignment="1">
      <alignment horizontal="left" vertical="center" wrapText="1"/>
    </xf>
    <xf numFmtId="0" fontId="106" fillId="26" borderId="43" xfId="0" applyFont="1" applyFill="1" applyBorder="1" applyAlignment="1">
      <alignment vertical="center"/>
    </xf>
    <xf numFmtId="0" fontId="60" fillId="26" borderId="129" xfId="0" applyFont="1" applyFill="1" applyBorder="1" applyAlignment="1">
      <alignment vertical="center"/>
    </xf>
    <xf numFmtId="0" fontId="60" fillId="0" borderId="0" xfId="0" applyFont="1" applyAlignment="1">
      <alignment horizontal="left" vertical="center" wrapText="1"/>
    </xf>
    <xf numFmtId="4" fontId="109" fillId="0" borderId="0" xfId="0" applyNumberFormat="1" applyFont="1" applyAlignment="1">
      <alignment horizontal="left" vertical="center" wrapText="1"/>
    </xf>
    <xf numFmtId="0" fontId="60" fillId="0" borderId="5" xfId="0" applyFont="1" applyBorder="1" applyAlignment="1">
      <alignment horizontal="left" vertical="center"/>
    </xf>
    <xf numFmtId="0" fontId="55" fillId="0" borderId="0" xfId="0" applyFont="1" applyAlignment="1">
      <alignment horizontal="center" vertical="center"/>
    </xf>
    <xf numFmtId="4" fontId="106" fillId="26" borderId="5" xfId="0" applyNumberFormat="1" applyFont="1" applyFill="1" applyBorder="1" applyAlignment="1">
      <alignment horizontal="left" vertical="center"/>
    </xf>
    <xf numFmtId="4" fontId="106" fillId="26" borderId="127" xfId="0" applyNumberFormat="1" applyFont="1" applyFill="1" applyBorder="1" applyAlignment="1">
      <alignment horizontal="left" vertical="center"/>
    </xf>
    <xf numFmtId="0" fontId="60" fillId="0" borderId="51" xfId="0" applyFont="1" applyBorder="1" applyAlignment="1">
      <alignment horizontal="left" vertical="center" wrapText="1"/>
    </xf>
    <xf numFmtId="0" fontId="55" fillId="0" borderId="0" xfId="0" applyFont="1" applyAlignment="1">
      <alignment horizontal="center" vertical="center" wrapText="1"/>
    </xf>
    <xf numFmtId="0" fontId="60" fillId="0" borderId="229" xfId="0" applyFont="1" applyBorder="1" applyAlignment="1">
      <alignment horizontal="left" vertical="center" wrapText="1"/>
    </xf>
    <xf numFmtId="0" fontId="60" fillId="0" borderId="29" xfId="0" applyFont="1" applyBorder="1" applyAlignment="1">
      <alignment horizontal="left" vertical="center" wrapText="1"/>
    </xf>
    <xf numFmtId="4" fontId="106" fillId="26" borderId="43" xfId="0" applyNumberFormat="1" applyFont="1" applyFill="1" applyBorder="1" applyAlignment="1">
      <alignment horizontal="left" vertical="center"/>
    </xf>
    <xf numFmtId="4" fontId="106" fillId="26" borderId="129" xfId="0" applyNumberFormat="1" applyFont="1" applyFill="1" applyBorder="1" applyAlignment="1">
      <alignment horizontal="left" vertical="center"/>
    </xf>
    <xf numFmtId="0" fontId="106" fillId="26" borderId="28" xfId="0" applyFont="1" applyFill="1" applyBorder="1" applyAlignment="1">
      <alignment horizontal="left" vertical="center"/>
    </xf>
    <xf numFmtId="0" fontId="106" fillId="26" borderId="55" xfId="0" applyFont="1" applyFill="1" applyBorder="1" applyAlignment="1">
      <alignment horizontal="left" vertical="center"/>
    </xf>
    <xf numFmtId="0" fontId="106" fillId="0" borderId="40" xfId="1" applyFont="1" applyBorder="1" applyAlignment="1">
      <alignment horizontal="left" vertical="center"/>
    </xf>
    <xf numFmtId="0" fontId="106" fillId="0" borderId="48" xfId="1" applyFont="1" applyBorder="1" applyAlignment="1">
      <alignment horizontal="left" vertical="center"/>
    </xf>
    <xf numFmtId="0" fontId="106" fillId="0" borderId="7" xfId="1" applyFont="1" applyBorder="1" applyAlignment="1">
      <alignment vertical="center" wrapText="1"/>
    </xf>
    <xf numFmtId="0" fontId="106" fillId="0" borderId="42" xfId="1" applyFont="1" applyBorder="1" applyAlignment="1">
      <alignment vertical="center" wrapText="1"/>
    </xf>
    <xf numFmtId="0" fontId="60" fillId="0" borderId="31" xfId="1" applyFont="1" applyBorder="1" applyAlignment="1">
      <alignment horizontal="left" vertical="center"/>
    </xf>
    <xf numFmtId="0" fontId="60" fillId="0" borderId="189" xfId="1" applyFont="1" applyBorder="1" applyAlignment="1">
      <alignment horizontal="left" vertical="center"/>
    </xf>
    <xf numFmtId="0" fontId="55" fillId="0" borderId="0" xfId="1" applyFont="1" applyAlignment="1">
      <alignment horizontal="center"/>
    </xf>
    <xf numFmtId="0" fontId="106" fillId="0" borderId="33" xfId="1" applyFont="1" applyBorder="1" applyAlignment="1">
      <alignment horizontal="left" vertical="center"/>
    </xf>
    <xf numFmtId="0" fontId="106" fillId="0" borderId="99" xfId="1" applyFont="1" applyBorder="1" applyAlignment="1">
      <alignment horizontal="left" vertical="center"/>
    </xf>
    <xf numFmtId="172" fontId="55" fillId="0" borderId="0" xfId="99" applyNumberFormat="1" applyFont="1" applyAlignment="1">
      <alignment horizontal="center" vertical="center" wrapText="1"/>
    </xf>
    <xf numFmtId="172" fontId="53" fillId="0" borderId="43" xfId="99" applyNumberFormat="1" applyFont="1" applyBorder="1" applyAlignment="1">
      <alignment horizontal="left" vertical="center"/>
    </xf>
    <xf numFmtId="172" fontId="53" fillId="0" borderId="129" xfId="99" applyNumberFormat="1" applyFont="1" applyBorder="1" applyAlignment="1">
      <alignment horizontal="left" vertical="center"/>
    </xf>
    <xf numFmtId="172" fontId="53" fillId="0" borderId="43" xfId="99" applyNumberFormat="1" applyFont="1" applyBorder="1" applyAlignment="1">
      <alignment horizontal="left" vertical="center" wrapText="1"/>
    </xf>
    <xf numFmtId="172" fontId="53" fillId="0" borderId="129" xfId="99" applyNumberFormat="1" applyFont="1" applyBorder="1" applyAlignment="1">
      <alignment horizontal="left" vertical="center" wrapText="1"/>
    </xf>
    <xf numFmtId="172" fontId="53" fillId="0" borderId="28" xfId="99" applyNumberFormat="1" applyFont="1" applyBorder="1" applyAlignment="1">
      <alignment horizontal="left" vertical="center"/>
    </xf>
    <xf numFmtId="172" fontId="53" fillId="0" borderId="55" xfId="99" applyNumberFormat="1" applyFont="1" applyBorder="1" applyAlignment="1">
      <alignment horizontal="left" vertical="center"/>
    </xf>
    <xf numFmtId="171" fontId="103" fillId="0" borderId="0" xfId="99" applyNumberFormat="1" applyFont="1" applyAlignment="1">
      <alignment horizontal="center" vertical="center"/>
    </xf>
    <xf numFmtId="171" fontId="103" fillId="0" borderId="0" xfId="99" applyNumberFormat="1" applyFont="1" applyAlignment="1">
      <alignment vertical="center" wrapText="1"/>
    </xf>
    <xf numFmtId="171" fontId="103" fillId="0" borderId="0" xfId="99" applyNumberFormat="1" applyFont="1" applyAlignment="1">
      <alignment vertical="center"/>
    </xf>
    <xf numFmtId="1" fontId="103" fillId="0" borderId="0" xfId="99" applyNumberFormat="1" applyFont="1" applyAlignment="1">
      <alignment horizontal="center" vertical="center"/>
    </xf>
    <xf numFmtId="0" fontId="108" fillId="0" borderId="237" xfId="185" applyFont="1" applyBorder="1" applyAlignment="1">
      <alignment horizontal="left" vertical="center" wrapText="1"/>
    </xf>
    <xf numFmtId="0" fontId="108" fillId="0" borderId="59" xfId="185" applyFont="1" applyBorder="1" applyAlignment="1">
      <alignment horizontal="left" vertical="center" wrapText="1"/>
    </xf>
    <xf numFmtId="0" fontId="108" fillId="0" borderId="160" xfId="185" applyFont="1" applyBorder="1" applyAlignment="1">
      <alignment horizontal="left" vertical="center" wrapText="1"/>
    </xf>
    <xf numFmtId="0" fontId="53" fillId="0" borderId="0" xfId="100" applyFont="1" applyAlignment="1">
      <alignment horizontal="center" vertical="center" wrapText="1"/>
    </xf>
    <xf numFmtId="0" fontId="109" fillId="0" borderId="0" xfId="100" applyFont="1" applyAlignment="1">
      <alignment horizontal="left"/>
    </xf>
    <xf numFmtId="0" fontId="109" fillId="0" borderId="0" xfId="100" applyFont="1" applyAlignment="1">
      <alignment horizontal="left" wrapText="1"/>
    </xf>
    <xf numFmtId="0" fontId="60" fillId="0" borderId="237" xfId="185" applyFont="1" applyBorder="1" applyAlignment="1">
      <alignment horizontal="left" vertical="center"/>
    </xf>
    <xf numFmtId="0" fontId="60" fillId="0" borderId="59" xfId="185" applyFont="1" applyBorder="1" applyAlignment="1">
      <alignment horizontal="left" vertical="center"/>
    </xf>
    <xf numFmtId="0" fontId="60" fillId="0" borderId="160" xfId="185" applyFont="1" applyBorder="1" applyAlignment="1">
      <alignment horizontal="left" vertical="center"/>
    </xf>
    <xf numFmtId="0" fontId="53" fillId="0" borderId="0" xfId="60" applyFont="1" applyAlignment="1">
      <alignment horizontal="center" vertical="center" wrapText="1"/>
    </xf>
    <xf numFmtId="0" fontId="60" fillId="0" borderId="237" xfId="185" applyFont="1" applyBorder="1" applyAlignment="1">
      <alignment horizontal="left" vertical="center" wrapText="1"/>
    </xf>
    <xf numFmtId="0" fontId="60" fillId="0" borderId="59" xfId="185" applyFont="1" applyBorder="1" applyAlignment="1">
      <alignment horizontal="left" vertical="center" wrapText="1"/>
    </xf>
    <xf numFmtId="0" fontId="60" fillId="0" borderId="160" xfId="185" applyFont="1" applyBorder="1" applyAlignment="1">
      <alignment horizontal="left" vertical="center" wrapText="1"/>
    </xf>
    <xf numFmtId="0" fontId="60" fillId="0" borderId="60" xfId="185" applyFont="1" applyBorder="1" applyAlignment="1">
      <alignment horizontal="left" vertical="center" wrapText="1"/>
    </xf>
    <xf numFmtId="0" fontId="53" fillId="0" borderId="0" xfId="100" applyFont="1" applyAlignment="1">
      <alignment horizontal="center" vertical="center"/>
    </xf>
    <xf numFmtId="0" fontId="106" fillId="0" borderId="4" xfId="98" applyFont="1" applyBorder="1" applyAlignment="1">
      <alignment horizontal="center" vertical="center" wrapText="1"/>
    </xf>
    <xf numFmtId="0" fontId="106" fillId="0" borderId="27" xfId="98" applyFont="1" applyBorder="1" applyAlignment="1">
      <alignment horizontal="center" vertical="center" wrapText="1"/>
    </xf>
    <xf numFmtId="0" fontId="106" fillId="0" borderId="4" xfId="100" applyFont="1" applyBorder="1" applyAlignment="1">
      <alignment horizontal="center" vertical="center" wrapText="1"/>
    </xf>
    <xf numFmtId="0" fontId="106" fillId="30" borderId="237" xfId="0" applyFont="1" applyFill="1" applyBorder="1" applyAlignment="1">
      <alignment horizontal="center" vertical="center" wrapText="1"/>
    </xf>
    <xf numFmtId="0" fontId="106" fillId="30" borderId="238" xfId="0" applyFont="1" applyFill="1" applyBorder="1" applyAlignment="1">
      <alignment horizontal="center" vertical="center" wrapText="1"/>
    </xf>
    <xf numFmtId="0" fontId="106" fillId="30" borderId="160" xfId="0" applyFont="1" applyFill="1" applyBorder="1" applyAlignment="1">
      <alignment horizontal="center" vertical="center" wrapText="1"/>
    </xf>
    <xf numFmtId="0" fontId="106" fillId="30" borderId="239" xfId="0" applyFont="1" applyFill="1" applyBorder="1" applyAlignment="1">
      <alignment horizontal="center" vertical="center" wrapText="1"/>
    </xf>
    <xf numFmtId="0" fontId="116" fillId="30" borderId="222" xfId="0" applyFont="1" applyFill="1" applyBorder="1" applyAlignment="1">
      <alignment horizontal="center" vertical="center" wrapText="1"/>
    </xf>
    <xf numFmtId="0" fontId="116" fillId="30" borderId="161" xfId="0" applyFont="1" applyFill="1" applyBorder="1" applyAlignment="1">
      <alignment horizontal="center" vertical="center" wrapText="1"/>
    </xf>
    <xf numFmtId="173" fontId="117" fillId="29" borderId="126" xfId="0" applyNumberFormat="1" applyFont="1" applyFill="1" applyBorder="1" applyAlignment="1">
      <alignment horizontal="center" vertical="center" wrapText="1"/>
    </xf>
    <xf numFmtId="173" fontId="117" fillId="29" borderId="216" xfId="0" applyNumberFormat="1" applyFont="1" applyFill="1" applyBorder="1" applyAlignment="1">
      <alignment horizontal="center" vertical="center" wrapText="1"/>
    </xf>
    <xf numFmtId="0" fontId="55" fillId="0" borderId="0" xfId="0" applyFont="1" applyAlignment="1">
      <alignment horizontal="center"/>
    </xf>
    <xf numFmtId="0" fontId="106" fillId="29" borderId="237" xfId="0" applyFont="1" applyFill="1" applyBorder="1" applyAlignment="1">
      <alignment horizontal="center" vertical="center" wrapText="1"/>
    </xf>
    <xf numFmtId="0" fontId="106" fillId="29" borderId="238" xfId="0" applyFont="1" applyFill="1" applyBorder="1" applyAlignment="1">
      <alignment horizontal="center" vertical="center" wrapText="1"/>
    </xf>
    <xf numFmtId="0" fontId="106" fillId="29" borderId="59" xfId="0" applyFont="1" applyFill="1" applyBorder="1" applyAlignment="1">
      <alignment horizontal="center" vertical="center" wrapText="1"/>
    </xf>
    <xf numFmtId="0" fontId="106" fillId="29" borderId="25" xfId="0" applyFont="1" applyFill="1" applyBorder="1" applyAlignment="1">
      <alignment horizontal="center" vertical="center" wrapText="1"/>
    </xf>
    <xf numFmtId="0" fontId="106" fillId="29" borderId="160" xfId="0" applyFont="1" applyFill="1" applyBorder="1" applyAlignment="1">
      <alignment horizontal="center" vertical="center" wrapText="1"/>
    </xf>
    <xf numFmtId="0" fontId="106" fillId="29" borderId="239" xfId="0" applyFont="1" applyFill="1" applyBorder="1" applyAlignment="1">
      <alignment horizontal="center" vertical="center" wrapText="1"/>
    </xf>
    <xf numFmtId="0" fontId="116" fillId="29" borderId="222" xfId="0" applyFont="1" applyFill="1" applyBorder="1" applyAlignment="1">
      <alignment horizontal="center" vertical="center" wrapText="1"/>
    </xf>
    <xf numFmtId="0" fontId="116" fillId="29" borderId="60" xfId="0" applyFont="1" applyFill="1" applyBorder="1" applyAlignment="1">
      <alignment horizontal="center" vertical="center" wrapText="1"/>
    </xf>
    <xf numFmtId="4" fontId="106" fillId="30" borderId="127" xfId="0" applyNumberFormat="1" applyFont="1" applyFill="1" applyBorder="1" applyAlignment="1">
      <alignment horizontal="center" vertical="center" wrapText="1"/>
    </xf>
    <xf numFmtId="4" fontId="106" fillId="30" borderId="127" xfId="0" applyNumberFormat="1" applyFont="1" applyFill="1" applyBorder="1" applyAlignment="1">
      <alignment horizontal="center" vertical="center"/>
    </xf>
    <xf numFmtId="4" fontId="106" fillId="30" borderId="222" xfId="0" applyNumberFormat="1" applyFont="1" applyFill="1" applyBorder="1" applyAlignment="1">
      <alignment horizontal="center" vertical="center"/>
    </xf>
    <xf numFmtId="0" fontId="116" fillId="29" borderId="161" xfId="0" applyFont="1" applyFill="1" applyBorder="1" applyAlignment="1">
      <alignment horizontal="center" vertical="center" wrapText="1"/>
    </xf>
    <xf numFmtId="4" fontId="106" fillId="29" borderId="126" xfId="0" applyNumberFormat="1" applyFont="1" applyFill="1" applyBorder="1" applyAlignment="1">
      <alignment horizontal="center" vertical="center" wrapText="1"/>
    </xf>
    <xf numFmtId="4" fontId="106" fillId="29" borderId="224" xfId="0" applyNumberFormat="1" applyFont="1" applyFill="1" applyBorder="1" applyAlignment="1">
      <alignment horizontal="center" vertical="center" wrapText="1"/>
    </xf>
    <xf numFmtId="4" fontId="106" fillId="29" borderId="216" xfId="0" applyNumberFormat="1" applyFont="1" applyFill="1" applyBorder="1" applyAlignment="1">
      <alignment horizontal="center" vertical="center" wrapText="1"/>
    </xf>
    <xf numFmtId="4" fontId="106" fillId="29" borderId="126" xfId="0" applyNumberFormat="1" applyFont="1" applyFill="1" applyBorder="1" applyAlignment="1">
      <alignment horizontal="center" vertical="center"/>
    </xf>
    <xf numFmtId="4" fontId="106" fillId="29" borderId="224" xfId="0" applyNumberFormat="1" applyFont="1" applyFill="1" applyBorder="1" applyAlignment="1">
      <alignment horizontal="center" vertical="center"/>
    </xf>
    <xf numFmtId="4" fontId="106" fillId="29" borderId="216" xfId="0" applyNumberFormat="1" applyFont="1" applyFill="1" applyBorder="1" applyAlignment="1">
      <alignment horizontal="center" vertical="center"/>
    </xf>
    <xf numFmtId="4" fontId="106" fillId="29" borderId="222" xfId="0" applyNumberFormat="1" applyFont="1" applyFill="1" applyBorder="1" applyAlignment="1">
      <alignment horizontal="center" vertical="center"/>
    </xf>
    <xf numFmtId="4" fontId="106" fillId="29" borderId="161" xfId="0" applyNumberFormat="1" applyFont="1" applyFill="1" applyBorder="1" applyAlignment="1">
      <alignment horizontal="center" vertical="center"/>
    </xf>
    <xf numFmtId="173" fontId="117" fillId="29" borderId="127" xfId="0" applyNumberFormat="1" applyFont="1" applyFill="1" applyBorder="1" applyAlignment="1">
      <alignment horizontal="center" vertical="center" wrapText="1"/>
    </xf>
    <xf numFmtId="49" fontId="117" fillId="29" borderId="237" xfId="0" applyNumberFormat="1" applyFont="1" applyFill="1" applyBorder="1" applyAlignment="1">
      <alignment horizontal="center" vertical="center" wrapText="1"/>
    </xf>
    <xf numFmtId="49" fontId="117" fillId="29" borderId="238" xfId="0" applyNumberFormat="1" applyFont="1" applyFill="1" applyBorder="1" applyAlignment="1">
      <alignment horizontal="center" vertical="center" wrapText="1"/>
    </xf>
    <xf numFmtId="49" fontId="117" fillId="29" borderId="160" xfId="0" applyNumberFormat="1" applyFont="1" applyFill="1" applyBorder="1" applyAlignment="1">
      <alignment horizontal="center" vertical="center" wrapText="1"/>
    </xf>
    <xf numFmtId="49" fontId="117" fillId="29" borderId="239" xfId="0" applyNumberFormat="1" applyFont="1" applyFill="1" applyBorder="1" applyAlignment="1">
      <alignment horizontal="center" vertical="center" wrapText="1"/>
    </xf>
    <xf numFmtId="49" fontId="124" fillId="29" borderId="222" xfId="0" applyNumberFormat="1" applyFont="1" applyFill="1" applyBorder="1" applyAlignment="1">
      <alignment horizontal="center" vertical="center" wrapText="1"/>
    </xf>
    <xf numFmtId="49" fontId="124" fillId="29" borderId="161" xfId="0" applyNumberFormat="1" applyFont="1" applyFill="1" applyBorder="1" applyAlignment="1">
      <alignment horizontal="center" vertical="center" wrapText="1"/>
    </xf>
    <xf numFmtId="0" fontId="53" fillId="29" borderId="127" xfId="0" applyFont="1" applyFill="1" applyBorder="1" applyAlignment="1">
      <alignment horizontal="center" vertical="center"/>
    </xf>
    <xf numFmtId="0" fontId="55" fillId="0" borderId="0" xfId="0" applyFont="1" applyAlignment="1">
      <alignment horizontal="center" wrapText="1"/>
    </xf>
  </cellXfs>
  <cellStyles count="189">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Čárka" xfId="167" builtinId="3"/>
    <cellStyle name="číslo" xfId="32" xr:uid="{00000000-0005-0000-0000-00001A000000}"/>
    <cellStyle name="Explanatory Text" xfId="33" xr:uid="{00000000-0005-0000-0000-00001B000000}"/>
    <cellStyle name="Good" xfId="34" xr:uid="{00000000-0005-0000-0000-00001C000000}"/>
    <cellStyle name="Heading 1" xfId="35" xr:uid="{00000000-0005-0000-0000-00001D000000}"/>
    <cellStyle name="Heading 2" xfId="36" xr:uid="{00000000-0005-0000-0000-00001E000000}"/>
    <cellStyle name="Heading 3" xfId="37" xr:uid="{00000000-0005-0000-0000-00001F000000}"/>
    <cellStyle name="Heading 4" xfId="38" xr:uid="{00000000-0005-0000-0000-000020000000}"/>
    <cellStyle name="Check Cell" xfId="39" xr:uid="{00000000-0005-0000-0000-000021000000}"/>
    <cellStyle name="Input" xfId="40" xr:uid="{00000000-0005-0000-0000-000022000000}"/>
    <cellStyle name="Linked Cell" xfId="41" xr:uid="{00000000-0005-0000-0000-000023000000}"/>
    <cellStyle name="Neutral" xfId="42" xr:uid="{00000000-0005-0000-0000-000024000000}"/>
    <cellStyle name="Normal" xfId="4" xr:uid="{00000000-0005-0000-0000-000025000000}"/>
    <cellStyle name="Normální" xfId="0" builtinId="0"/>
    <cellStyle name="Normální 10" xfId="59" xr:uid="{00000000-0005-0000-0000-000027000000}"/>
    <cellStyle name="Normální 10 2" xfId="70" xr:uid="{00000000-0005-0000-0000-000028000000}"/>
    <cellStyle name="Normální 10 2 2" xfId="80" xr:uid="{00000000-0005-0000-0000-000029000000}"/>
    <cellStyle name="Normální 10 2 2 2" xfId="88" xr:uid="{00000000-0005-0000-0000-00002A000000}"/>
    <cellStyle name="Normální 10 2 2 2 2" xfId="98" xr:uid="{962AF470-6FF6-4A5D-8AA2-F1AF7F433EAC}"/>
    <cellStyle name="Normální 10 2 3" xfId="87" xr:uid="{00000000-0005-0000-0000-00002B000000}"/>
    <cellStyle name="Normální 10 2 3 2" xfId="97" xr:uid="{8658742C-7E82-4B12-9DAA-50D8A0ACB753}"/>
    <cellStyle name="Normální 10 2 3 2 2" xfId="104" xr:uid="{1D159305-EC2A-4BCE-852E-F266125A0D95}"/>
    <cellStyle name="Normální 10 2 3 2 3" xfId="123" xr:uid="{4587FE88-708F-4E83-852E-38137D1300FB}"/>
    <cellStyle name="Normální 10 2 3 2 3 2" xfId="140" xr:uid="{A2E1C3E8-C8C8-42A0-B911-C2D91F117AF3}"/>
    <cellStyle name="Normální 10 2 3 2 3 3" xfId="157" xr:uid="{BC780D85-F39E-4B2B-A922-C110A5E1978C}"/>
    <cellStyle name="Normální 10 2 4" xfId="96" xr:uid="{AA01FA63-8461-41E4-9C82-3B70062DCDB5}"/>
    <cellStyle name="Normální 10 2 4 2" xfId="103" xr:uid="{8927BD3C-D3D5-43F3-BC11-C9D9FD850FD4}"/>
    <cellStyle name="Normální 10 2 4 2 2" xfId="124" xr:uid="{1304B114-120A-4FA8-91BE-07ED2C294BE1}"/>
    <cellStyle name="Normální 10 2 4 2 2 2" xfId="138" xr:uid="{F655F635-FD46-473F-9B82-74F27F42F903}"/>
    <cellStyle name="Normální 10 2 4 2 2 2 2" xfId="155" xr:uid="{A0F962A6-BC45-4BDF-80C1-0A1BCDE7A477}"/>
    <cellStyle name="Normální 10 2 4 2 2 2 3" xfId="171" xr:uid="{71B89ACF-AD62-4232-94D1-7ABAED4CFEFA}"/>
    <cellStyle name="Normální 10 2 4 2 2 2 3 2" xfId="187" xr:uid="{B33D7778-8A9C-4515-A933-42459D41E174}"/>
    <cellStyle name="Normální 10 2 4 3" xfId="122" xr:uid="{06247B38-8C36-4E90-8D14-A39E6D5B0C6A}"/>
    <cellStyle name="Normální 10 2 4 3 2" xfId="139" xr:uid="{23D3297D-1F66-409F-9067-754AA810BD76}"/>
    <cellStyle name="Normální 10 2 4 3 3" xfId="156" xr:uid="{652424A1-2B21-4F5E-B141-4E5AFC947D88}"/>
    <cellStyle name="Normální 10 2 4 3 4" xfId="172" xr:uid="{E64B671E-FC83-4127-8A51-7B14EA0D267B}"/>
    <cellStyle name="Normální 11" xfId="64" xr:uid="{00000000-0005-0000-0000-00002C000000}"/>
    <cellStyle name="Normální 11 2" xfId="76" xr:uid="{00000000-0005-0000-0000-00002D000000}"/>
    <cellStyle name="Normální 11 2 2" xfId="82" xr:uid="{00000000-0005-0000-0000-00002E000000}"/>
    <cellStyle name="Normální 11 2 3" xfId="89" xr:uid="{6DAACE47-8A3F-4010-A429-129F158E41E4}"/>
    <cellStyle name="Normální 11 2 3 2" xfId="106" xr:uid="{101C3CD4-9197-4505-BF0A-54E758310434}"/>
    <cellStyle name="Normální 11 2 3 3" xfId="116" xr:uid="{CBB43FE7-3897-4435-AC63-49A80A98B2DE}"/>
    <cellStyle name="Normální 11 2 3 3 2" xfId="127" xr:uid="{1C8303C9-E1C1-4FB1-B5FA-FFDAE27C31FA}"/>
    <cellStyle name="Normální 11 2 3 3 3" xfId="147" xr:uid="{1DA8C146-3EE6-4030-8B21-6B2581A10352}"/>
    <cellStyle name="Normální 11 2 3 3 3 2" xfId="160" xr:uid="{D376DF34-1EBF-455B-99AE-6D952F10FD9B}"/>
    <cellStyle name="Normální 11 2 3 3 3 2 2" xfId="179" xr:uid="{0F341646-245A-4971-BAC9-4A378399F4DB}"/>
    <cellStyle name="Normální 11 2 3 4" xfId="145" xr:uid="{AEC63FBD-E7C5-470B-A768-69A1717600FC}"/>
    <cellStyle name="Normální 11 2 3 5" xfId="166" xr:uid="{784B1B43-6117-42E2-B136-C9FB17C0FA84}"/>
    <cellStyle name="Normální 11 2 3 6" xfId="176" xr:uid="{101C115B-255B-4F93-98AC-52BCF2F0507F}"/>
    <cellStyle name="Normální 12" xfId="65" xr:uid="{00000000-0005-0000-0000-00002F000000}"/>
    <cellStyle name="Normální 12 2" xfId="77" xr:uid="{00000000-0005-0000-0000-000030000000}"/>
    <cellStyle name="Normální 13" xfId="66" xr:uid="{00000000-0005-0000-0000-000031000000}"/>
    <cellStyle name="Normální 14" xfId="67" xr:uid="{00000000-0005-0000-0000-000032000000}"/>
    <cellStyle name="Normální 15" xfId="69" xr:uid="{00000000-0005-0000-0000-000033000000}"/>
    <cellStyle name="Normální 16" xfId="72" xr:uid="{00000000-0005-0000-0000-000034000000}"/>
    <cellStyle name="Normální 17" xfId="73" xr:uid="{00000000-0005-0000-0000-000035000000}"/>
    <cellStyle name="Normální 18" xfId="75" xr:uid="{00000000-0005-0000-0000-000036000000}"/>
    <cellStyle name="Normální 19" xfId="78" xr:uid="{00000000-0005-0000-0000-000037000000}"/>
    <cellStyle name="Normální 2" xfId="1" xr:uid="{00000000-0005-0000-0000-000038000000}"/>
    <cellStyle name="Normální 2 2" xfId="50" xr:uid="{00000000-0005-0000-0000-000039000000}"/>
    <cellStyle name="Normální 2 2 2" xfId="110" xr:uid="{79886E17-1C1F-480D-9D80-DC01C003B678}"/>
    <cellStyle name="Normální 2 2 2 2" xfId="118" xr:uid="{FC10CB38-DB83-4308-A6E5-22A8DB6CBCE2}"/>
    <cellStyle name="Normální 2 2 2 3" xfId="131" xr:uid="{B49047D4-F789-415D-8273-B8709B3075E9}"/>
    <cellStyle name="Normální 2 2 2 3 2" xfId="150" xr:uid="{238B4B5E-BBB4-4C37-9075-A210A7FD9CCD}"/>
    <cellStyle name="Normální 2 2 2 3 2 2" xfId="163" xr:uid="{C3132DA0-0FC9-4FC2-BEFB-C4003D2CD2F7}"/>
    <cellStyle name="Normální 2 2 2 3 2 2 2" xfId="182" xr:uid="{7C100089-AEC0-4BF2-9A2A-1EFC926AA25C}"/>
    <cellStyle name="Normální 2 2 3" xfId="188" xr:uid="{B0E04AA5-1F8E-44A4-97D2-F9931912804B}"/>
    <cellStyle name="Normální 2 3" xfId="74" xr:uid="{00000000-0005-0000-0000-00003A000000}"/>
    <cellStyle name="Normální 2 3 2" xfId="128" xr:uid="{E99F58A5-FD2D-4A4D-8BF3-420F3ED31067}"/>
    <cellStyle name="Normální 2 4" xfId="84" xr:uid="{00000000-0005-0000-0000-00003B000000}"/>
    <cellStyle name="Normální 2 5" xfId="108" xr:uid="{0F0D4BC2-0899-4CA7-B6F5-58595995CC49}"/>
    <cellStyle name="Normální 20" xfId="79" xr:uid="{00000000-0005-0000-0000-00003C000000}"/>
    <cellStyle name="Normální 21" xfId="81" xr:uid="{00000000-0005-0000-0000-00003D000000}"/>
    <cellStyle name="Normální 22" xfId="83" xr:uid="{00000000-0005-0000-0000-00003E000000}"/>
    <cellStyle name="Normální 22 2" xfId="90" xr:uid="{A37A306B-8EF1-4828-AD8F-200ACA3B3AC9}"/>
    <cellStyle name="Normální 22 2 2" xfId="113" xr:uid="{C40B5793-1594-4D69-99F9-0C767410E174}"/>
    <cellStyle name="Normální 22 2 2 2" xfId="119" xr:uid="{B4058DDA-B42A-4A10-8D36-78CB95885FC8}"/>
    <cellStyle name="Normální 22 2 2 2 2" xfId="129" xr:uid="{D37C8FB6-EEB1-4C58-9F31-E699D486E4E7}"/>
    <cellStyle name="Normální 23" xfId="85" xr:uid="{00000000-0005-0000-0000-00003F000000}"/>
    <cellStyle name="Normální 24" xfId="86" xr:uid="{00000000-0005-0000-0000-000040000000}"/>
    <cellStyle name="Normální 25" xfId="92" xr:uid="{608A3E70-EF82-4F38-AF72-5FF84D3A842B}"/>
    <cellStyle name="Normální 25 2" xfId="112" xr:uid="{5EDF63D0-7A71-45AD-970A-943266964297}"/>
    <cellStyle name="Normální 26" xfId="95" xr:uid="{F580C296-558E-4747-B8B2-D4CFBD1278B1}"/>
    <cellStyle name="Normální 27" xfId="101" xr:uid="{66DA5B10-504D-46C4-90AB-4061679C01DA}"/>
    <cellStyle name="Normální 27 2" xfId="111" xr:uid="{B370BC06-2A9F-4525-8E7D-37C960AE9BCA}"/>
    <cellStyle name="Normální 27 3" xfId="115" xr:uid="{FD943AB8-AB50-4C74-9207-4CC7B6FBD1C3}"/>
    <cellStyle name="Normální 27 4" xfId="126" xr:uid="{A05D6621-FF0A-42A2-913A-345F301F323B}"/>
    <cellStyle name="Normální 27 5" xfId="135" xr:uid="{EE891BB0-858A-4A07-85E2-A69047F3F91D}"/>
    <cellStyle name="Normální 27 6" xfId="142" xr:uid="{F66844FA-81C7-40B4-9650-951F029D0D4E}"/>
    <cellStyle name="Normální 27 7" xfId="151" xr:uid="{EB2CC1FD-3287-457A-B7C4-E16D09CB77C1}"/>
    <cellStyle name="Normální 27 7 2" xfId="153" xr:uid="{A4F84447-C4DD-4BAF-A697-162E6DE52F44}"/>
    <cellStyle name="Normální 27 7 3" xfId="168" xr:uid="{64F42CDF-CCC7-4847-892F-2564300F2D6F}"/>
    <cellStyle name="Normální 27 7 3 2" xfId="184" xr:uid="{C707DC97-A872-4CF1-9D98-D9F8FF0CB397}"/>
    <cellStyle name="Normální 27 8" xfId="159" xr:uid="{43033874-C977-4B95-BBCC-6185ABFCC453}"/>
    <cellStyle name="Normální 27 8 2" xfId="178" xr:uid="{19B427D9-7F19-497B-BED7-1B1409F36DCF}"/>
    <cellStyle name="Normální 27 9" xfId="174" xr:uid="{B3798E17-F924-4F00-9818-0E2E78329F53}"/>
    <cellStyle name="Normální 28" xfId="102" xr:uid="{B273D876-276F-4D0C-AB7F-FE07C2775A73}"/>
    <cellStyle name="Normální 29" xfId="105" xr:uid="{88DA26FB-AD6A-4FC6-A83B-D024E6BBB7BD}"/>
    <cellStyle name="Normální 3" xfId="2" xr:uid="{00000000-0005-0000-0000-000041000000}"/>
    <cellStyle name="Normální 3 2" xfId="68" xr:uid="{00000000-0005-0000-0000-000042000000}"/>
    <cellStyle name="Normální 30" xfId="107" xr:uid="{DA09A221-173E-4401-BFB1-0D7535EBE9A6}"/>
    <cellStyle name="Normální 30 2" xfId="117" xr:uid="{18990DA7-0574-40E8-B183-B6CDD9378856}"/>
    <cellStyle name="Normální 30 3" xfId="130" xr:uid="{ED65D53A-7CBE-4607-87F1-101A4C376755}"/>
    <cellStyle name="Normální 30 3 2" xfId="149" xr:uid="{362E0741-BAEB-4042-A76F-073D434E6E07}"/>
    <cellStyle name="Normální 30 3 2 2" xfId="162" xr:uid="{21F40CD4-3987-4490-A9C0-52959AFD9BE4}"/>
    <cellStyle name="Normální 30 3 2 2 2" xfId="181" xr:uid="{F1ED7642-A0B5-42A1-A5C0-366D53E4D306}"/>
    <cellStyle name="Normální 31" xfId="114" xr:uid="{C1E4CAD2-68A6-4155-806F-A4F315319E25}"/>
    <cellStyle name="Normální 32" xfId="120" xr:uid="{80B4111C-0A75-4EDD-8557-892BEC0C1110}"/>
    <cellStyle name="Normální 33" xfId="121" xr:uid="{BAD5937C-C2F9-43E8-8D35-3ABC4AC9D1B1}"/>
    <cellStyle name="Normální 34" xfId="125" xr:uid="{C4D173B6-58BB-457E-ADB7-D658FA41DEC3}"/>
    <cellStyle name="Normální 35" xfId="134" xr:uid="{6F1EF7D3-A2A1-4B22-9C49-B427E099FAB1}"/>
    <cellStyle name="Normální 35 2" xfId="143" xr:uid="{473BFBF9-3BCE-4C8C-8F31-23F0847B9A5A}"/>
    <cellStyle name="Normální 35 2 2" xfId="164" xr:uid="{636DFB20-D0BB-4369-8E0C-2F5E51237444}"/>
    <cellStyle name="Normální 36" xfId="136" xr:uid="{0B74251B-9498-47F2-A411-521A580BD556}"/>
    <cellStyle name="Normální 37" xfId="137" xr:uid="{57BC2D15-8452-433E-B29B-2055FCCA1FF1}"/>
    <cellStyle name="Normální 38" xfId="141" xr:uid="{86AA5799-0980-4DF0-918B-3448945ED2E3}"/>
    <cellStyle name="Normální 39" xfId="144" xr:uid="{44A7501E-A17A-419C-AE5F-6C2F58481346}"/>
    <cellStyle name="Normální 4" xfId="3" xr:uid="{00000000-0005-0000-0000-000043000000}"/>
    <cellStyle name="Normální 4 2" xfId="56" xr:uid="{00000000-0005-0000-0000-000044000000}"/>
    <cellStyle name="Normální 4 3" xfId="71" xr:uid="{00000000-0005-0000-0000-000045000000}"/>
    <cellStyle name="Normální 40" xfId="146" xr:uid="{C41FAA50-254A-4F9F-9A31-19BC6224340D}"/>
    <cellStyle name="Normální 40 2" xfId="161" xr:uid="{E2EA8175-6340-4EC2-85E6-300496C82F6C}"/>
    <cellStyle name="Normální 40 2 2" xfId="180" xr:uid="{9B7A85CF-03E7-4FE2-BA0B-7DC2EBAAC5DA}"/>
    <cellStyle name="Normální 41" xfId="148" xr:uid="{CFECD8C2-C51C-4815-A460-996272288758}"/>
    <cellStyle name="Normální 41 2" xfId="165" xr:uid="{68372D32-A501-4102-BD84-0318F79869F1}"/>
    <cellStyle name="Normální 41 2 2" xfId="183" xr:uid="{F63CE763-E5B3-4F9B-9616-6E5889CCBA32}"/>
    <cellStyle name="Normální 42" xfId="152" xr:uid="{85F5D46E-5B04-4EAD-9368-BED76414C453}"/>
    <cellStyle name="Normální 43" xfId="154" xr:uid="{6AE269A8-BCE1-49A9-B57E-678AC39077AD}"/>
    <cellStyle name="Normální 44" xfId="158" xr:uid="{52126BBF-D082-44B2-8231-ABBC09B65530}"/>
    <cellStyle name="Normální 45" xfId="169" xr:uid="{E36D80FE-B7B5-4B25-B1FC-F6B53AACD19C}"/>
    <cellStyle name="Normální 46" xfId="170" xr:uid="{A8D15A03-CA93-4275-AF73-3ED02AB02475}"/>
    <cellStyle name="Normální 47" xfId="173" xr:uid="{814E37D8-DAB9-43C8-B289-A5E7F0CC30DC}"/>
    <cellStyle name="Normální 48" xfId="175" xr:uid="{BF5920A2-95FE-40C4-B135-5D88D34EED3A}"/>
    <cellStyle name="Normální 49" xfId="177" xr:uid="{672E9420-9D54-41E7-B3EC-6268BA5236DD}"/>
    <cellStyle name="Normální 5" xfId="5" xr:uid="{00000000-0005-0000-0000-000046000000}"/>
    <cellStyle name="Normální 5 2" xfId="49" xr:uid="{00000000-0005-0000-0000-000047000000}"/>
    <cellStyle name="Normální 5 2 2" xfId="60" xr:uid="{00000000-0005-0000-0000-000048000000}"/>
    <cellStyle name="Normální 50" xfId="185" xr:uid="{19A49D6F-C038-48CD-A27C-193934CDBEED}"/>
    <cellStyle name="Normální 51" xfId="186" xr:uid="{735E6918-AFBD-461C-87FD-BA1E02A9A490}"/>
    <cellStyle name="Normální 6" xfId="48" xr:uid="{00000000-0005-0000-0000-000049000000}"/>
    <cellStyle name="Normální 6 2" xfId="51" xr:uid="{00000000-0005-0000-0000-00004A000000}"/>
    <cellStyle name="Normální 7" xfId="52" xr:uid="{00000000-0005-0000-0000-00004B000000}"/>
    <cellStyle name="Normální 8" xfId="53" xr:uid="{00000000-0005-0000-0000-00004C000000}"/>
    <cellStyle name="Normální 8 2" xfId="62" xr:uid="{00000000-0005-0000-0000-00004D000000}"/>
    <cellStyle name="Normální 9" xfId="58" xr:uid="{00000000-0005-0000-0000-00004E000000}"/>
    <cellStyle name="Normální 9 2" xfId="61" xr:uid="{00000000-0005-0000-0000-00004F000000}"/>
    <cellStyle name="normální_Anička-TAB 3-RMK 2" xfId="91" xr:uid="{DBBE8FCF-A51E-44D9-97C7-CF9E57D6E27A}"/>
    <cellStyle name="normální_graf3" xfId="55" xr:uid="{00000000-0005-0000-0000-000053000000}"/>
    <cellStyle name="normální_List1" xfId="93" xr:uid="{620200AA-FE1D-48DD-9DE6-3FCC42CB7171}"/>
    <cellStyle name="normální_Metodika k RS od 1.5.2005" xfId="133" xr:uid="{6BE738E9-1EF4-4FD1-AACF-B93740302480}"/>
    <cellStyle name="normální_owssvr(1)" xfId="109" xr:uid="{6B63EA60-832B-4FC4-9744-3B231BC93C5A}"/>
    <cellStyle name="normální_Rozborová tab. příjmů" xfId="132" xr:uid="{DBBBC8C8-04CB-41C0-B130-FAE3A434EB1A}"/>
    <cellStyle name="normální_Tab.- DP - ZÚ 2009" xfId="57" xr:uid="{00000000-0005-0000-0000-000055000000}"/>
    <cellStyle name="normální_Tabulky - výsledky hospodaření PO - z VYK" xfId="99" xr:uid="{6C935B58-CF90-4684-9904-3B40BA754626}"/>
    <cellStyle name="normální_Z005_002_01_str_123-351" xfId="100" xr:uid="{C78F1669-2826-49A5-91CA-56C93BCC18AC}"/>
    <cellStyle name="normální_Z024_004_05" xfId="94" xr:uid="{E1DE26D1-F827-4487-9154-C626BDE06599}"/>
    <cellStyle name="Note" xfId="43" xr:uid="{00000000-0005-0000-0000-000059000000}"/>
    <cellStyle name="Note 2" xfId="54" xr:uid="{00000000-0005-0000-0000-00005A000000}"/>
    <cellStyle name="Note 2 2" xfId="63" xr:uid="{00000000-0005-0000-0000-00005B000000}"/>
    <cellStyle name="Output" xfId="44" xr:uid="{00000000-0005-0000-0000-00005C000000}"/>
    <cellStyle name="Title" xfId="45" xr:uid="{00000000-0005-0000-0000-00005D000000}"/>
    <cellStyle name="Total" xfId="46" xr:uid="{00000000-0005-0000-0000-00005E000000}"/>
    <cellStyle name="Warning Text" xfId="47" xr:uid="{00000000-0005-0000-0000-00005F000000}"/>
  </cellStyles>
  <dxfs count="1">
    <dxf>
      <font>
        <color rgb="FFFF0000"/>
      </font>
    </dxf>
  </dxfs>
  <tableStyles count="0" defaultTableStyle="TableStyleMedium2" defaultPivotStyle="PivotStyleLight16"/>
  <colors>
    <mruColors>
      <color rgb="FF0066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2020</a:t>
            </a:r>
            <a:r>
              <a:rPr lang="cs-CZ" sz="1400" b="1" i="0" u="none" strike="noStrike" baseline="0">
                <a:effectLst/>
              </a:rPr>
              <a:t>–</a:t>
            </a:r>
            <a:r>
              <a:rPr lang="cs-CZ"/>
              <a:t>2025</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manualLayout>
                  <c:x val="7.5273609666705332E-4"/>
                  <c:y val="-6.6599783135216205E-3"/>
                </c:manualLayout>
              </c:layout>
              <c:tx>
                <c:rich>
                  <a:bodyPr/>
                  <a:lstStyle/>
                  <a:p>
                    <a:r>
                      <a:rPr lang="en-US"/>
                      <a:t>74,6 %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09D-4785-ABB4-18E65B4521D4}"/>
                </c:ext>
              </c:extLst>
            </c:dLbl>
            <c:dLbl>
              <c:idx val="1"/>
              <c:tx>
                <c:rich>
                  <a:bodyPr/>
                  <a:lstStyle/>
                  <a:p>
                    <a:r>
                      <a:rPr lang="en-US"/>
                      <a:t>73,9 %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09D-4785-ABB4-18E65B4521D4}"/>
                </c:ext>
              </c:extLst>
            </c:dLbl>
            <c:dLbl>
              <c:idx val="2"/>
              <c:tx>
                <c:rich>
                  <a:bodyPr/>
                  <a:lstStyle/>
                  <a:p>
                    <a:r>
                      <a:rPr lang="en-US"/>
                      <a:t>71,1 %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D3C-435A-BA13-0C9ED902DD09}"/>
                </c:ext>
              </c:extLst>
            </c:dLbl>
            <c:dLbl>
              <c:idx val="3"/>
              <c:tx>
                <c:rich>
                  <a:bodyPr/>
                  <a:lstStyle/>
                  <a:p>
                    <a:r>
                      <a:rPr lang="en-US"/>
                      <a:t>70,6 %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51EE-4576-8A08-FCE423420AA6}"/>
                </c:ext>
              </c:extLst>
            </c:dLbl>
            <c:dLbl>
              <c:idx val="4"/>
              <c:tx>
                <c:rich>
                  <a:bodyPr/>
                  <a:lstStyle/>
                  <a:p>
                    <a:r>
                      <a:rPr lang="en-US"/>
                      <a:t>68,7 %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032-4A12-B6AC-2E6D3FB51E42}"/>
                </c:ext>
              </c:extLst>
            </c:dLbl>
            <c:dLbl>
              <c:idx val="5"/>
              <c:tx>
                <c:rich>
                  <a:bodyPr/>
                  <a:lstStyle/>
                  <a:p>
                    <a:r>
                      <a:rPr lang="en-US"/>
                      <a:t>69,0 %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9FB2-43DA-9F9A-AAB3F642B1AB}"/>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'Data-grafy'!$B$3:$P$3</c15:sqref>
                  </c15:fullRef>
                </c:ext>
              </c:extLst>
              <c:f>'Data-grafy'!$K$3:$P$3</c:f>
              <c:numCache>
                <c:formatCode>General</c:formatCode>
                <c:ptCount val="6"/>
                <c:pt idx="0">
                  <c:v>2020</c:v>
                </c:pt>
                <c:pt idx="1">
                  <c:v>2021</c:v>
                </c:pt>
                <c:pt idx="2">
                  <c:v>2022</c:v>
                </c:pt>
                <c:pt idx="3">
                  <c:v>2023</c:v>
                </c:pt>
                <c:pt idx="4">
                  <c:v>2024</c:v>
                </c:pt>
                <c:pt idx="5">
                  <c:v>2025</c:v>
                </c:pt>
              </c:numCache>
            </c:numRef>
          </c:cat>
          <c:val>
            <c:numRef>
              <c:extLst>
                <c:ext xmlns:c15="http://schemas.microsoft.com/office/drawing/2012/chart" uri="{02D57815-91ED-43cb-92C2-25804820EDAC}">
                  <c15:fullRef>
                    <c15:sqref>'Data-grafy'!$B$4:$P$4</c15:sqref>
                  </c15:fullRef>
                </c:ext>
              </c:extLst>
              <c:f>'Data-grafy'!$K$4:$P$4</c:f>
              <c:numCache>
                <c:formatCode>#\ ##0.0</c:formatCode>
                <c:ptCount val="6"/>
                <c:pt idx="0">
                  <c:v>22521.791000000001</c:v>
                </c:pt>
                <c:pt idx="1">
                  <c:v>24944.617999999999</c:v>
                </c:pt>
                <c:pt idx="2">
                  <c:v>25373.743999999999</c:v>
                </c:pt>
                <c:pt idx="3">
                  <c:v>28487.892</c:v>
                </c:pt>
                <c:pt idx="4">
                  <c:v>27983.038</c:v>
                </c:pt>
                <c:pt idx="5">
                  <c:v>28872.853999999999</c:v>
                </c:pt>
              </c:numCache>
            </c:numRef>
          </c:val>
          <c:extLst>
            <c:ext xmlns:c15="http://schemas.microsoft.com/office/drawing/2012/chart" uri="{02D57815-91ED-43cb-92C2-25804820EDAC}">
              <c15:categoryFilterExceptions>
                <c15:categoryFilterException>
                  <c15:sqref>'Data-grafy'!$B$4</c15:sqref>
                  <c15:dLbl>
                    <c:idx val="-1"/>
                    <c:tx>
                      <c:rich>
                        <a:bodyPr/>
                        <a:lstStyle/>
                        <a:p>
                          <a:r>
                            <a:rPr lang="en-US"/>
                            <a:t>70,2 %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7C20-43FD-BD6A-E8F5493DA42C}"/>
                      </c:ext>
                    </c:extLst>
                  </c15:dLbl>
                </c15:categoryFilterException>
                <c15:categoryFilterException>
                  <c15:sqref>'Data-grafy'!$C$4</c15:sqref>
                  <c15:dLbl>
                    <c:idx val="-1"/>
                    <c:layout>
                      <c:manualLayout>
                        <c:x val="4.0034841905787271E-3"/>
                        <c:y val="-4.9069524166859748E-3"/>
                      </c:manualLayout>
                    </c:layout>
                    <c:tx>
                      <c:rich>
                        <a:bodyPr/>
                        <a:lstStyle/>
                        <a:p>
                          <a:r>
                            <a:rPr lang="en-US"/>
                            <a:t>70,6 %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7C20-43FD-BD6A-E8F5493DA42C}"/>
                      </c:ext>
                    </c:extLst>
                  </c15:dLbl>
                </c15:categoryFilterException>
                <c15:categoryFilterException>
                  <c15:sqref>'Data-grafy'!$D$4</c15:sqref>
                  <c15:dLbl>
                    <c:idx val="-1"/>
                    <c:layout>
                      <c:manualLayout>
                        <c:x val="4.5342952288229465E-3"/>
                        <c:y val="-1.6886075067285874E-3"/>
                      </c:manualLayout>
                    </c:layout>
                    <c:tx>
                      <c:rich>
                        <a:bodyPr/>
                        <a:lstStyle/>
                        <a:p>
                          <a:r>
                            <a:rPr lang="en-US"/>
                            <a:t>69,7 %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7C20-43FD-BD6A-E8F5493DA42C}"/>
                      </c:ext>
                    </c:extLst>
                  </c15:dLbl>
                </c15:categoryFilterException>
                <c15:categoryFilterException>
                  <c15:sqref>'Data-grafy'!$E$4</c15:sqref>
                  <c15:dLbl>
                    <c:idx val="-1"/>
                    <c:layout>
                      <c:manualLayout>
                        <c:x val="5.0653393122983871E-3"/>
                        <c:y val="-2.7495291109709686E-3"/>
                      </c:manualLayout>
                    </c:layout>
                    <c:tx>
                      <c:rich>
                        <a:bodyPr/>
                        <a:lstStyle/>
                        <a:p>
                          <a:r>
                            <a:rPr lang="en-US"/>
                            <a:t>69,8 %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7C20-43FD-BD6A-E8F5493DA42C}"/>
                      </c:ext>
                    </c:extLst>
                  </c15:dLbl>
                </c15:categoryFilterException>
                <c15:categoryFilterException>
                  <c15:sqref>'Data-grafy'!$F$4</c15:sqref>
                  <c15:dLbl>
                    <c:idx val="-1"/>
                    <c:layout>
                      <c:manualLayout>
                        <c:x val="5.596150350542662E-3"/>
                        <c:y val="-8.1490957743512189E-3"/>
                      </c:manualLayout>
                    </c:layout>
                    <c:tx>
                      <c:rich>
                        <a:bodyPr/>
                        <a:lstStyle/>
                        <a:p>
                          <a:r>
                            <a:rPr lang="en-US"/>
                            <a:t>71,9 %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7C20-43FD-BD6A-E8F5493DA42C}"/>
                      </c:ext>
                    </c:extLst>
                  </c15:dLbl>
                </c15:categoryFilterException>
                <c15:categoryFilterException>
                  <c15:sqref>'Data-grafy'!$G$4</c15:sqref>
                  <c15:dLbl>
                    <c:idx val="-1"/>
                    <c:layout>
                      <c:manualLayout>
                        <c:x val="3.9074693909654191E-3"/>
                        <c:y val="-2.8658235902330391E-3"/>
                      </c:manualLayout>
                    </c:layout>
                    <c:tx>
                      <c:rich>
                        <a:bodyPr/>
                        <a:lstStyle/>
                        <a:p>
                          <a:r>
                            <a:rPr lang="en-US"/>
                            <a:t>70,4 %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7C20-43FD-BD6A-E8F5493DA42C}"/>
                      </c:ext>
                    </c:extLst>
                  </c15:dLbl>
                </c15:categoryFilterException>
                <c15:categoryFilterException>
                  <c15:sqref>'Data-grafy'!$H$4</c15:sqref>
                  <c15:dLbl>
                    <c:idx val="-1"/>
                    <c:layout>
                      <c:manualLayout>
                        <c:x val="4.4383464275622592E-3"/>
                        <c:y val="-2.7623213764946049E-3"/>
                      </c:manualLayout>
                    </c:layout>
                    <c:tx>
                      <c:rich>
                        <a:bodyPr/>
                        <a:lstStyle/>
                        <a:p>
                          <a:r>
                            <a:rPr lang="en-US"/>
                            <a:t>68,5 %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7C20-43FD-BD6A-E8F5493DA42C}"/>
                      </c:ext>
                    </c:extLst>
                  </c15:dLbl>
                </c15:categoryFilterException>
                <c15:categoryFilterException>
                  <c15:sqref>'Data-grafy'!$I$4</c15:sqref>
                  <c15:dLbl>
                    <c:idx val="-1"/>
                    <c:layout>
                      <c:manualLayout>
                        <c:x val="3.489502768868653E-3"/>
                        <c:y val="-2.5105649672578808E-3"/>
                      </c:manualLayout>
                    </c:layout>
                    <c:tx>
                      <c:rich>
                        <a:bodyPr/>
                        <a:lstStyle/>
                        <a:p>
                          <a:r>
                            <a:rPr lang="en-US"/>
                            <a:t>68,9 %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7C20-43FD-BD6A-E8F5493DA42C}"/>
                      </c:ext>
                    </c:extLst>
                  </c15:dLbl>
                </c15:categoryFilterException>
                <c15:categoryFilterException>
                  <c15:sqref>'Data-grafy'!$J$4</c15:sqref>
                  <c15:dLbl>
                    <c:idx val="-1"/>
                    <c:layout>
                      <c:manualLayout>
                        <c:x val="4.1881251329964525E-5"/>
                        <c:y val="-1.8801972183383618E-3"/>
                      </c:manualLayout>
                    </c:layout>
                    <c:tx>
                      <c:rich>
                        <a:bodyPr/>
                        <a:lstStyle/>
                        <a:p>
                          <a:r>
                            <a:rPr lang="en-US"/>
                            <a:t>70,5 %</a:t>
                          </a:r>
                        </a:p>
                      </c:rich>
                    </c:tx>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8-7C20-43FD-BD6A-E8F5493DA42C}"/>
                      </c:ext>
                    </c:extLst>
                  </c15:dLbl>
                </c15:categoryFilterException>
              </c15:categoryFilterExceptions>
            </c:ext>
            <c:ext xmlns:c16="http://schemas.microsoft.com/office/drawing/2014/chart" uri="{C3380CC4-5D6E-409C-BE32-E72D297353CC}">
              <c16:uniqueId val="{00000009-009D-4785-ABB4-18E65B4521D4}"/>
            </c:ext>
          </c:extLst>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tx>
                <c:rich>
                  <a:bodyPr/>
                  <a:lstStyle/>
                  <a:p>
                    <a:r>
                      <a:rPr lang="en-US"/>
                      <a:t>25,4 %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09D-4785-ABB4-18E65B4521D4}"/>
                </c:ext>
              </c:extLst>
            </c:dLbl>
            <c:dLbl>
              <c:idx val="1"/>
              <c:tx>
                <c:rich>
                  <a:bodyPr/>
                  <a:lstStyle/>
                  <a:p>
                    <a:r>
                      <a:rPr lang="en-US"/>
                      <a:t>26,1 %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09D-4785-ABB4-18E65B4521D4}"/>
                </c:ext>
              </c:extLst>
            </c:dLbl>
            <c:dLbl>
              <c:idx val="2"/>
              <c:tx>
                <c:rich>
                  <a:bodyPr/>
                  <a:lstStyle/>
                  <a:p>
                    <a:r>
                      <a:rPr lang="en-US"/>
                      <a:t>28,9 %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D3C-435A-BA13-0C9ED902DD09}"/>
                </c:ext>
              </c:extLst>
            </c:dLbl>
            <c:dLbl>
              <c:idx val="3"/>
              <c:tx>
                <c:rich>
                  <a:bodyPr/>
                  <a:lstStyle/>
                  <a:p>
                    <a:r>
                      <a:rPr lang="en-US"/>
                      <a:t>29,4 %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1EE-4576-8A08-FCE423420AA6}"/>
                </c:ext>
              </c:extLst>
            </c:dLbl>
            <c:dLbl>
              <c:idx val="4"/>
              <c:tx>
                <c:rich>
                  <a:bodyPr/>
                  <a:lstStyle/>
                  <a:p>
                    <a:r>
                      <a:rPr lang="en-US"/>
                      <a:t>31,3 %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032-4A12-B6AC-2E6D3FB51E42}"/>
                </c:ext>
              </c:extLst>
            </c:dLbl>
            <c:dLbl>
              <c:idx val="5"/>
              <c:tx>
                <c:rich>
                  <a:bodyPr/>
                  <a:lstStyle/>
                  <a:p>
                    <a:r>
                      <a:rPr lang="en-US"/>
                      <a:t>31,0 %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9FB2-43DA-9F9A-AAB3F642B1AB}"/>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'Data-grafy'!$B$3:$P$3</c15:sqref>
                  </c15:fullRef>
                </c:ext>
              </c:extLst>
              <c:f>'Data-grafy'!$K$3:$P$3</c:f>
              <c:numCache>
                <c:formatCode>General</c:formatCode>
                <c:ptCount val="6"/>
                <c:pt idx="0">
                  <c:v>2020</c:v>
                </c:pt>
                <c:pt idx="1">
                  <c:v>2021</c:v>
                </c:pt>
                <c:pt idx="2">
                  <c:v>2022</c:v>
                </c:pt>
                <c:pt idx="3">
                  <c:v>2023</c:v>
                </c:pt>
                <c:pt idx="4">
                  <c:v>2024</c:v>
                </c:pt>
                <c:pt idx="5">
                  <c:v>2025</c:v>
                </c:pt>
              </c:numCache>
            </c:numRef>
          </c:cat>
          <c:val>
            <c:numRef>
              <c:extLst>
                <c:ext xmlns:c15="http://schemas.microsoft.com/office/drawing/2012/chart" uri="{02D57815-91ED-43cb-92C2-25804820EDAC}">
                  <c15:fullRef>
                    <c15:sqref>'Data-grafy'!$B$5:$P$5</c15:sqref>
                  </c15:fullRef>
                </c:ext>
              </c:extLst>
              <c:f>'Data-grafy'!$K$5:$P$5</c:f>
              <c:numCache>
                <c:formatCode>#\ ##0.0</c:formatCode>
                <c:ptCount val="6"/>
                <c:pt idx="0">
                  <c:v>7678.5339999999997</c:v>
                </c:pt>
                <c:pt idx="1">
                  <c:v>8799.4830000000002</c:v>
                </c:pt>
                <c:pt idx="2">
                  <c:v>10299.962</c:v>
                </c:pt>
                <c:pt idx="3">
                  <c:v>11872.129000000001</c:v>
                </c:pt>
                <c:pt idx="4">
                  <c:v>12756.647999999999</c:v>
                </c:pt>
                <c:pt idx="5">
                  <c:v>12983.578</c:v>
                </c:pt>
              </c:numCache>
            </c:numRef>
          </c:val>
          <c:extLst>
            <c:ext xmlns:c15="http://schemas.microsoft.com/office/drawing/2012/chart" uri="{02D57815-91ED-43cb-92C2-25804820EDAC}">
              <c15:categoryFilterExceptions>
                <c15:categoryFilterException>
                  <c15:sqref>'Data-grafy'!$B$5</c15:sqref>
                  <c15:dLbl>
                    <c:idx val="-1"/>
                    <c:tx>
                      <c:rich>
                        <a:bodyPr/>
                        <a:lstStyle/>
                        <a:p>
                          <a:r>
                            <a:rPr lang="en-US"/>
                            <a:t>29,8 %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7C20-43FD-BD6A-E8F5493DA42C}"/>
                      </c:ext>
                    </c:extLst>
                  </c15:dLbl>
                </c15:categoryFilterException>
                <c15:categoryFilterException>
                  <c15:sqref>'Data-grafy'!$C$5</c15:sqref>
                  <c15:dLbl>
                    <c:idx val="-1"/>
                    <c:tx>
                      <c:rich>
                        <a:bodyPr/>
                        <a:lstStyle/>
                        <a:p>
                          <a:r>
                            <a:rPr lang="en-US"/>
                            <a:t>29,4 %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7C20-43FD-BD6A-E8F5493DA42C}"/>
                      </c:ext>
                    </c:extLst>
                  </c15:dLbl>
                </c15:categoryFilterException>
                <c15:categoryFilterException>
                  <c15:sqref>'Data-grafy'!$D$5</c15:sqref>
                  <c15:dLbl>
                    <c:idx val="-1"/>
                    <c:tx>
                      <c:rich>
                        <a:bodyPr/>
                        <a:lstStyle/>
                        <a:p>
                          <a:r>
                            <a:rPr lang="en-US"/>
                            <a:t>30,3 %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B-7C20-43FD-BD6A-E8F5493DA42C}"/>
                      </c:ext>
                    </c:extLst>
                  </c15:dLbl>
                </c15:categoryFilterException>
                <c15:categoryFilterException>
                  <c15:sqref>'Data-grafy'!$E$5</c15:sqref>
                  <c15:dLbl>
                    <c:idx val="-1"/>
                    <c:tx>
                      <c:rich>
                        <a:bodyPr/>
                        <a:lstStyle/>
                        <a:p>
                          <a:r>
                            <a:rPr lang="en-US"/>
                            <a:t>30,2 %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C-7C20-43FD-BD6A-E8F5493DA42C}"/>
                      </c:ext>
                    </c:extLst>
                  </c15:dLbl>
                </c15:categoryFilterException>
                <c15:categoryFilterException>
                  <c15:sqref>'Data-grafy'!$F$5</c15:sqref>
                  <c15:dLbl>
                    <c:idx val="-1"/>
                    <c:tx>
                      <c:rich>
                        <a:bodyPr/>
                        <a:lstStyle/>
                        <a:p>
                          <a:r>
                            <a:rPr lang="en-US"/>
                            <a:t>28,1 %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D-7C20-43FD-BD6A-E8F5493DA42C}"/>
                      </c:ext>
                    </c:extLst>
                  </c15:dLbl>
                </c15:categoryFilterException>
                <c15:categoryFilterException>
                  <c15:sqref>'Data-grafy'!$G$5</c15:sqref>
                  <c15:dLbl>
                    <c:idx val="-1"/>
                    <c:tx>
                      <c:rich>
                        <a:bodyPr/>
                        <a:lstStyle/>
                        <a:p>
                          <a:r>
                            <a:rPr lang="en-US"/>
                            <a:t>29,6 %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E-7C20-43FD-BD6A-E8F5493DA42C}"/>
                      </c:ext>
                    </c:extLst>
                  </c15:dLbl>
                </c15:categoryFilterException>
                <c15:categoryFilterException>
                  <c15:sqref>'Data-grafy'!$H$5</c15:sqref>
                  <c15:dLbl>
                    <c:idx val="-1"/>
                    <c:tx>
                      <c:rich>
                        <a:bodyPr/>
                        <a:lstStyle/>
                        <a:p>
                          <a:r>
                            <a:rPr lang="en-US"/>
                            <a:t>31,5 %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F-7C20-43FD-BD6A-E8F5493DA42C}"/>
                      </c:ext>
                    </c:extLst>
                  </c15:dLbl>
                </c15:categoryFilterException>
                <c15:categoryFilterException>
                  <c15:sqref>'Data-grafy'!$I$5</c15:sqref>
                  <c15:dLbl>
                    <c:idx val="-1"/>
                    <c:tx>
                      <c:rich>
                        <a:bodyPr/>
                        <a:lstStyle/>
                        <a:p>
                          <a:r>
                            <a:rPr lang="en-US"/>
                            <a:t>31,1 %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10-7C20-43FD-BD6A-E8F5493DA42C}"/>
                      </c:ext>
                    </c:extLst>
                  </c15:dLbl>
                </c15:categoryFilterException>
                <c15:categoryFilterException>
                  <c15:sqref>'Data-grafy'!$J$5</c15:sqref>
                  <c15:dLbl>
                    <c:idx val="-1"/>
                    <c:tx>
                      <c:rich>
                        <a:bodyPr/>
                        <a:lstStyle/>
                        <a:p>
                          <a:r>
                            <a:rPr lang="en-US"/>
                            <a:t>29,5 %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11-7C20-43FD-BD6A-E8F5493DA42C}"/>
                      </c:ext>
                    </c:extLst>
                  </c15:dLbl>
                </c15:categoryFilterException>
              </c15:categoryFilterExceptions>
            </c:ext>
            <c:ext xmlns:c16="http://schemas.microsoft.com/office/drawing/2014/chart" uri="{C3380CC4-5D6E-409C-BE32-E72D297353CC}">
              <c16:uniqueId val="{00000013-009D-4785-ABB4-18E65B4521D4}"/>
            </c:ext>
          </c:extLst>
        </c:ser>
        <c:dLbls>
          <c:showLegendKey val="0"/>
          <c:showVal val="0"/>
          <c:showCatName val="1"/>
          <c:showSerName val="0"/>
          <c:showPercent val="0"/>
          <c:showBubbleSize val="0"/>
        </c:dLbls>
        <c:gapWidth val="50"/>
        <c:gapDepth val="60"/>
        <c:shape val="box"/>
        <c:axId val="440456968"/>
        <c:axId val="440455400"/>
        <c:axId val="0"/>
      </c:bar3DChart>
      <c:catAx>
        <c:axId val="440456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5400"/>
        <c:crosses val="autoZero"/>
        <c:auto val="1"/>
        <c:lblAlgn val="ctr"/>
        <c:lblOffset val="100"/>
        <c:tickLblSkip val="1"/>
        <c:tickMarkSkip val="1"/>
        <c:noMultiLvlLbl val="0"/>
      </c:catAx>
      <c:valAx>
        <c:axId val="4404554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6968"/>
        <c:crosses val="autoZero"/>
        <c:crossBetween val="between"/>
        <c:majorUnit val="5000"/>
        <c:minorUnit val="1000"/>
      </c:valAx>
      <c:spPr>
        <a:noFill/>
        <a:ln w="25400">
          <a:noFill/>
        </a:ln>
      </c:spPr>
    </c:plotArea>
    <c:legend>
      <c:legendPos val="r"/>
      <c:layout>
        <c:manualLayout>
          <c:xMode val="edge"/>
          <c:yMode val="edge"/>
          <c:x val="0.32778417681141686"/>
          <c:y val="0.95472390275539887"/>
          <c:w val="0.27906653732656334"/>
          <c:h val="4.5276097244601181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2020</a:t>
            </a:r>
            <a:r>
              <a:rPr lang="cs-CZ" sz="1400" b="1" i="0" u="none" strike="noStrike" baseline="0">
                <a:effectLst/>
              </a:rPr>
              <a:t>–</a:t>
            </a:r>
            <a:r>
              <a:rPr lang="cs-CZ"/>
              <a:t>2025</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403587444E-2"/>
          <c:y val="0.1378815423807318"/>
          <c:w val="0.93161482056895339"/>
          <c:h val="0.7574973778373305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tx>
                <c:rich>
                  <a:bodyPr/>
                  <a:lstStyle/>
                  <a:p>
                    <a:r>
                      <a:rPr lang="en-US"/>
                      <a:t>91,0 %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04D-4DDC-880E-24B8DD459A44}"/>
                </c:ext>
              </c:extLst>
            </c:dLbl>
            <c:dLbl>
              <c:idx val="1"/>
              <c:tx>
                <c:rich>
                  <a:bodyPr/>
                  <a:lstStyle/>
                  <a:p>
                    <a:r>
                      <a:rPr lang="en-US"/>
                      <a:t>92,2 %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04D-4DDC-880E-24B8DD459A44}"/>
                </c:ext>
              </c:extLst>
            </c:dLbl>
            <c:dLbl>
              <c:idx val="2"/>
              <c:tx>
                <c:rich>
                  <a:bodyPr/>
                  <a:lstStyle/>
                  <a:p>
                    <a:r>
                      <a:rPr lang="en-US"/>
                      <a:t>91,0 %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B18-4818-A8B5-F1AAD862862B}"/>
                </c:ext>
              </c:extLst>
            </c:dLbl>
            <c:dLbl>
              <c:idx val="3"/>
              <c:tx>
                <c:rich>
                  <a:bodyPr/>
                  <a:lstStyle/>
                  <a:p>
                    <a:r>
                      <a:rPr lang="en-US"/>
                      <a:t>88,1 %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42E-47B8-AA5C-00F7A261E26D}"/>
                </c:ext>
              </c:extLst>
            </c:dLbl>
            <c:dLbl>
              <c:idx val="4"/>
              <c:tx>
                <c:rich>
                  <a:bodyPr/>
                  <a:lstStyle/>
                  <a:p>
                    <a:r>
                      <a:rPr lang="en-US"/>
                      <a:t>89,8 %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D473-4688-8DC3-AF2253299CB1}"/>
                </c:ext>
              </c:extLst>
            </c:dLbl>
            <c:dLbl>
              <c:idx val="5"/>
              <c:tx>
                <c:rich>
                  <a:bodyPr/>
                  <a:lstStyle/>
                  <a:p>
                    <a:r>
                      <a:rPr lang="en-US"/>
                      <a:t>89,4 %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E8B-430D-8B9E-D37F828C4FE1}"/>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'Data-grafy'!$B$12:$P$12</c15:sqref>
                  </c15:fullRef>
                </c:ext>
              </c:extLst>
              <c:f>'Data-grafy'!$K$12:$P$12</c:f>
              <c:numCache>
                <c:formatCode>General</c:formatCode>
                <c:ptCount val="6"/>
                <c:pt idx="0">
                  <c:v>2020</c:v>
                </c:pt>
                <c:pt idx="1">
                  <c:v>2021</c:v>
                </c:pt>
                <c:pt idx="2">
                  <c:v>2022</c:v>
                </c:pt>
                <c:pt idx="3">
                  <c:v>2023</c:v>
                </c:pt>
                <c:pt idx="4">
                  <c:v>2024</c:v>
                </c:pt>
                <c:pt idx="5">
                  <c:v>2025</c:v>
                </c:pt>
              </c:numCache>
            </c:numRef>
          </c:cat>
          <c:val>
            <c:numRef>
              <c:extLst>
                <c:ext xmlns:c15="http://schemas.microsoft.com/office/drawing/2012/chart" uri="{02D57815-91ED-43cb-92C2-25804820EDAC}">
                  <c15:fullRef>
                    <c15:sqref>'Data-grafy'!$B$13:$P$13</c15:sqref>
                  </c15:fullRef>
                </c:ext>
              </c:extLst>
              <c:f>'Data-grafy'!$K$13:$P$13</c:f>
              <c:numCache>
                <c:formatCode>#\ ##0.0</c:formatCode>
                <c:ptCount val="6"/>
                <c:pt idx="0">
                  <c:v>27856.287</c:v>
                </c:pt>
                <c:pt idx="1">
                  <c:v>29914.915000000001</c:v>
                </c:pt>
                <c:pt idx="2">
                  <c:v>31551.644</c:v>
                </c:pt>
                <c:pt idx="3">
                  <c:v>34080.205999999998</c:v>
                </c:pt>
                <c:pt idx="4">
                  <c:v>35956.438999999998</c:v>
                </c:pt>
                <c:pt idx="5">
                  <c:v>37426.129000000001</c:v>
                </c:pt>
              </c:numCache>
            </c:numRef>
          </c:val>
          <c:extLst>
            <c:ext xmlns:c15="http://schemas.microsoft.com/office/drawing/2012/chart" uri="{02D57815-91ED-43cb-92C2-25804820EDAC}">
              <c15:categoryFilterExceptions>
                <c15:categoryFilterException>
                  <c15:sqref>'Data-grafy'!$B$13</c15:sqref>
                  <c15:dLbl>
                    <c:idx val="-1"/>
                    <c:tx>
                      <c:rich>
                        <a:bodyPr/>
                        <a:lstStyle/>
                        <a:p>
                          <a:r>
                            <a:rPr lang="en-US"/>
                            <a:t>87,7 %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1E2C-446A-BED6-3BF08BF901CA}"/>
                      </c:ext>
                    </c:extLst>
                  </c15:dLbl>
                </c15:categoryFilterException>
                <c15:categoryFilterException>
                  <c15:sqref>'Data-grafy'!$C$13</c15:sqref>
                  <c15:dLbl>
                    <c:idx val="-1"/>
                    <c:tx>
                      <c:rich>
                        <a:bodyPr/>
                        <a:lstStyle/>
                        <a:p>
                          <a:r>
                            <a:rPr lang="en-US"/>
                            <a:t>88,6 %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1E2C-446A-BED6-3BF08BF901CA}"/>
                      </c:ext>
                    </c:extLst>
                  </c15:dLbl>
                </c15:categoryFilterException>
                <c15:categoryFilterException>
                  <c15:sqref>'Data-grafy'!$D$13</c15:sqref>
                  <c15:dLbl>
                    <c:idx val="-1"/>
                    <c:tx>
                      <c:rich>
                        <a:bodyPr/>
                        <a:lstStyle/>
                        <a:p>
                          <a:r>
                            <a:rPr lang="en-US"/>
                            <a:t>88,1 %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1E2C-446A-BED6-3BF08BF901CA}"/>
                      </c:ext>
                    </c:extLst>
                  </c15:dLbl>
                </c15:categoryFilterException>
                <c15:categoryFilterException>
                  <c15:sqref>'Data-grafy'!$E$13</c15:sqref>
                  <c15:dLbl>
                    <c:idx val="-1"/>
                    <c:layout>
                      <c:manualLayout>
                        <c:x val="1.5472617492320734E-3"/>
                        <c:y val="-2.6305922286030037E-4"/>
                      </c:manualLayout>
                    </c:layout>
                    <c:tx>
                      <c:rich>
                        <a:bodyPr/>
                        <a:lstStyle/>
                        <a:p>
                          <a:r>
                            <a:rPr lang="en-US"/>
                            <a:t>86,8 %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1E2C-446A-BED6-3BF08BF901CA}"/>
                      </c:ext>
                    </c:extLst>
                  </c15:dLbl>
                </c15:categoryFilterException>
                <c15:categoryFilterException>
                  <c15:sqref>'Data-grafy'!$F$13</c15:sqref>
                  <c15:dLbl>
                    <c:idx val="-1"/>
                    <c:layout>
                      <c:manualLayout>
                        <c:x val="3.8581500182432353E-4"/>
                        <c:y val="-2.6146073846032404E-3"/>
                      </c:manualLayout>
                    </c:layout>
                    <c:tx>
                      <c:rich>
                        <a:bodyPr/>
                        <a:lstStyle/>
                        <a:p>
                          <a:r>
                            <a:rPr lang="en-US"/>
                            <a:t>78,8 %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1E2C-446A-BED6-3BF08BF901CA}"/>
                      </c:ext>
                    </c:extLst>
                  </c15:dLbl>
                </c15:categoryFilterException>
                <c15:categoryFilterException>
                  <c15:sqref>'Data-grafy'!$G$13</c15:sqref>
                  <c15:dLbl>
                    <c:idx val="-1"/>
                    <c:tx>
                      <c:rich>
                        <a:bodyPr/>
                        <a:lstStyle/>
                        <a:p>
                          <a:r>
                            <a:rPr lang="en-US"/>
                            <a:t>93,4 %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1E2C-446A-BED6-3BF08BF901CA}"/>
                      </c:ext>
                    </c:extLst>
                  </c15:dLbl>
                </c15:categoryFilterException>
                <c15:categoryFilterException>
                  <c15:sqref>'Data-grafy'!$H$13</c15:sqref>
                  <c15:dLbl>
                    <c:idx val="-1"/>
                    <c:tx>
                      <c:rich>
                        <a:bodyPr/>
                        <a:lstStyle/>
                        <a:p>
                          <a:r>
                            <a:rPr lang="en-US"/>
                            <a:t>93,2 %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1E2C-446A-BED6-3BF08BF901CA}"/>
                      </c:ext>
                    </c:extLst>
                  </c15:dLbl>
                </c15:categoryFilterException>
                <c15:categoryFilterException>
                  <c15:sqref>'Data-grafy'!$I$13</c15:sqref>
                  <c15:dLbl>
                    <c:idx val="-1"/>
                    <c:tx>
                      <c:rich>
                        <a:bodyPr/>
                        <a:lstStyle/>
                        <a:p>
                          <a:r>
                            <a:rPr lang="en-US"/>
                            <a:t>87,3 %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1E2C-446A-BED6-3BF08BF901CA}"/>
                      </c:ext>
                    </c:extLst>
                  </c15:dLbl>
                </c15:categoryFilterException>
                <c15:categoryFilterException>
                  <c15:sqref>'Data-grafy'!$J$13</c15:sqref>
                  <c15:dLbl>
                    <c:idx val="-1"/>
                    <c:tx>
                      <c:rich>
                        <a:bodyPr/>
                        <a:lstStyle/>
                        <a:p>
                          <a:r>
                            <a:rPr lang="en-US"/>
                            <a:t>89,0 %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1E2C-446A-BED6-3BF08BF901CA}"/>
                      </c:ext>
                    </c:extLst>
                  </c15:dLbl>
                </c15:categoryFilterException>
              </c15:categoryFilterExceptions>
            </c:ext>
            <c:ext xmlns:c16="http://schemas.microsoft.com/office/drawing/2014/chart" uri="{C3380CC4-5D6E-409C-BE32-E72D297353CC}">
              <c16:uniqueId val="{00000009-604D-4DDC-880E-24B8DD459A44}"/>
            </c:ext>
          </c:extLst>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tx>
                <c:rich>
                  <a:bodyPr/>
                  <a:lstStyle/>
                  <a:p>
                    <a:r>
                      <a:rPr lang="en-US"/>
                      <a:t>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04D-4DDC-880E-24B8DD459A44}"/>
                </c:ext>
              </c:extLst>
            </c:dLbl>
            <c:dLbl>
              <c:idx val="1"/>
              <c:tx>
                <c:rich>
                  <a:bodyPr/>
                  <a:lstStyle/>
                  <a:p>
                    <a:r>
                      <a:rPr lang="en-US"/>
                      <a:t>7,8 %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04D-4DDC-880E-24B8DD459A44}"/>
                </c:ext>
              </c:extLst>
            </c:dLbl>
            <c:dLbl>
              <c:idx val="2"/>
              <c:tx>
                <c:rich>
                  <a:bodyPr/>
                  <a:lstStyle/>
                  <a:p>
                    <a:r>
                      <a:rPr lang="en-US"/>
                      <a:t>9,0 %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B18-4818-A8B5-F1AAD862862B}"/>
                </c:ext>
              </c:extLst>
            </c:dLbl>
            <c:dLbl>
              <c:idx val="3"/>
              <c:tx>
                <c:rich>
                  <a:bodyPr/>
                  <a:lstStyle/>
                  <a:p>
                    <a:r>
                      <a:rPr lang="en-US"/>
                      <a:t>11,9 %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42E-47B8-AA5C-00F7A261E26D}"/>
                </c:ext>
              </c:extLst>
            </c:dLbl>
            <c:dLbl>
              <c:idx val="4"/>
              <c:tx>
                <c:rich>
                  <a:bodyPr/>
                  <a:lstStyle/>
                  <a:p>
                    <a:r>
                      <a:rPr lang="en-US"/>
                      <a:t>10,2 %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D473-4688-8DC3-AF2253299CB1}"/>
                </c:ext>
              </c:extLst>
            </c:dLbl>
            <c:dLbl>
              <c:idx val="5"/>
              <c:tx>
                <c:rich>
                  <a:bodyPr/>
                  <a:lstStyle/>
                  <a:p>
                    <a:r>
                      <a:rPr lang="en-US"/>
                      <a:t>10,6 %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E8B-430D-8B9E-D37F828C4FE1}"/>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'Data-grafy'!$B$12:$P$12</c15:sqref>
                  </c15:fullRef>
                </c:ext>
              </c:extLst>
              <c:f>'Data-grafy'!$K$12:$P$12</c:f>
              <c:numCache>
                <c:formatCode>General</c:formatCode>
                <c:ptCount val="6"/>
                <c:pt idx="0">
                  <c:v>2020</c:v>
                </c:pt>
                <c:pt idx="1">
                  <c:v>2021</c:v>
                </c:pt>
                <c:pt idx="2">
                  <c:v>2022</c:v>
                </c:pt>
                <c:pt idx="3">
                  <c:v>2023</c:v>
                </c:pt>
                <c:pt idx="4">
                  <c:v>2024</c:v>
                </c:pt>
                <c:pt idx="5">
                  <c:v>2025</c:v>
                </c:pt>
              </c:numCache>
            </c:numRef>
          </c:cat>
          <c:val>
            <c:numRef>
              <c:extLst>
                <c:ext xmlns:c15="http://schemas.microsoft.com/office/drawing/2012/chart" uri="{02D57815-91ED-43cb-92C2-25804820EDAC}">
                  <c15:fullRef>
                    <c15:sqref>'Data-grafy'!$B$14:$P$14</c15:sqref>
                  </c15:fullRef>
                </c:ext>
              </c:extLst>
              <c:f>'Data-grafy'!$K$14:$P$14</c:f>
              <c:numCache>
                <c:formatCode>#\ ##0.0</c:formatCode>
                <c:ptCount val="6"/>
                <c:pt idx="0">
                  <c:v>2762.4029999999998</c:v>
                </c:pt>
                <c:pt idx="1">
                  <c:v>2528.19</c:v>
                </c:pt>
                <c:pt idx="2">
                  <c:v>3132.2730000000001</c:v>
                </c:pt>
                <c:pt idx="3">
                  <c:v>4589.9650000000001</c:v>
                </c:pt>
                <c:pt idx="4">
                  <c:v>4066.8539999999998</c:v>
                </c:pt>
                <c:pt idx="5">
                  <c:v>4451.6909999999998</c:v>
                </c:pt>
              </c:numCache>
            </c:numRef>
          </c:val>
          <c:extLst>
            <c:ext xmlns:c15="http://schemas.microsoft.com/office/drawing/2012/chart" uri="{02D57815-91ED-43cb-92C2-25804820EDAC}">
              <c15:categoryFilterExceptions>
                <c15:categoryFilterException>
                  <c15:sqref>'Data-grafy'!$B$14</c15:sqref>
                  <c15:dLbl>
                    <c:idx val="-1"/>
                    <c:layout>
                      <c:manualLayout>
                        <c:x val="-1.5937751528474413E-3"/>
                        <c:y val="-5.9584685557508574E-3"/>
                      </c:manualLayout>
                    </c:layout>
                    <c:tx>
                      <c:rich>
                        <a:bodyPr/>
                        <a:lstStyle/>
                        <a:p>
                          <a:r>
                            <a:rPr lang="en-US"/>
                            <a:t>12,3 %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1E2C-446A-BED6-3BF08BF901CA}"/>
                      </c:ext>
                    </c:extLst>
                  </c15:dLbl>
                </c15:categoryFilterException>
                <c15:categoryFilterException>
                  <c15:sqref>'Data-grafy'!$C$14</c15:sqref>
                  <c15:dLbl>
                    <c:idx val="-1"/>
                    <c:layout>
                      <c:manualLayout>
                        <c:x val="-6.1400608802861917E-4"/>
                        <c:y val="-1.0058726294796014E-2"/>
                      </c:manualLayout>
                    </c:layout>
                    <c:tx>
                      <c:rich>
                        <a:bodyPr/>
                        <a:lstStyle/>
                        <a:p>
                          <a:r>
                            <a:rPr lang="en-US"/>
                            <a:t>11,4 %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1E2C-446A-BED6-3BF08BF901CA}"/>
                      </c:ext>
                    </c:extLst>
                  </c15:dLbl>
                </c15:categoryFilterException>
                <c15:categoryFilterException>
                  <c15:sqref>'Data-grafy'!$D$14</c15:sqref>
                  <c15:dLbl>
                    <c:idx val="-1"/>
                    <c:tx>
                      <c:rich>
                        <a:bodyPr/>
                        <a:lstStyle/>
                        <a:p>
                          <a:r>
                            <a:rPr lang="en-US"/>
                            <a:t>11,9 %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B-1E2C-446A-BED6-3BF08BF901CA}"/>
                      </c:ext>
                    </c:extLst>
                  </c15:dLbl>
                </c15:categoryFilterException>
                <c15:categoryFilterException>
                  <c15:sqref>'Data-grafy'!$E$14</c15:sqref>
                  <c15:dLbl>
                    <c:idx val="-1"/>
                    <c:tx>
                      <c:rich>
                        <a:bodyPr/>
                        <a:lstStyle/>
                        <a:p>
                          <a:r>
                            <a:rPr lang="en-US"/>
                            <a:t>13,2 %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C-1E2C-446A-BED6-3BF08BF901CA}"/>
                      </c:ext>
                    </c:extLst>
                  </c15:dLbl>
                </c15:categoryFilterException>
                <c15:categoryFilterException>
                  <c15:sqref>'Data-grafy'!$F$14</c15:sqref>
                  <c15:dLbl>
                    <c:idx val="-1"/>
                    <c:tx>
                      <c:rich>
                        <a:bodyPr/>
                        <a:lstStyle/>
                        <a:p>
                          <a:r>
                            <a:rPr lang="en-US"/>
                            <a:t>21,2 %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D-1E2C-446A-BED6-3BF08BF901CA}"/>
                      </c:ext>
                    </c:extLst>
                  </c15:dLbl>
                </c15:categoryFilterException>
                <c15:categoryFilterException>
                  <c15:sqref>'Data-grafy'!$G$14</c15:sqref>
                  <c15:dLbl>
                    <c:idx val="-1"/>
                    <c:tx>
                      <c:rich>
                        <a:bodyPr/>
                        <a:lstStyle/>
                        <a:p>
                          <a:r>
                            <a:rPr lang="en-US"/>
                            <a:t>6,6 %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E-1E2C-446A-BED6-3BF08BF901CA}"/>
                      </c:ext>
                    </c:extLst>
                  </c15:dLbl>
                </c15:categoryFilterException>
                <c15:categoryFilterException>
                  <c15:sqref>'Data-grafy'!$H$14</c15:sqref>
                  <c15:dLbl>
                    <c:idx val="-1"/>
                    <c:tx>
                      <c:rich>
                        <a:bodyPr/>
                        <a:lstStyle/>
                        <a:p>
                          <a:r>
                            <a:rPr lang="en-US"/>
                            <a:t>6,8 %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F-1E2C-446A-BED6-3BF08BF901CA}"/>
                      </c:ext>
                    </c:extLst>
                  </c15:dLbl>
                </c15:categoryFilterException>
                <c15:categoryFilterException>
                  <c15:sqref>'Data-grafy'!$I$14</c15:sqref>
                  <c15:dLbl>
                    <c:idx val="-1"/>
                    <c:tx>
                      <c:rich>
                        <a:bodyPr/>
                        <a:lstStyle/>
                        <a:p>
                          <a:r>
                            <a:rPr lang="en-US"/>
                            <a:t>12,7 %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10-1E2C-446A-BED6-3BF08BF901CA}"/>
                      </c:ext>
                    </c:extLst>
                  </c15:dLbl>
                </c15:categoryFilterException>
                <c15:categoryFilterException>
                  <c15:sqref>'Data-grafy'!$J$14</c15:sqref>
                  <c15:dLbl>
                    <c:idx val="-1"/>
                    <c:tx>
                      <c:rich>
                        <a:bodyPr/>
                        <a:lstStyle/>
                        <a:p>
                          <a:r>
                            <a:rPr lang="en-US"/>
                            <a:t>11,0 %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11-1E2C-446A-BED6-3BF08BF901CA}"/>
                      </c:ext>
                    </c:extLst>
                  </c15:dLbl>
                </c15:categoryFilterException>
              </c15:categoryFilterExceptions>
            </c:ext>
            <c:ext xmlns:c16="http://schemas.microsoft.com/office/drawing/2014/chart" uri="{C3380CC4-5D6E-409C-BE32-E72D297353CC}">
              <c16:uniqueId val="{00000013-604D-4DDC-880E-24B8DD459A44}"/>
            </c:ext>
          </c:extLst>
        </c:ser>
        <c:dLbls>
          <c:showLegendKey val="0"/>
          <c:showVal val="0"/>
          <c:showCatName val="1"/>
          <c:showSerName val="0"/>
          <c:showPercent val="0"/>
          <c:showBubbleSize val="0"/>
        </c:dLbls>
        <c:gapWidth val="50"/>
        <c:gapDepth val="80"/>
        <c:shape val="box"/>
        <c:axId val="442510648"/>
        <c:axId val="442509080"/>
        <c:axId val="0"/>
      </c:bar3DChart>
      <c:catAx>
        <c:axId val="442510648"/>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3.4588292742476962E-3"/>
              <c:y val="0.4537643215248189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09080"/>
        <c:crosses val="autoZero"/>
        <c:auto val="1"/>
        <c:lblAlgn val="ctr"/>
        <c:lblOffset val="100"/>
        <c:tickLblSkip val="1"/>
        <c:tickMarkSkip val="1"/>
        <c:noMultiLvlLbl val="0"/>
      </c:catAx>
      <c:valAx>
        <c:axId val="442509080"/>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10648"/>
        <c:crosses val="autoZero"/>
        <c:crossBetween val="between"/>
        <c:majorUnit val="5000"/>
      </c:valAx>
      <c:spPr>
        <a:noFill/>
        <a:ln w="25400">
          <a:noFill/>
        </a:ln>
      </c:spPr>
    </c:plotArea>
    <c:legend>
      <c:legendPos val="r"/>
      <c:layout>
        <c:manualLayout>
          <c:xMode val="edge"/>
          <c:yMode val="edge"/>
          <c:x val="0.31502265692124809"/>
          <c:y val="0.9543064191545847"/>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2025</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A29-4DE9-9A88-48030EB545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29-4DE9-9A88-48030EB545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29-4DE9-9A88-48030EB545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29-4DE9-9A88-48030EB5457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A29-4DE9-9A88-48030EB5457B}"/>
              </c:ext>
            </c:extLst>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b="1"/>
                      <a:t>Kapitálové příjmy</a:t>
                    </a:r>
                    <a:r>
                      <a:rPr lang="en-US"/>
                      <a:t>
0,2 %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A29-4DE9-9A88-48030EB5457B}"/>
                </c:ext>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b="1"/>
                      <a:t>Daňové příjmy</a:t>
                    </a:r>
                    <a:r>
                      <a:rPr lang="en-US"/>
                      <a:t>
27,3 %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A29-4DE9-9A88-48030EB5457B}"/>
                </c:ext>
              </c:extLst>
            </c:dLbl>
            <c:dLbl>
              <c:idx val="2"/>
              <c:layout>
                <c:manualLayout>
                  <c:x val="2.9411698112083322E-2"/>
                  <c:y val="-0.16430446194225723"/>
                </c:manualLayout>
              </c:layout>
              <c:tx>
                <c:rich>
                  <a:bodyPr/>
                  <a:lstStyle/>
                  <a:p>
                    <a:pPr>
                      <a:defRPr sz="1000" b="0" i="0" u="none" strike="noStrike" baseline="0">
                        <a:solidFill>
                          <a:srgbClr val="000000"/>
                        </a:solidFill>
                        <a:latin typeface="Tahoma"/>
                        <a:ea typeface="Tahoma"/>
                        <a:cs typeface="Tahoma"/>
                      </a:defRPr>
                    </a:pPr>
                    <a:r>
                      <a:rPr lang="en-US" b="1"/>
                      <a:t>Investiční dotace</a:t>
                    </a:r>
                    <a:r>
                      <a:rPr lang="en-US"/>
                      <a:t>
1,5 %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A29-4DE9-9A88-48030EB5457B}"/>
                </c:ext>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b="1"/>
                      <a:t>Neinvestiční dotace</a:t>
                    </a:r>
                    <a:r>
                      <a:rPr lang="en-US"/>
                      <a:t>
67,5 %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A29-4DE9-9A88-48030EB5457B}"/>
                </c:ext>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b="1"/>
                      <a:t>Nedaňové příjmy</a:t>
                    </a:r>
                    <a:r>
                      <a:rPr lang="en-US"/>
                      <a:t>
3,5 %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A29-4DE9-9A88-48030EB5457B}"/>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75975.794219999996</c:v>
                </c:pt>
                <c:pt idx="1">
                  <c:v>11445015.007510001</c:v>
                </c:pt>
                <c:pt idx="2">
                  <c:v>642712.23346000002</c:v>
                </c:pt>
                <c:pt idx="3">
                  <c:v>28230141.279070001</c:v>
                </c:pt>
                <c:pt idx="4">
                  <c:v>1462587.2396199999</c:v>
                </c:pt>
              </c:numCache>
            </c:numRef>
          </c:val>
          <c:extLst>
            <c:ext xmlns:c16="http://schemas.microsoft.com/office/drawing/2014/chart" uri="{C3380CC4-5D6E-409C-BE32-E72D297353CC}">
              <c16:uniqueId val="{00000009-EA29-4DE9-9A88-48030EB5457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2025</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spPr>
              <a:solidFill>
                <a:schemeClr val="accent3"/>
              </a:solidFill>
              <a:ln w="12700">
                <a:solidFill>
                  <a:srgbClr val="000000"/>
                </a:solidFill>
                <a:prstDash val="solid"/>
              </a:ln>
            </c:spPr>
            <c:extLst>
              <c:ext xmlns:c16="http://schemas.microsoft.com/office/drawing/2014/chart" uri="{C3380CC4-5D6E-409C-BE32-E72D297353CC}">
                <c16:uniqueId val="{00000000-3BAC-40EF-AF6F-A4E29B41984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BAC-40EF-AF6F-A4E29B4198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BAC-40EF-AF6F-A4E29B4198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BAC-40EF-AF6F-A4E29B41984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BAC-40EF-AF6F-A4E29B41984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BAC-40EF-AF6F-A4E29B41984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BAC-40EF-AF6F-A4E29B41984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BAC-40EF-AF6F-A4E29B41984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BAC-40EF-AF6F-A4E29B41984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BAC-40EF-AF6F-A4E29B41984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BAC-40EF-AF6F-A4E29B419840}"/>
              </c:ext>
            </c:extLst>
          </c:dPt>
          <c:dLbls>
            <c:dLbl>
              <c:idx val="0"/>
              <c:layout>
                <c:manualLayout>
                  <c:x val="-0.12324749046961096"/>
                  <c:y val="-2.0007922183650538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AC-40EF-AF6F-A4E29B419840}"/>
                </c:ext>
              </c:extLst>
            </c:dLbl>
            <c:dLbl>
              <c:idx val="1"/>
              <c:layout>
                <c:manualLayout>
                  <c:x val="-0.10474949088023616"/>
                  <c:y val="-1.1863682274065179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12,1 %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AC-40EF-AF6F-A4E29B419840}"/>
                </c:ext>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62,8 %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AC-40EF-AF6F-A4E29B419840}"/>
                </c:ext>
              </c:extLst>
            </c:dLbl>
            <c:dLbl>
              <c:idx val="3"/>
              <c:layout>
                <c:manualLayout>
                  <c:x val="6.4962461087712878E-2"/>
                  <c:y val="-2.503537388886157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3,0 %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AC-40EF-AF6F-A4E29B419840}"/>
                </c:ext>
              </c:extLst>
            </c:dLbl>
            <c:dLbl>
              <c:idx val="4"/>
              <c:layout>
                <c:manualLayout>
                  <c:x val="5.3712551258788002E-2"/>
                  <c:y val="2.8468755541201724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3,6 %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BAC-40EF-AF6F-A4E29B419840}"/>
                </c:ext>
              </c:extLst>
            </c:dLbl>
            <c:dLbl>
              <c:idx val="5"/>
              <c:layout>
                <c:manualLayout>
                  <c:x val="6.511694494847764E-2"/>
                  <c:y val="7.13228381271904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BAC-40EF-AF6F-A4E29B419840}"/>
                </c:ext>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BAC-40EF-AF6F-A4E29B419840}"/>
                </c:ext>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BAC-40EF-AF6F-A4E29B419840}"/>
                </c:ext>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BAC-40EF-AF6F-A4E29B419840}"/>
                </c:ext>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3BAC-40EF-AF6F-A4E29B419840}"/>
                </c:ext>
              </c:extLst>
            </c:dLbl>
            <c:dLbl>
              <c:idx val="10"/>
              <c:layout>
                <c:manualLayout>
                  <c:x val="-6.0301975995072497E-2"/>
                  <c:y val="0.13842987283686997"/>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1,5 %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3BAC-40EF-AF6F-A4E29B419840}"/>
                </c:ext>
              </c:extLst>
            </c:dLbl>
            <c:dLbl>
              <c:idx val="11"/>
              <c:layout>
                <c:manualLayout>
                  <c:x val="-2.5716013828081214E-2"/>
                  <c:y val="5.8442105524400476E-2"/>
                </c:manualLayout>
              </c:layout>
              <c:tx>
                <c:rich>
                  <a:bodyPr/>
                  <a:lstStyle/>
                  <a:p>
                    <a:fld id="{0EEA837B-0914-40A8-B3A0-FBFCD2C4B8F2}" type="CATEGORYNAME">
                      <a:rPr lang="en-US" b="1"/>
                      <a:pPr/>
                      <a:t>[NÁZEV KATEGORIE]</a:t>
                    </a:fld>
                    <a:r>
                      <a:rPr lang="en-US" baseline="0"/>
                      <a:t>
0,3 %</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86CA-45A0-8E3A-BB0BF7F2180B}"/>
                </c:ext>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'Data-grafy'!$A$44:$A$55</c:f>
              <c:strCache>
                <c:ptCount val="12"/>
                <c:pt idx="0">
                  <c:v>Regionální rozvoj</c:v>
                </c:pt>
                <c:pt idx="1">
                  <c:v>Doprava</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pt idx="11">
                  <c:v>Informatika a kybernetická bezpečnost</c:v>
                </c:pt>
              </c:strCache>
            </c:strRef>
          </c:cat>
          <c:val>
            <c:numRef>
              <c:f>'Data-grafy'!$AF$44:$AF$55</c:f>
              <c:numCache>
                <c:formatCode>#,##0.00</c:formatCode>
                <c:ptCount val="12"/>
                <c:pt idx="0">
                  <c:v>520644.2168199998</c:v>
                </c:pt>
                <c:pt idx="1">
                  <c:v>5059963.4345599972</c:v>
                </c:pt>
                <c:pt idx="2">
                  <c:v>26307604.554039922</c:v>
                </c:pt>
                <c:pt idx="3">
                  <c:v>1237693.0121599992</c:v>
                </c:pt>
                <c:pt idx="4">
                  <c:v>1532114.9178999995</c:v>
                </c:pt>
                <c:pt idx="5">
                  <c:v>295115.57648999995</c:v>
                </c:pt>
                <c:pt idx="6">
                  <c:v>4825328.8453300046</c:v>
                </c:pt>
                <c:pt idx="7">
                  <c:v>400005.63448000001</c:v>
                </c:pt>
                <c:pt idx="8">
                  <c:v>197353.72464000003</c:v>
                </c:pt>
                <c:pt idx="9">
                  <c:v>760070.87962999986</c:v>
                </c:pt>
                <c:pt idx="10">
                  <c:v>624440.92695999995</c:v>
                </c:pt>
                <c:pt idx="11">
                  <c:v>117483.60562999993</c:v>
                </c:pt>
              </c:numCache>
            </c:numRef>
          </c:val>
          <c:extLst>
            <c:ext xmlns:c16="http://schemas.microsoft.com/office/drawing/2014/chart" uri="{C3380CC4-5D6E-409C-BE32-E72D297353CC}">
              <c16:uniqueId val="{00000015-3BAC-40EF-AF6F-A4E29B41984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Footer>&amp;C&amp;P</c:oddFooter>
    </c:headerFooter>
    <c:pageMargins b="0.98425196850393704" l="0.78740157480314965" r="0.78740157480314965" t="0.98425196850393704" header="0.51181102362204722" footer="0.51181102362204722"/>
    <c:pageSetup paperSize="9" firstPageNumber="273"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2025</a:t>
            </a:r>
          </a:p>
        </c:rich>
      </c:tx>
      <c:layout>
        <c:manualLayout>
          <c:xMode val="edge"/>
          <c:yMode val="edge"/>
          <c:x val="0.12061416424042737"/>
          <c:y val="8.0000062500048836E-3"/>
        </c:manualLayout>
      </c:layout>
      <c:overlay val="0"/>
      <c:spPr>
        <a:noFill/>
        <a:ln w="25400">
          <a:noFill/>
        </a:ln>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0.12609660634525949"/>
          <c:y val="0.17979723430093628"/>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extLst>
              <c:ext xmlns:c16="http://schemas.microsoft.com/office/drawing/2014/chart" uri="{C3380CC4-5D6E-409C-BE32-E72D297353CC}">
                <c16:uniqueId val="{00000000-4AAB-4B7C-97C1-FE382EDBB5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AB-4B7C-97C1-FE382EDBB5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AAB-4B7C-97C1-FE382EDBB5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AAB-4B7C-97C1-FE382EDBB538}"/>
              </c:ext>
            </c:extLst>
          </c:dPt>
          <c:dPt>
            <c:idx val="4"/>
            <c:bubble3D val="0"/>
            <c:spPr>
              <a:solidFill>
                <a:srgbClr val="0066CC"/>
              </a:solidFill>
              <a:ln w="12700">
                <a:solidFill>
                  <a:srgbClr val="000000"/>
                </a:solidFill>
                <a:prstDash val="solid"/>
              </a:ln>
            </c:spPr>
            <c:extLst>
              <c:ext xmlns:c16="http://schemas.microsoft.com/office/drawing/2014/chart" uri="{C3380CC4-5D6E-409C-BE32-E72D297353CC}">
                <c16:uniqueId val="{00000008-4AAB-4B7C-97C1-FE382EDBB5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AAB-4B7C-97C1-FE382EDBB5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AAB-4B7C-97C1-FE382EDBB5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AAB-4B7C-97C1-FE382EDBB5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AAB-4B7C-97C1-FE382EDBB538}"/>
              </c:ext>
            </c:extLst>
          </c:dPt>
          <c:dLbls>
            <c:dLbl>
              <c:idx val="0"/>
              <c:layout>
                <c:manualLayout>
                  <c:x val="-0.10324175760924621"/>
                  <c:y val="8.6165393504916366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Krizové řízení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manualLayout>
                      <c:w val="0.14090643274853798"/>
                      <c:h val="8.1870646766169161E-2"/>
                    </c:manualLayout>
                  </c15:layout>
                  <c15:showDataLabelsRange val="0"/>
                </c:ext>
                <c:ext xmlns:c16="http://schemas.microsoft.com/office/drawing/2014/chart" uri="{C3380CC4-5D6E-409C-BE32-E72D297353CC}">
                  <c16:uniqueId val="{00000000-4AAB-4B7C-97C1-FE382EDBB538}"/>
                </c:ext>
              </c:extLst>
            </c:dLbl>
            <c:dLbl>
              <c:idx val="1"/>
              <c:layout>
                <c:manualLayout>
                  <c:x val="-0.1534201316940646"/>
                  <c:y val="7.879938888235985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1,6 %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4AAB-4B7C-97C1-FE382EDBB538}"/>
                </c:ext>
              </c:extLst>
            </c:dLbl>
            <c:dLbl>
              <c:idx val="2"/>
              <c:layout>
                <c:manualLayout>
                  <c:x val="-0.20168117143251829"/>
                  <c:y val="7.09783366631409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2,4 %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4AAB-4B7C-97C1-FE382EDBB538}"/>
                </c:ext>
              </c:extLst>
            </c:dLbl>
            <c:dLbl>
              <c:idx val="3"/>
              <c:layout>
                <c:manualLayout>
                  <c:x val="-9.350209513284527E-2"/>
                  <c:y val="-1.407670309867982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1,3 %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6-4AAB-4B7C-97C1-FE382EDBB538}"/>
                </c:ext>
              </c:extLst>
            </c:dLbl>
            <c:dLbl>
              <c:idx val="4"/>
              <c:layout>
                <c:manualLayout>
                  <c:x val="5.8709421190772097E-2"/>
                  <c:y val="-3.8226661965761743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věci
</a:t>
                    </a:r>
                    <a:r>
                      <a:rPr lang="en-US" sz="1000" b="0" i="0" u="none" strike="noStrike" baseline="0">
                        <a:solidFill>
                          <a:srgbClr val="000000"/>
                        </a:solidFill>
                        <a:latin typeface="Tahoma"/>
                        <a:cs typeface="Tahoma"/>
                      </a:rPr>
                      <a:t>92,3 %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8-4AAB-4B7C-97C1-FE382EDBB538}"/>
                </c:ext>
              </c:extLst>
            </c:dLbl>
            <c:dLbl>
              <c:idx val="5"/>
              <c:layout>
                <c:manualLayout>
                  <c:x val="0.10694525026476943"/>
                  <c:y val="-3.611626904845857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1,5 %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A-4AAB-4B7C-97C1-FE382EDBB538}"/>
                </c:ext>
              </c:extLst>
            </c:dLbl>
            <c:dLbl>
              <c:idx val="6"/>
              <c:layout>
                <c:manualLayout>
                  <c:x val="7.9162637565041216E-2"/>
                  <c:y val="2.5721628080072081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C-4AAB-4B7C-97C1-FE382EDBB538}"/>
                </c:ext>
              </c:extLst>
            </c:dLbl>
            <c:dLbl>
              <c:idx val="7"/>
              <c:layout>
                <c:manualLayout>
                  <c:x val="3.6549592485149884E-2"/>
                  <c:y val="8.3510949191052605E-2"/>
                </c:manualLayout>
              </c:layout>
              <c:tx>
                <c:rich>
                  <a:bodyPr/>
                  <a:lstStyle/>
                  <a:p>
                    <a:pPr>
                      <a:defRPr sz="1000" b="1" i="0" u="none" strike="noStrike" baseline="0">
                        <a:solidFill>
                          <a:srgbClr val="000000"/>
                        </a:solidFill>
                        <a:latin typeface="Tahoma"/>
                        <a:ea typeface="Tahoma"/>
                        <a:cs typeface="Tahoma"/>
                      </a:defRPr>
                    </a:pPr>
                    <a:fld id="{E59278FC-6397-4E98-8D0A-8D1FE58D762D}" type="CATEGORYNAME">
                      <a:rPr lang="en-US"/>
                      <a:pPr>
                        <a:defRPr sz="1000" b="1" i="0" u="none" strike="noStrike" baseline="0">
                          <a:solidFill>
                            <a:srgbClr val="000000"/>
                          </a:solidFill>
                          <a:latin typeface="Tahoma"/>
                          <a:ea typeface="Tahoma"/>
                          <a:cs typeface="Tahoma"/>
                        </a:defRPr>
                      </a:pPr>
                      <a:t>[NÁZEV KATEGORIE]</a:t>
                    </a:fld>
                    <a:r>
                      <a:rPr lang="en-US" baseline="0"/>
                      <a:t>
</a:t>
                    </a:r>
                    <a:r>
                      <a:rPr lang="en-US" b="0" baseline="0"/>
                      <a:t>0,5 %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4AAB-4B7C-97C1-FE382EDBB538}"/>
                </c:ext>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AAB-4B7C-97C1-FE382EDBB538}"/>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'Data-grafy'!$A$65:$A$72</c:f>
              <c:strCache>
                <c:ptCount val="8"/>
                <c:pt idx="0">
                  <c:v>Krizové řízení</c:v>
                </c:pt>
                <c:pt idx="1">
                  <c:v>Kultura</c:v>
                </c:pt>
                <c:pt idx="2">
                  <c:v>Regionální rozvoj</c:v>
                </c:pt>
                <c:pt idx="3">
                  <c:v>Cestovní ruch</c:v>
                </c:pt>
                <c:pt idx="4">
                  <c:v>Sociální věci</c:v>
                </c:pt>
                <c:pt idx="5">
                  <c:v>Školství</c:v>
                </c:pt>
                <c:pt idx="6">
                  <c:v>Zdravotnictví</c:v>
                </c:pt>
                <c:pt idx="7">
                  <c:v>Životní prostředí </c:v>
                </c:pt>
              </c:strCache>
            </c:strRef>
          </c:cat>
          <c:val>
            <c:numRef>
              <c:f>'Data-grafy'!$B$65:$B$72</c:f>
              <c:numCache>
                <c:formatCode>#,##0.00</c:formatCode>
                <c:ptCount val="8"/>
                <c:pt idx="0">
                  <c:v>7100.5421999999999</c:v>
                </c:pt>
                <c:pt idx="1">
                  <c:v>66194.506099999999</c:v>
                </c:pt>
                <c:pt idx="2">
                  <c:v>94766.796600000001</c:v>
                </c:pt>
                <c:pt idx="3">
                  <c:v>50320.232899999995</c:v>
                </c:pt>
                <c:pt idx="4">
                  <c:v>3707231.6087699998</c:v>
                </c:pt>
                <c:pt idx="5">
                  <c:v>60683.404999999999</c:v>
                </c:pt>
                <c:pt idx="6">
                  <c:v>7928.5</c:v>
                </c:pt>
                <c:pt idx="7">
                  <c:v>20154.005519999999</c:v>
                </c:pt>
              </c:numCache>
            </c:numRef>
          </c:val>
          <c:extLst>
            <c:ext xmlns:c16="http://schemas.microsoft.com/office/drawing/2014/chart" uri="{C3380CC4-5D6E-409C-BE32-E72D297353CC}">
              <c16:uniqueId val="{00000011-4AAB-4B7C-97C1-FE382EDBB53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850393704" l="0.78740157480314965" r="0.78740157480314965" t="0.98425196850393704" header="0.51181102362204722" footer="0.51181102362204722"/>
    <c:pageSetup paperSize="9" firstPageNumber="274"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29</xdr:row>
      <xdr:rowOff>9525</xdr:rowOff>
    </xdr:to>
    <xdr:graphicFrame macro="">
      <xdr:nvGraphicFramePr>
        <xdr:cNvPr id="2" name="graf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381000</xdr:colOff>
      <xdr:row>31</xdr:row>
      <xdr:rowOff>28575</xdr:rowOff>
    </xdr:to>
    <xdr:graphicFrame macro="">
      <xdr:nvGraphicFramePr>
        <xdr:cNvPr id="2" name="graf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ku\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u\ku\personal\petra_stankova_msk_cz\Documents\_N_Z&#218;%202020\ORJ14_P&#345;ehled%20projekt&#367;%202014-2020_2021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ku\_rozpocet\_N\evropsk&#233;%20projekty\TABULE\ORJ14_P&#345;ehled%20projekt&#367;%202014-2020_n&#225;vrh%202019_v3_201811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skraj.sharepoint.com/Users/stankova2598/AppData/Local/Microsoft/Windows/INetCache/Content.Outlook/P53HJRV8/ORJ14_P&#345;ehled%20projekt&#367;%202014-2020_n&#225;vrh%202020_nov&#25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stankova2598/AppData/Local/Microsoft/Windows/INetCache/Content.Outlook/P53HJRV8/ORJ14_P&#345;ehled%20projekt&#367;%202014-2020_n&#225;vrh%202020_nov&#253;.xlsx" TargetMode="External"/><Relationship Id="rId1" Type="http://schemas.openxmlformats.org/officeDocument/2006/relationships/externalLinkPath" Target="/Users/stankova2598/AppData/Local/Microsoft/Windows/INetCache/Content.Outlook/P53HJRV8/ORJ14_P&#345;ehled%20projekt&#367;%202014-2020_n&#225;vrh%202020_nov&#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Udržitelnost podle odvětví"/>
      <sheetName val="usnesení"/>
      <sheetName val="rozhodnutí"/>
      <sheetName val="neinvestiční projekty"/>
      <sheetName val="rekapitulace"/>
      <sheetName val="Projekty P.O."/>
      <sheetName val="List1"/>
    </sheetNames>
    <sheetDataSet>
      <sheetData sheetId="0" refreshError="1"/>
      <sheetData sheetId="1">
        <row r="55">
          <cell r="C55" t="str">
            <v>Vzdělávání a rozvoj kompetencí zaměstnanců KÚ MSK</v>
          </cell>
        </row>
      </sheetData>
      <sheetData sheetId="2" refreshError="1"/>
      <sheetData sheetId="3"/>
      <sheetData sheetId="4" refreshError="1"/>
      <sheetData sheetId="5" refreshError="1"/>
      <sheetData sheetId="6">
        <row r="34">
          <cell r="N34">
            <v>25.54</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refreshError="1"/>
      <sheetData sheetId="4">
        <row r="26">
          <cell r="L26">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7A06-13BA-4632-823B-D5695F202651}">
  <dimension ref="A2:N8"/>
  <sheetViews>
    <sheetView showGridLines="0" zoomScaleNormal="100" zoomScaleSheetLayoutView="100" workbookViewId="0">
      <selection activeCell="O7" sqref="O7"/>
    </sheetView>
  </sheetViews>
  <sheetFormatPr defaultRowHeight="12.75" x14ac:dyDescent="0.2"/>
  <cols>
    <col min="1" max="1" width="17.28515625" style="3" customWidth="1"/>
    <col min="2" max="256" width="9.140625" style="3"/>
    <col min="257" max="257" width="17.28515625" style="3" customWidth="1"/>
    <col min="258" max="512" width="9.140625" style="3"/>
    <col min="513" max="513" width="17.28515625" style="3" customWidth="1"/>
    <col min="514" max="768" width="9.140625" style="3"/>
    <col min="769" max="769" width="17.28515625" style="3" customWidth="1"/>
    <col min="770" max="1024" width="9.140625" style="3"/>
    <col min="1025" max="1025" width="17.28515625" style="3" customWidth="1"/>
    <col min="1026" max="1280" width="9.140625" style="3"/>
    <col min="1281" max="1281" width="17.28515625" style="3" customWidth="1"/>
    <col min="1282" max="1536" width="9.140625" style="3"/>
    <col min="1537" max="1537" width="17.28515625" style="3" customWidth="1"/>
    <col min="1538" max="1792" width="9.140625" style="3"/>
    <col min="1793" max="1793" width="17.28515625" style="3" customWidth="1"/>
    <col min="1794" max="2048" width="9.140625" style="3"/>
    <col min="2049" max="2049" width="17.28515625" style="3" customWidth="1"/>
    <col min="2050" max="2304" width="9.140625" style="3"/>
    <col min="2305" max="2305" width="17.28515625" style="3" customWidth="1"/>
    <col min="2306" max="2560" width="9.140625" style="3"/>
    <col min="2561" max="2561" width="17.28515625" style="3" customWidth="1"/>
    <col min="2562" max="2816" width="9.140625" style="3"/>
    <col min="2817" max="2817" width="17.28515625" style="3" customWidth="1"/>
    <col min="2818" max="3072" width="9.140625" style="3"/>
    <col min="3073" max="3073" width="17.28515625" style="3" customWidth="1"/>
    <col min="3074" max="3328" width="9.140625" style="3"/>
    <col min="3329" max="3329" width="17.28515625" style="3" customWidth="1"/>
    <col min="3330" max="3584" width="9.140625" style="3"/>
    <col min="3585" max="3585" width="17.28515625" style="3" customWidth="1"/>
    <col min="3586" max="3840" width="9.140625" style="3"/>
    <col min="3841" max="3841" width="17.28515625" style="3" customWidth="1"/>
    <col min="3842" max="4096" width="9.140625" style="3"/>
    <col min="4097" max="4097" width="17.28515625" style="3" customWidth="1"/>
    <col min="4098" max="4352" width="9.140625" style="3"/>
    <col min="4353" max="4353" width="17.28515625" style="3" customWidth="1"/>
    <col min="4354" max="4608" width="9.140625" style="3"/>
    <col min="4609" max="4609" width="17.28515625" style="3" customWidth="1"/>
    <col min="4610" max="4864" width="9.140625" style="3"/>
    <col min="4865" max="4865" width="17.28515625" style="3" customWidth="1"/>
    <col min="4866" max="5120" width="9.140625" style="3"/>
    <col min="5121" max="5121" width="17.28515625" style="3" customWidth="1"/>
    <col min="5122" max="5376" width="9.140625" style="3"/>
    <col min="5377" max="5377" width="17.28515625" style="3" customWidth="1"/>
    <col min="5378" max="5632" width="9.140625" style="3"/>
    <col min="5633" max="5633" width="17.28515625" style="3" customWidth="1"/>
    <col min="5634" max="5888" width="9.140625" style="3"/>
    <col min="5889" max="5889" width="17.28515625" style="3" customWidth="1"/>
    <col min="5890" max="6144" width="9.140625" style="3"/>
    <col min="6145" max="6145" width="17.28515625" style="3" customWidth="1"/>
    <col min="6146" max="6400" width="9.140625" style="3"/>
    <col min="6401" max="6401" width="17.28515625" style="3" customWidth="1"/>
    <col min="6402" max="6656" width="9.140625" style="3"/>
    <col min="6657" max="6657" width="17.28515625" style="3" customWidth="1"/>
    <col min="6658" max="6912" width="9.140625" style="3"/>
    <col min="6913" max="6913" width="17.28515625" style="3" customWidth="1"/>
    <col min="6914" max="7168" width="9.140625" style="3"/>
    <col min="7169" max="7169" width="17.28515625" style="3" customWidth="1"/>
    <col min="7170" max="7424" width="9.140625" style="3"/>
    <col min="7425" max="7425" width="17.28515625" style="3" customWidth="1"/>
    <col min="7426" max="7680" width="9.140625" style="3"/>
    <col min="7681" max="7681" width="17.28515625" style="3" customWidth="1"/>
    <col min="7682" max="7936" width="9.140625" style="3"/>
    <col min="7937" max="7937" width="17.28515625" style="3" customWidth="1"/>
    <col min="7938" max="8192" width="9.140625" style="3"/>
    <col min="8193" max="8193" width="17.28515625" style="3" customWidth="1"/>
    <col min="8194" max="8448" width="9.140625" style="3"/>
    <col min="8449" max="8449" width="17.28515625" style="3" customWidth="1"/>
    <col min="8450" max="8704" width="9.140625" style="3"/>
    <col min="8705" max="8705" width="17.28515625" style="3" customWidth="1"/>
    <col min="8706" max="8960" width="9.140625" style="3"/>
    <col min="8961" max="8961" width="17.28515625" style="3" customWidth="1"/>
    <col min="8962" max="9216" width="9.140625" style="3"/>
    <col min="9217" max="9217" width="17.28515625" style="3" customWidth="1"/>
    <col min="9218" max="9472" width="9.140625" style="3"/>
    <col min="9473" max="9473" width="17.28515625" style="3" customWidth="1"/>
    <col min="9474" max="9728" width="9.140625" style="3"/>
    <col min="9729" max="9729" width="17.28515625" style="3" customWidth="1"/>
    <col min="9730" max="9984" width="9.140625" style="3"/>
    <col min="9985" max="9985" width="17.28515625" style="3" customWidth="1"/>
    <col min="9986" max="10240" width="9.140625" style="3"/>
    <col min="10241" max="10241" width="17.28515625" style="3" customWidth="1"/>
    <col min="10242" max="10496" width="9.140625" style="3"/>
    <col min="10497" max="10497" width="17.28515625" style="3" customWidth="1"/>
    <col min="10498" max="10752" width="9.140625" style="3"/>
    <col min="10753" max="10753" width="17.28515625" style="3" customWidth="1"/>
    <col min="10754" max="11008" width="9.140625" style="3"/>
    <col min="11009" max="11009" width="17.28515625" style="3" customWidth="1"/>
    <col min="11010" max="11264" width="9.140625" style="3"/>
    <col min="11265" max="11265" width="17.28515625" style="3" customWidth="1"/>
    <col min="11266" max="11520" width="9.140625" style="3"/>
    <col min="11521" max="11521" width="17.28515625" style="3" customWidth="1"/>
    <col min="11522" max="11776" width="9.140625" style="3"/>
    <col min="11777" max="11777" width="17.28515625" style="3" customWidth="1"/>
    <col min="11778" max="12032" width="9.140625" style="3"/>
    <col min="12033" max="12033" width="17.28515625" style="3" customWidth="1"/>
    <col min="12034" max="12288" width="9.140625" style="3"/>
    <col min="12289" max="12289" width="17.28515625" style="3" customWidth="1"/>
    <col min="12290" max="12544" width="9.140625" style="3"/>
    <col min="12545" max="12545" width="17.28515625" style="3" customWidth="1"/>
    <col min="12546" max="12800" width="9.140625" style="3"/>
    <col min="12801" max="12801" width="17.28515625" style="3" customWidth="1"/>
    <col min="12802" max="13056" width="9.140625" style="3"/>
    <col min="13057" max="13057" width="17.28515625" style="3" customWidth="1"/>
    <col min="13058" max="13312" width="9.140625" style="3"/>
    <col min="13313" max="13313" width="17.28515625" style="3" customWidth="1"/>
    <col min="13314" max="13568" width="9.140625" style="3"/>
    <col min="13569" max="13569" width="17.28515625" style="3" customWidth="1"/>
    <col min="13570" max="13824" width="9.140625" style="3"/>
    <col min="13825" max="13825" width="17.28515625" style="3" customWidth="1"/>
    <col min="13826" max="14080" width="9.140625" style="3"/>
    <col min="14081" max="14081" width="17.28515625" style="3" customWidth="1"/>
    <col min="14082" max="14336" width="9.140625" style="3"/>
    <col min="14337" max="14337" width="17.28515625" style="3" customWidth="1"/>
    <col min="14338" max="14592" width="9.140625" style="3"/>
    <col min="14593" max="14593" width="17.28515625" style="3" customWidth="1"/>
    <col min="14594" max="14848" width="9.140625" style="3"/>
    <col min="14849" max="14849" width="17.28515625" style="3" customWidth="1"/>
    <col min="14850" max="15104" width="9.140625" style="3"/>
    <col min="15105" max="15105" width="17.28515625" style="3" customWidth="1"/>
    <col min="15106" max="15360" width="9.140625" style="3"/>
    <col min="15361" max="15361" width="17.28515625" style="3" customWidth="1"/>
    <col min="15362" max="15616" width="9.140625" style="3"/>
    <col min="15617" max="15617" width="17.28515625" style="3" customWidth="1"/>
    <col min="15618" max="15872" width="9.140625" style="3"/>
    <col min="15873" max="15873" width="17.28515625" style="3" customWidth="1"/>
    <col min="15874" max="16128" width="9.140625" style="3"/>
    <col min="16129" max="16129" width="17.28515625" style="3" customWidth="1"/>
    <col min="16130" max="16384" width="9.140625" style="3"/>
  </cols>
  <sheetData>
    <row r="2" spans="1:14" ht="21" customHeight="1" x14ac:dyDescent="0.25">
      <c r="A2" s="330" t="s">
        <v>3027</v>
      </c>
    </row>
    <row r="4" spans="1:14" ht="18" customHeight="1" x14ac:dyDescent="0.2">
      <c r="A4" s="68" t="s">
        <v>3028</v>
      </c>
    </row>
    <row r="5" spans="1:14" ht="23.25" customHeight="1" x14ac:dyDescent="0.2"/>
    <row r="6" spans="1:14" x14ac:dyDescent="0.2">
      <c r="A6" s="69"/>
    </row>
    <row r="7" spans="1:14" ht="15" customHeight="1" x14ac:dyDescent="0.2">
      <c r="A7" s="1239"/>
      <c r="B7" s="1239"/>
      <c r="C7" s="1239"/>
      <c r="D7" s="1239"/>
      <c r="E7" s="1239"/>
      <c r="F7" s="1239"/>
      <c r="G7" s="1239"/>
      <c r="H7" s="1239"/>
      <c r="I7" s="1239"/>
      <c r="J7" s="1239"/>
      <c r="K7" s="1239"/>
      <c r="L7" s="1239"/>
      <c r="M7" s="1239"/>
      <c r="N7" s="1239"/>
    </row>
    <row r="8" spans="1:14" ht="52.5" customHeight="1" x14ac:dyDescent="0.2">
      <c r="A8" s="1239"/>
      <c r="B8" s="1239"/>
      <c r="C8" s="1239"/>
      <c r="D8" s="1239"/>
      <c r="E8" s="1239"/>
      <c r="F8" s="1239"/>
      <c r="G8" s="1239"/>
      <c r="H8" s="1239"/>
      <c r="I8" s="1239"/>
      <c r="J8" s="1239"/>
      <c r="K8" s="1239"/>
      <c r="L8" s="1239"/>
      <c r="M8" s="1239"/>
      <c r="N8" s="1239"/>
    </row>
  </sheetData>
  <mergeCells count="2">
    <mergeCell ref="A7:N7"/>
    <mergeCell ref="A8:N8"/>
  </mergeCells>
  <pageMargins left="0.39370078740157483" right="0.39370078740157483" top="0.59055118110236227" bottom="0.39370078740157483" header="0.31496062992125984" footer="0.31496062992125984"/>
  <pageSetup paperSize="9" firstPageNumber="64" orientation="landscape" useFirstPageNumber="1" r:id="rId1"/>
  <headerFooter>
    <oddHeader>&amp;L&amp;"Tahoma,Kurzíva"&amp;9Závěrečný účet Moravskoslezského kraje za rok 2025</oddHeader>
    <oddFooter>&amp;C&amp;"Tahoma,Obyčejné"&amp;P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79471-92DC-4D72-9EB0-9AD06CC47144}">
  <sheetPr>
    <pageSetUpPr fitToPage="1"/>
  </sheetPr>
  <dimension ref="A1:G1667"/>
  <sheetViews>
    <sheetView zoomScaleNormal="100" zoomScaleSheetLayoutView="100" workbookViewId="0">
      <selection activeCell="I4" sqref="I4"/>
    </sheetView>
  </sheetViews>
  <sheetFormatPr defaultRowHeight="12.75" x14ac:dyDescent="0.2"/>
  <cols>
    <col min="1" max="1" width="9" style="625" customWidth="1"/>
    <col min="2" max="2" width="8" style="625" bestFit="1" customWidth="1"/>
    <col min="3" max="3" width="45.7109375" style="625" customWidth="1"/>
    <col min="4" max="6" width="12.7109375" style="576" customWidth="1"/>
    <col min="7" max="7" width="9.28515625" style="576" customWidth="1"/>
    <col min="8" max="16384" width="9.140625" style="576"/>
  </cols>
  <sheetData>
    <row r="1" spans="1:7" s="95" customFormat="1" x14ac:dyDescent="0.2">
      <c r="A1" s="90"/>
      <c r="B1" s="90"/>
      <c r="C1" s="91"/>
      <c r="D1" s="92"/>
      <c r="E1" s="92"/>
      <c r="F1" s="93"/>
      <c r="G1" s="94"/>
    </row>
    <row r="2" spans="1:7" s="95" customFormat="1" ht="18" customHeight="1" x14ac:dyDescent="0.2">
      <c r="A2" s="1248" t="s">
        <v>4073</v>
      </c>
      <c r="B2" s="1248"/>
      <c r="C2" s="1248"/>
      <c r="D2" s="1248"/>
      <c r="E2" s="1248"/>
      <c r="F2" s="1248"/>
      <c r="G2" s="1248"/>
    </row>
    <row r="3" spans="1:7" s="95" customFormat="1" x14ac:dyDescent="0.2">
      <c r="A3" s="96"/>
      <c r="B3" s="96"/>
      <c r="C3" s="97"/>
      <c r="D3" s="98"/>
      <c r="E3" s="98"/>
      <c r="F3" s="98"/>
      <c r="G3" s="99"/>
    </row>
    <row r="4" spans="1:7" s="95" customFormat="1" ht="18" customHeight="1" x14ac:dyDescent="0.2">
      <c r="A4" s="1249" t="s">
        <v>123</v>
      </c>
      <c r="B4" s="1249"/>
      <c r="C4" s="1249"/>
      <c r="D4" s="1249"/>
      <c r="E4" s="1249"/>
      <c r="F4" s="1249"/>
      <c r="G4" s="1249"/>
    </row>
    <row r="5" spans="1:7" s="95" customFormat="1" ht="15" x14ac:dyDescent="0.2">
      <c r="A5" s="569"/>
      <c r="B5" s="570"/>
      <c r="C5" s="100"/>
      <c r="D5" s="250"/>
      <c r="E5" s="250"/>
      <c r="F5" s="250"/>
      <c r="G5" s="250"/>
    </row>
    <row r="6" spans="1:7" s="95" customFormat="1" ht="18" customHeight="1" x14ac:dyDescent="0.2">
      <c r="A6" s="101" t="s">
        <v>4</v>
      </c>
      <c r="B6" s="250"/>
      <c r="C6" s="102"/>
      <c r="D6" s="103"/>
      <c r="E6" s="103"/>
      <c r="F6" s="103"/>
    </row>
    <row r="7" spans="1:7" s="95" customFormat="1" ht="12.75" customHeight="1" thickBot="1" x14ac:dyDescent="0.25">
      <c r="A7" s="250"/>
      <c r="B7" s="250"/>
      <c r="C7" s="102"/>
      <c r="D7" s="103"/>
      <c r="E7" s="103"/>
      <c r="F7" s="103"/>
      <c r="G7" s="99" t="s">
        <v>2</v>
      </c>
    </row>
    <row r="8" spans="1:7" s="105" customFormat="1" ht="35.25" customHeight="1" thickBot="1" x14ac:dyDescent="0.25">
      <c r="A8" s="104" t="s">
        <v>4074</v>
      </c>
      <c r="B8" s="384" t="s">
        <v>54</v>
      </c>
      <c r="C8" s="384" t="s">
        <v>55</v>
      </c>
      <c r="D8" s="385" t="s">
        <v>56</v>
      </c>
      <c r="E8" s="385" t="s">
        <v>57</v>
      </c>
      <c r="F8" s="385" t="s">
        <v>1</v>
      </c>
      <c r="G8" s="386" t="s">
        <v>58</v>
      </c>
    </row>
    <row r="9" spans="1:7" x14ac:dyDescent="0.2">
      <c r="A9" s="571">
        <v>1019</v>
      </c>
      <c r="B9" s="572">
        <v>5222</v>
      </c>
      <c r="C9" s="573" t="s">
        <v>127</v>
      </c>
      <c r="D9" s="574">
        <v>0</v>
      </c>
      <c r="E9" s="574">
        <v>630.6</v>
      </c>
      <c r="F9" s="574">
        <v>547.84292999999991</v>
      </c>
      <c r="G9" s="575">
        <f t="shared" ref="G9:G81" si="0">F9/E9*100</f>
        <v>86.87645575642243</v>
      </c>
    </row>
    <row r="10" spans="1:7" x14ac:dyDescent="0.2">
      <c r="A10" s="571">
        <v>1019</v>
      </c>
      <c r="B10" s="572">
        <v>5493</v>
      </c>
      <c r="C10" s="573" t="s">
        <v>128</v>
      </c>
      <c r="D10" s="574">
        <v>1125</v>
      </c>
      <c r="E10" s="574">
        <v>504.4</v>
      </c>
      <c r="F10" s="574">
        <v>0</v>
      </c>
      <c r="G10" s="575">
        <f t="shared" si="0"/>
        <v>0</v>
      </c>
    </row>
    <row r="11" spans="1:7" ht="25.5" x14ac:dyDescent="0.2">
      <c r="A11" s="577">
        <v>1019</v>
      </c>
      <c r="B11" s="578"/>
      <c r="C11" s="579" t="s">
        <v>129</v>
      </c>
      <c r="D11" s="555">
        <v>1125</v>
      </c>
      <c r="E11" s="555">
        <v>1135</v>
      </c>
      <c r="F11" s="555">
        <v>547.84292999999991</v>
      </c>
      <c r="G11" s="580">
        <f t="shared" si="0"/>
        <v>48.268099559471352</v>
      </c>
    </row>
    <row r="12" spans="1:7" x14ac:dyDescent="0.2">
      <c r="A12" s="581"/>
      <c r="B12" s="582"/>
      <c r="C12" s="583" t="s">
        <v>2498</v>
      </c>
      <c r="D12" s="584"/>
      <c r="E12" s="584"/>
      <c r="F12" s="584"/>
      <c r="G12" s="585"/>
    </row>
    <row r="13" spans="1:7" x14ac:dyDescent="0.2">
      <c r="A13" s="586">
        <v>1039</v>
      </c>
      <c r="B13" s="587">
        <v>5222</v>
      </c>
      <c r="C13" s="588" t="s">
        <v>127</v>
      </c>
      <c r="D13" s="589">
        <v>0</v>
      </c>
      <c r="E13" s="589">
        <v>100</v>
      </c>
      <c r="F13" s="589">
        <v>100</v>
      </c>
      <c r="G13" s="590">
        <f t="shared" si="0"/>
        <v>100</v>
      </c>
    </row>
    <row r="14" spans="1:7" x14ac:dyDescent="0.2">
      <c r="A14" s="577">
        <v>1039</v>
      </c>
      <c r="B14" s="578"/>
      <c r="C14" s="579" t="s">
        <v>132</v>
      </c>
      <c r="D14" s="555">
        <v>0</v>
      </c>
      <c r="E14" s="555">
        <v>100</v>
      </c>
      <c r="F14" s="555">
        <v>100</v>
      </c>
      <c r="G14" s="580">
        <f t="shared" si="0"/>
        <v>100</v>
      </c>
    </row>
    <row r="15" spans="1:7" x14ac:dyDescent="0.2">
      <c r="A15" s="581"/>
      <c r="B15" s="582"/>
      <c r="C15" s="583" t="s">
        <v>2498</v>
      </c>
      <c r="D15" s="584"/>
      <c r="E15" s="584"/>
      <c r="F15" s="584"/>
      <c r="G15" s="585"/>
    </row>
    <row r="16" spans="1:7" x14ac:dyDescent="0.2">
      <c r="A16" s="586">
        <v>1070</v>
      </c>
      <c r="B16" s="587">
        <v>5222</v>
      </c>
      <c r="C16" s="588" t="s">
        <v>127</v>
      </c>
      <c r="D16" s="589">
        <v>0</v>
      </c>
      <c r="E16" s="589">
        <v>168</v>
      </c>
      <c r="F16" s="589">
        <v>168</v>
      </c>
      <c r="G16" s="590">
        <f t="shared" si="0"/>
        <v>100</v>
      </c>
    </row>
    <row r="17" spans="1:7" x14ac:dyDescent="0.2">
      <c r="A17" s="577">
        <v>1070</v>
      </c>
      <c r="B17" s="578"/>
      <c r="C17" s="579" t="s">
        <v>2772</v>
      </c>
      <c r="D17" s="555">
        <v>0</v>
      </c>
      <c r="E17" s="555">
        <v>168</v>
      </c>
      <c r="F17" s="555">
        <v>168</v>
      </c>
      <c r="G17" s="580">
        <f t="shared" si="0"/>
        <v>100</v>
      </c>
    </row>
    <row r="18" spans="1:7" x14ac:dyDescent="0.2">
      <c r="A18" s="581"/>
      <c r="B18" s="582"/>
      <c r="C18" s="583" t="s">
        <v>2498</v>
      </c>
      <c r="D18" s="584"/>
      <c r="E18" s="584"/>
      <c r="F18" s="584"/>
      <c r="G18" s="585"/>
    </row>
    <row r="19" spans="1:7" x14ac:dyDescent="0.2">
      <c r="A19" s="1246" t="s">
        <v>133</v>
      </c>
      <c r="B19" s="1247"/>
      <c r="C19" s="1247"/>
      <c r="D19" s="591">
        <v>1125</v>
      </c>
      <c r="E19" s="591">
        <v>1403</v>
      </c>
      <c r="F19" s="591">
        <v>815.84293000000002</v>
      </c>
      <c r="G19" s="592">
        <f t="shared" ref="G19" si="1">F19/E19*100</f>
        <v>58.149888096935143</v>
      </c>
    </row>
    <row r="20" spans="1:7" x14ac:dyDescent="0.2">
      <c r="A20" s="593"/>
      <c r="B20" s="594"/>
      <c r="C20" s="594"/>
      <c r="D20" s="595"/>
      <c r="E20" s="595"/>
      <c r="F20" s="595"/>
      <c r="G20" s="596"/>
    </row>
    <row r="21" spans="1:7" ht="25.5" x14ac:dyDescent="0.2">
      <c r="A21" s="586">
        <v>2115</v>
      </c>
      <c r="B21" s="587">
        <v>5168</v>
      </c>
      <c r="C21" s="588" t="s">
        <v>151</v>
      </c>
      <c r="D21" s="589">
        <v>100</v>
      </c>
      <c r="E21" s="589">
        <v>100</v>
      </c>
      <c r="F21" s="589">
        <v>82.000799999999984</v>
      </c>
      <c r="G21" s="590">
        <f t="shared" si="0"/>
        <v>82.000799999999984</v>
      </c>
    </row>
    <row r="22" spans="1:7" x14ac:dyDescent="0.2">
      <c r="A22" s="571">
        <v>2115</v>
      </c>
      <c r="B22" s="572">
        <v>5169</v>
      </c>
      <c r="C22" s="573" t="s">
        <v>125</v>
      </c>
      <c r="D22" s="574">
        <v>2000</v>
      </c>
      <c r="E22" s="574">
        <v>2000</v>
      </c>
      <c r="F22" s="574">
        <v>0</v>
      </c>
      <c r="G22" s="575">
        <f t="shared" si="0"/>
        <v>0</v>
      </c>
    </row>
    <row r="23" spans="1:7" ht="25.5" x14ac:dyDescent="0.2">
      <c r="A23" s="571">
        <v>2115</v>
      </c>
      <c r="B23" s="572">
        <v>5331</v>
      </c>
      <c r="C23" s="573" t="s">
        <v>134</v>
      </c>
      <c r="D23" s="574">
        <v>33461</v>
      </c>
      <c r="E23" s="574">
        <v>58699.61</v>
      </c>
      <c r="F23" s="574">
        <v>49061.606379999997</v>
      </c>
      <c r="G23" s="575">
        <f t="shared" si="0"/>
        <v>83.580804676555758</v>
      </c>
    </row>
    <row r="24" spans="1:7" ht="25.5" x14ac:dyDescent="0.2">
      <c r="A24" s="571">
        <v>2115</v>
      </c>
      <c r="B24" s="572">
        <v>5651</v>
      </c>
      <c r="C24" s="573" t="s">
        <v>169</v>
      </c>
      <c r="D24" s="574">
        <v>19948</v>
      </c>
      <c r="E24" s="574">
        <v>0</v>
      </c>
      <c r="F24" s="574">
        <v>0</v>
      </c>
      <c r="G24" s="575" t="s">
        <v>2578</v>
      </c>
    </row>
    <row r="25" spans="1:7" x14ac:dyDescent="0.2">
      <c r="A25" s="577">
        <v>2115</v>
      </c>
      <c r="B25" s="578"/>
      <c r="C25" s="579" t="s">
        <v>135</v>
      </c>
      <c r="D25" s="555">
        <v>55509</v>
      </c>
      <c r="E25" s="555">
        <v>60799.61</v>
      </c>
      <c r="F25" s="555">
        <v>49143.607179999992</v>
      </c>
      <c r="G25" s="580">
        <f t="shared" si="0"/>
        <v>80.828819757231983</v>
      </c>
    </row>
    <row r="26" spans="1:7" x14ac:dyDescent="0.2">
      <c r="A26" s="581"/>
      <c r="B26" s="582"/>
      <c r="C26" s="583" t="s">
        <v>2498</v>
      </c>
      <c r="D26" s="584"/>
      <c r="E26" s="584"/>
      <c r="F26" s="584"/>
      <c r="G26" s="585"/>
    </row>
    <row r="27" spans="1:7" ht="25.5" x14ac:dyDescent="0.2">
      <c r="A27" s="586">
        <v>2118</v>
      </c>
      <c r="B27" s="587">
        <v>5011</v>
      </c>
      <c r="C27" s="588" t="s">
        <v>141</v>
      </c>
      <c r="D27" s="589">
        <v>0</v>
      </c>
      <c r="E27" s="589">
        <v>400</v>
      </c>
      <c r="F27" s="589">
        <v>386.62625000000003</v>
      </c>
      <c r="G27" s="590">
        <f t="shared" si="0"/>
        <v>96.656562500000007</v>
      </c>
    </row>
    <row r="28" spans="1:7" x14ac:dyDescent="0.2">
      <c r="A28" s="571">
        <v>2118</v>
      </c>
      <c r="B28" s="572">
        <v>5019</v>
      </c>
      <c r="C28" s="573" t="s">
        <v>246</v>
      </c>
      <c r="D28" s="574">
        <v>0</v>
      </c>
      <c r="E28" s="574">
        <v>300</v>
      </c>
      <c r="F28" s="574">
        <v>195.88695000000001</v>
      </c>
      <c r="G28" s="575">
        <f t="shared" si="0"/>
        <v>65.295650000000009</v>
      </c>
    </row>
    <row r="29" spans="1:7" x14ac:dyDescent="0.2">
      <c r="A29" s="571">
        <v>2118</v>
      </c>
      <c r="B29" s="572">
        <v>5021</v>
      </c>
      <c r="C29" s="573" t="s">
        <v>142</v>
      </c>
      <c r="D29" s="574">
        <v>0</v>
      </c>
      <c r="E29" s="574">
        <v>290</v>
      </c>
      <c r="F29" s="574">
        <v>222.39</v>
      </c>
      <c r="G29" s="575">
        <f t="shared" si="0"/>
        <v>76.686206896551724</v>
      </c>
    </row>
    <row r="30" spans="1:7" ht="25.5" x14ac:dyDescent="0.2">
      <c r="A30" s="571">
        <v>2118</v>
      </c>
      <c r="B30" s="572">
        <v>5031</v>
      </c>
      <c r="C30" s="573" t="s">
        <v>143</v>
      </c>
      <c r="D30" s="574">
        <v>0</v>
      </c>
      <c r="E30" s="574">
        <v>164.2</v>
      </c>
      <c r="F30" s="574">
        <v>151.03602000000001</v>
      </c>
      <c r="G30" s="575">
        <f t="shared" si="0"/>
        <v>91.982959805115726</v>
      </c>
    </row>
    <row r="31" spans="1:7" x14ac:dyDescent="0.2">
      <c r="A31" s="571">
        <v>2118</v>
      </c>
      <c r="B31" s="572">
        <v>5032</v>
      </c>
      <c r="C31" s="573" t="s">
        <v>144</v>
      </c>
      <c r="D31" s="574">
        <v>0</v>
      </c>
      <c r="E31" s="574">
        <v>71</v>
      </c>
      <c r="F31" s="574">
        <v>54.81147</v>
      </c>
      <c r="G31" s="575">
        <f t="shared" si="0"/>
        <v>77.199253521126764</v>
      </c>
    </row>
    <row r="32" spans="1:7" ht="38.25" x14ac:dyDescent="0.2">
      <c r="A32" s="571">
        <v>2118</v>
      </c>
      <c r="B32" s="572">
        <v>5038</v>
      </c>
      <c r="C32" s="573" t="s">
        <v>2782</v>
      </c>
      <c r="D32" s="574">
        <v>0</v>
      </c>
      <c r="E32" s="574">
        <v>11.8</v>
      </c>
      <c r="F32" s="574">
        <v>2.5578600000000002</v>
      </c>
      <c r="G32" s="575">
        <f t="shared" si="0"/>
        <v>21.676779661016951</v>
      </c>
    </row>
    <row r="33" spans="1:7" x14ac:dyDescent="0.2">
      <c r="A33" s="571">
        <v>2118</v>
      </c>
      <c r="B33" s="572">
        <v>5039</v>
      </c>
      <c r="C33" s="573" t="s">
        <v>249</v>
      </c>
      <c r="D33" s="574">
        <v>0</v>
      </c>
      <c r="E33" s="574">
        <v>84</v>
      </c>
      <c r="F33" s="574">
        <v>66.023889999999994</v>
      </c>
      <c r="G33" s="575">
        <f t="shared" si="0"/>
        <v>78.599869047619038</v>
      </c>
    </row>
    <row r="34" spans="1:7" x14ac:dyDescent="0.2">
      <c r="A34" s="571">
        <v>2118</v>
      </c>
      <c r="B34" s="572">
        <v>5137</v>
      </c>
      <c r="C34" s="573" t="s">
        <v>938</v>
      </c>
      <c r="D34" s="574">
        <v>0</v>
      </c>
      <c r="E34" s="574">
        <v>4</v>
      </c>
      <c r="F34" s="574">
        <v>3.9330000000000003</v>
      </c>
      <c r="G34" s="575">
        <f t="shared" si="0"/>
        <v>98.325000000000003</v>
      </c>
    </row>
    <row r="35" spans="1:7" x14ac:dyDescent="0.2">
      <c r="A35" s="571">
        <v>2118</v>
      </c>
      <c r="B35" s="572">
        <v>5139</v>
      </c>
      <c r="C35" s="573" t="s">
        <v>124</v>
      </c>
      <c r="D35" s="574">
        <v>0</v>
      </c>
      <c r="E35" s="574">
        <v>12</v>
      </c>
      <c r="F35" s="574">
        <v>0.01</v>
      </c>
      <c r="G35" s="575">
        <f t="shared" si="0"/>
        <v>8.3333333333333343E-2</v>
      </c>
    </row>
    <row r="36" spans="1:7" x14ac:dyDescent="0.2">
      <c r="A36" s="571">
        <v>2118</v>
      </c>
      <c r="B36" s="572">
        <v>5164</v>
      </c>
      <c r="C36" s="573" t="s">
        <v>137</v>
      </c>
      <c r="D36" s="574">
        <v>0</v>
      </c>
      <c r="E36" s="574">
        <v>20</v>
      </c>
      <c r="F36" s="574">
        <v>19.36</v>
      </c>
      <c r="G36" s="575">
        <f t="shared" si="0"/>
        <v>96.8</v>
      </c>
    </row>
    <row r="37" spans="1:7" x14ac:dyDescent="0.2">
      <c r="A37" s="571">
        <v>2118</v>
      </c>
      <c r="B37" s="572">
        <v>5169</v>
      </c>
      <c r="C37" s="573" t="s">
        <v>125</v>
      </c>
      <c r="D37" s="574">
        <v>2350</v>
      </c>
      <c r="E37" s="574">
        <v>1535.26</v>
      </c>
      <c r="F37" s="574">
        <v>0</v>
      </c>
      <c r="G37" s="575">
        <f t="shared" si="0"/>
        <v>0</v>
      </c>
    </row>
    <row r="38" spans="1:7" x14ac:dyDescent="0.2">
      <c r="A38" s="571">
        <v>2118</v>
      </c>
      <c r="B38" s="572">
        <v>5173</v>
      </c>
      <c r="C38" s="573" t="s">
        <v>138</v>
      </c>
      <c r="D38" s="574">
        <v>550</v>
      </c>
      <c r="E38" s="574">
        <v>438</v>
      </c>
      <c r="F38" s="574">
        <v>304.69199999999995</v>
      </c>
      <c r="G38" s="575">
        <f t="shared" si="0"/>
        <v>69.564383561643822</v>
      </c>
    </row>
    <row r="39" spans="1:7" x14ac:dyDescent="0.2">
      <c r="A39" s="571">
        <v>2118</v>
      </c>
      <c r="B39" s="572">
        <v>5175</v>
      </c>
      <c r="C39" s="573" t="s">
        <v>126</v>
      </c>
      <c r="D39" s="574">
        <v>0</v>
      </c>
      <c r="E39" s="574">
        <v>30</v>
      </c>
      <c r="F39" s="574">
        <v>5.907</v>
      </c>
      <c r="G39" s="575">
        <f t="shared" si="0"/>
        <v>19.689999999999998</v>
      </c>
    </row>
    <row r="40" spans="1:7" x14ac:dyDescent="0.2">
      <c r="A40" s="571">
        <v>2118</v>
      </c>
      <c r="B40" s="572">
        <v>5179</v>
      </c>
      <c r="C40" s="573" t="s">
        <v>153</v>
      </c>
      <c r="D40" s="574">
        <v>1883</v>
      </c>
      <c r="E40" s="574">
        <v>2766</v>
      </c>
      <c r="F40" s="574">
        <v>1883</v>
      </c>
      <c r="G40" s="575">
        <f t="shared" si="0"/>
        <v>68.076644974692698</v>
      </c>
    </row>
    <row r="41" spans="1:7" x14ac:dyDescent="0.2">
      <c r="A41" s="571">
        <v>2118</v>
      </c>
      <c r="B41" s="572">
        <v>5222</v>
      </c>
      <c r="C41" s="573" t="s">
        <v>127</v>
      </c>
      <c r="D41" s="574">
        <v>0</v>
      </c>
      <c r="E41" s="574">
        <v>52</v>
      </c>
      <c r="F41" s="574">
        <v>39.286609999999996</v>
      </c>
      <c r="G41" s="575">
        <f t="shared" si="0"/>
        <v>75.551173076923078</v>
      </c>
    </row>
    <row r="42" spans="1:7" ht="25.5" x14ac:dyDescent="0.2">
      <c r="A42" s="571">
        <v>2118</v>
      </c>
      <c r="B42" s="572">
        <v>5542</v>
      </c>
      <c r="C42" s="573" t="s">
        <v>3060</v>
      </c>
      <c r="D42" s="574">
        <v>95</v>
      </c>
      <c r="E42" s="574">
        <v>101</v>
      </c>
      <c r="F42" s="574">
        <v>100.56370999999999</v>
      </c>
      <c r="G42" s="575">
        <f t="shared" si="0"/>
        <v>99.568029702970279</v>
      </c>
    </row>
    <row r="43" spans="1:7" x14ac:dyDescent="0.2">
      <c r="A43" s="577">
        <v>2118</v>
      </c>
      <c r="B43" s="578"/>
      <c r="C43" s="579" t="s">
        <v>2773</v>
      </c>
      <c r="D43" s="555">
        <v>4878</v>
      </c>
      <c r="E43" s="555">
        <v>6279.26</v>
      </c>
      <c r="F43" s="555">
        <v>3436.0847599999997</v>
      </c>
      <c r="G43" s="580">
        <f t="shared" si="0"/>
        <v>54.72117351407649</v>
      </c>
    </row>
    <row r="44" spans="1:7" x14ac:dyDescent="0.2">
      <c r="A44" s="581"/>
      <c r="B44" s="582"/>
      <c r="C44" s="583" t="s">
        <v>2498</v>
      </c>
      <c r="D44" s="584"/>
      <c r="E44" s="584"/>
      <c r="F44" s="584"/>
      <c r="G44" s="585"/>
    </row>
    <row r="45" spans="1:7" ht="25.5" x14ac:dyDescent="0.2">
      <c r="A45" s="586">
        <v>2125</v>
      </c>
      <c r="B45" s="587">
        <v>5011</v>
      </c>
      <c r="C45" s="588" t="s">
        <v>141</v>
      </c>
      <c r="D45" s="589">
        <v>0</v>
      </c>
      <c r="E45" s="589">
        <v>5098.5879999999997</v>
      </c>
      <c r="F45" s="589">
        <v>5098.5871500000003</v>
      </c>
      <c r="G45" s="590">
        <f t="shared" si="0"/>
        <v>99.99998332871769</v>
      </c>
    </row>
    <row r="46" spans="1:7" ht="25.5" x14ac:dyDescent="0.2">
      <c r="A46" s="571">
        <v>2125</v>
      </c>
      <c r="B46" s="572">
        <v>5031</v>
      </c>
      <c r="C46" s="573" t="s">
        <v>143</v>
      </c>
      <c r="D46" s="574">
        <v>0</v>
      </c>
      <c r="E46" s="574">
        <v>1250.3610000000001</v>
      </c>
      <c r="F46" s="574">
        <v>1250.3606800000002</v>
      </c>
      <c r="G46" s="575">
        <f t="shared" si="0"/>
        <v>99.99997440739115</v>
      </c>
    </row>
    <row r="47" spans="1:7" x14ac:dyDescent="0.2">
      <c r="A47" s="571">
        <v>2125</v>
      </c>
      <c r="B47" s="572">
        <v>5032</v>
      </c>
      <c r="C47" s="573" t="s">
        <v>144</v>
      </c>
      <c r="D47" s="574">
        <v>0</v>
      </c>
      <c r="E47" s="574">
        <v>458.87299999999999</v>
      </c>
      <c r="F47" s="574">
        <v>458.87283999999994</v>
      </c>
      <c r="G47" s="575">
        <f t="shared" si="0"/>
        <v>99.999965131964615</v>
      </c>
    </row>
    <row r="48" spans="1:7" ht="38.25" x14ac:dyDescent="0.2">
      <c r="A48" s="571">
        <v>2125</v>
      </c>
      <c r="B48" s="572">
        <v>5038</v>
      </c>
      <c r="C48" s="573" t="s">
        <v>2782</v>
      </c>
      <c r="D48" s="574">
        <v>0</v>
      </c>
      <c r="E48" s="574">
        <v>21.414999999999999</v>
      </c>
      <c r="F48" s="574">
        <v>21.414060000000003</v>
      </c>
      <c r="G48" s="575">
        <f t="shared" si="0"/>
        <v>99.995610553350474</v>
      </c>
    </row>
    <row r="49" spans="1:7" x14ac:dyDescent="0.2">
      <c r="A49" s="571">
        <v>2125</v>
      </c>
      <c r="B49" s="572">
        <v>5169</v>
      </c>
      <c r="C49" s="573" t="s">
        <v>125</v>
      </c>
      <c r="D49" s="574">
        <v>26000</v>
      </c>
      <c r="E49" s="574">
        <v>1051.4090000000001</v>
      </c>
      <c r="F49" s="574">
        <v>0</v>
      </c>
      <c r="G49" s="575">
        <f t="shared" si="0"/>
        <v>0</v>
      </c>
    </row>
    <row r="50" spans="1:7" ht="25.5" x14ac:dyDescent="0.2">
      <c r="A50" s="571">
        <v>2125</v>
      </c>
      <c r="B50" s="572">
        <v>5212</v>
      </c>
      <c r="C50" s="573" t="s">
        <v>2771</v>
      </c>
      <c r="D50" s="574">
        <v>0</v>
      </c>
      <c r="E50" s="574">
        <v>6003.2560000000003</v>
      </c>
      <c r="F50" s="574">
        <v>5993.7309999999998</v>
      </c>
      <c r="G50" s="575">
        <f t="shared" si="0"/>
        <v>99.841336101608846</v>
      </c>
    </row>
    <row r="51" spans="1:7" ht="25.5" x14ac:dyDescent="0.2">
      <c r="A51" s="571">
        <v>2125</v>
      </c>
      <c r="B51" s="572">
        <v>5213</v>
      </c>
      <c r="C51" s="573" t="s">
        <v>2776</v>
      </c>
      <c r="D51" s="574">
        <v>0</v>
      </c>
      <c r="E51" s="574">
        <v>25352.43</v>
      </c>
      <c r="F51" s="574">
        <v>25335.667000000001</v>
      </c>
      <c r="G51" s="575">
        <f t="shared" si="0"/>
        <v>99.933880105378464</v>
      </c>
    </row>
    <row r="52" spans="1:7" x14ac:dyDescent="0.2">
      <c r="A52" s="577">
        <v>2125</v>
      </c>
      <c r="B52" s="578"/>
      <c r="C52" s="579" t="s">
        <v>3061</v>
      </c>
      <c r="D52" s="555">
        <v>26000</v>
      </c>
      <c r="E52" s="555">
        <v>39236.332000000002</v>
      </c>
      <c r="F52" s="555">
        <v>38158.632730000005</v>
      </c>
      <c r="G52" s="580">
        <f t="shared" si="0"/>
        <v>97.253312898871386</v>
      </c>
    </row>
    <row r="53" spans="1:7" x14ac:dyDescent="0.2">
      <c r="A53" s="581"/>
      <c r="B53" s="582"/>
      <c r="C53" s="583" t="s">
        <v>2498</v>
      </c>
      <c r="D53" s="584"/>
      <c r="E53" s="584"/>
      <c r="F53" s="584"/>
      <c r="G53" s="585"/>
    </row>
    <row r="54" spans="1:7" x14ac:dyDescent="0.2">
      <c r="A54" s="586">
        <v>2141</v>
      </c>
      <c r="B54" s="587">
        <v>5041</v>
      </c>
      <c r="C54" s="588" t="s">
        <v>136</v>
      </c>
      <c r="D54" s="589">
        <v>500</v>
      </c>
      <c r="E54" s="589">
        <v>75.02</v>
      </c>
      <c r="F54" s="589">
        <v>75.02</v>
      </c>
      <c r="G54" s="590">
        <f t="shared" si="0"/>
        <v>100</v>
      </c>
    </row>
    <row r="55" spans="1:7" x14ac:dyDescent="0.2">
      <c r="A55" s="571">
        <v>2141</v>
      </c>
      <c r="B55" s="572">
        <v>5134</v>
      </c>
      <c r="C55" s="573" t="s">
        <v>2774</v>
      </c>
      <c r="D55" s="574">
        <v>200</v>
      </c>
      <c r="E55" s="574">
        <v>11</v>
      </c>
      <c r="F55" s="574">
        <v>10.999000000000001</v>
      </c>
      <c r="G55" s="575">
        <f t="shared" si="0"/>
        <v>99.990909090909099</v>
      </c>
    </row>
    <row r="56" spans="1:7" x14ac:dyDescent="0.2">
      <c r="A56" s="571">
        <v>2141</v>
      </c>
      <c r="B56" s="572">
        <v>5139</v>
      </c>
      <c r="C56" s="573" t="s">
        <v>124</v>
      </c>
      <c r="D56" s="574">
        <v>7100</v>
      </c>
      <c r="E56" s="574">
        <v>13114.77</v>
      </c>
      <c r="F56" s="574">
        <v>10261.587439999998</v>
      </c>
      <c r="G56" s="575">
        <f t="shared" si="0"/>
        <v>78.244509358532383</v>
      </c>
    </row>
    <row r="57" spans="1:7" x14ac:dyDescent="0.2">
      <c r="A57" s="571">
        <v>2141</v>
      </c>
      <c r="B57" s="572">
        <v>5164</v>
      </c>
      <c r="C57" s="573" t="s">
        <v>137</v>
      </c>
      <c r="D57" s="574">
        <v>2300</v>
      </c>
      <c r="E57" s="574">
        <v>167.81</v>
      </c>
      <c r="F57" s="574">
        <v>167.80878000000001</v>
      </c>
      <c r="G57" s="575">
        <f t="shared" si="0"/>
        <v>99.99927298730708</v>
      </c>
    </row>
    <row r="58" spans="1:7" x14ac:dyDescent="0.2">
      <c r="A58" s="571">
        <v>2141</v>
      </c>
      <c r="B58" s="572">
        <v>5169</v>
      </c>
      <c r="C58" s="573" t="s">
        <v>125</v>
      </c>
      <c r="D58" s="574">
        <v>1265</v>
      </c>
      <c r="E58" s="574">
        <v>5557.26</v>
      </c>
      <c r="F58" s="574">
        <v>3027.3847599999999</v>
      </c>
      <c r="G58" s="575">
        <f t="shared" si="0"/>
        <v>54.476212378042412</v>
      </c>
    </row>
    <row r="59" spans="1:7" x14ac:dyDescent="0.2">
      <c r="A59" s="571">
        <v>2141</v>
      </c>
      <c r="B59" s="572">
        <v>5175</v>
      </c>
      <c r="C59" s="573" t="s">
        <v>126</v>
      </c>
      <c r="D59" s="574">
        <v>600</v>
      </c>
      <c r="E59" s="574">
        <v>145.30000000000001</v>
      </c>
      <c r="F59" s="574">
        <v>32.362490000000001</v>
      </c>
      <c r="G59" s="575">
        <f t="shared" si="0"/>
        <v>22.27287680660702</v>
      </c>
    </row>
    <row r="60" spans="1:7" x14ac:dyDescent="0.2">
      <c r="A60" s="577">
        <v>2141</v>
      </c>
      <c r="B60" s="578"/>
      <c r="C60" s="579" t="s">
        <v>140</v>
      </c>
      <c r="D60" s="555">
        <v>11965</v>
      </c>
      <c r="E60" s="555">
        <v>19071.16</v>
      </c>
      <c r="F60" s="555">
        <v>13575.162469999997</v>
      </c>
      <c r="G60" s="580">
        <f t="shared" si="0"/>
        <v>71.181629591487876</v>
      </c>
    </row>
    <row r="61" spans="1:7" x14ac:dyDescent="0.2">
      <c r="A61" s="581"/>
      <c r="B61" s="582"/>
      <c r="C61" s="583" t="s">
        <v>2498</v>
      </c>
      <c r="D61" s="584"/>
      <c r="E61" s="584"/>
      <c r="F61" s="584"/>
      <c r="G61" s="585"/>
    </row>
    <row r="62" spans="1:7" ht="25.5" x14ac:dyDescent="0.2">
      <c r="A62" s="586">
        <v>2143</v>
      </c>
      <c r="B62" s="587">
        <v>5011</v>
      </c>
      <c r="C62" s="588" t="s">
        <v>141</v>
      </c>
      <c r="D62" s="589">
        <v>0</v>
      </c>
      <c r="E62" s="589">
        <v>410</v>
      </c>
      <c r="F62" s="589">
        <v>289.67268000000001</v>
      </c>
      <c r="G62" s="590">
        <f t="shared" si="0"/>
        <v>70.651873170731719</v>
      </c>
    </row>
    <row r="63" spans="1:7" x14ac:dyDescent="0.2">
      <c r="A63" s="571">
        <v>2143</v>
      </c>
      <c r="B63" s="572">
        <v>5021</v>
      </c>
      <c r="C63" s="573" t="s">
        <v>142</v>
      </c>
      <c r="D63" s="574">
        <v>0</v>
      </c>
      <c r="E63" s="574">
        <v>100</v>
      </c>
      <c r="F63" s="574">
        <v>12</v>
      </c>
      <c r="G63" s="575">
        <f t="shared" si="0"/>
        <v>12</v>
      </c>
    </row>
    <row r="64" spans="1:7" ht="25.5" x14ac:dyDescent="0.2">
      <c r="A64" s="571">
        <v>2143</v>
      </c>
      <c r="B64" s="572">
        <v>5031</v>
      </c>
      <c r="C64" s="573" t="s">
        <v>143</v>
      </c>
      <c r="D64" s="574">
        <v>0</v>
      </c>
      <c r="E64" s="574">
        <v>90</v>
      </c>
      <c r="F64" s="574">
        <v>71.555610000000001</v>
      </c>
      <c r="G64" s="575">
        <f t="shared" si="0"/>
        <v>79.506233333333327</v>
      </c>
    </row>
    <row r="65" spans="1:7" x14ac:dyDescent="0.2">
      <c r="A65" s="571">
        <v>2143</v>
      </c>
      <c r="B65" s="572">
        <v>5032</v>
      </c>
      <c r="C65" s="573" t="s">
        <v>144</v>
      </c>
      <c r="D65" s="574">
        <v>0</v>
      </c>
      <c r="E65" s="574">
        <v>35</v>
      </c>
      <c r="F65" s="574">
        <v>25.967759999999998</v>
      </c>
      <c r="G65" s="575">
        <f t="shared" si="0"/>
        <v>74.193599999999989</v>
      </c>
    </row>
    <row r="66" spans="1:7" ht="38.25" x14ac:dyDescent="0.2">
      <c r="A66" s="571">
        <v>2143</v>
      </c>
      <c r="B66" s="572">
        <v>5038</v>
      </c>
      <c r="C66" s="573" t="s">
        <v>2782</v>
      </c>
      <c r="D66" s="574">
        <v>0</v>
      </c>
      <c r="E66" s="574">
        <v>2</v>
      </c>
      <c r="F66" s="574">
        <v>1.2166199999999998</v>
      </c>
      <c r="G66" s="575">
        <f t="shared" si="0"/>
        <v>60.830999999999989</v>
      </c>
    </row>
    <row r="67" spans="1:7" x14ac:dyDescent="0.2">
      <c r="A67" s="571">
        <v>2143</v>
      </c>
      <c r="B67" s="572">
        <v>5041</v>
      </c>
      <c r="C67" s="573" t="s">
        <v>136</v>
      </c>
      <c r="D67" s="574">
        <v>2000</v>
      </c>
      <c r="E67" s="574">
        <v>660</v>
      </c>
      <c r="F67" s="574">
        <v>223.47053999999997</v>
      </c>
      <c r="G67" s="575">
        <f t="shared" si="0"/>
        <v>33.859172727272721</v>
      </c>
    </row>
    <row r="68" spans="1:7" x14ac:dyDescent="0.2">
      <c r="A68" s="571">
        <v>2143</v>
      </c>
      <c r="B68" s="572">
        <v>5137</v>
      </c>
      <c r="C68" s="573" t="s">
        <v>938</v>
      </c>
      <c r="D68" s="574">
        <v>100</v>
      </c>
      <c r="E68" s="574">
        <v>100</v>
      </c>
      <c r="F68" s="574">
        <v>0</v>
      </c>
      <c r="G68" s="575">
        <f t="shared" si="0"/>
        <v>0</v>
      </c>
    </row>
    <row r="69" spans="1:7" x14ac:dyDescent="0.2">
      <c r="A69" s="571">
        <v>2143</v>
      </c>
      <c r="B69" s="572">
        <v>5139</v>
      </c>
      <c r="C69" s="573" t="s">
        <v>124</v>
      </c>
      <c r="D69" s="574">
        <v>1800</v>
      </c>
      <c r="E69" s="574">
        <v>1976.18</v>
      </c>
      <c r="F69" s="574">
        <v>1004.2900500000001</v>
      </c>
      <c r="G69" s="575">
        <f t="shared" si="0"/>
        <v>50.819765912012059</v>
      </c>
    </row>
    <row r="70" spans="1:7" x14ac:dyDescent="0.2">
      <c r="A70" s="571">
        <v>2143</v>
      </c>
      <c r="B70" s="572">
        <v>5163</v>
      </c>
      <c r="C70" s="573" t="s">
        <v>148</v>
      </c>
      <c r="D70" s="574">
        <v>12</v>
      </c>
      <c r="E70" s="574">
        <v>12</v>
      </c>
      <c r="F70" s="574">
        <v>1.452</v>
      </c>
      <c r="G70" s="575">
        <f t="shared" si="0"/>
        <v>12.1</v>
      </c>
    </row>
    <row r="71" spans="1:7" x14ac:dyDescent="0.2">
      <c r="A71" s="571">
        <v>2143</v>
      </c>
      <c r="B71" s="572">
        <v>5164</v>
      </c>
      <c r="C71" s="573" t="s">
        <v>137</v>
      </c>
      <c r="D71" s="574">
        <v>9200</v>
      </c>
      <c r="E71" s="574">
        <v>9045</v>
      </c>
      <c r="F71" s="574">
        <v>8686.9743500000004</v>
      </c>
      <c r="G71" s="575">
        <f t="shared" si="0"/>
        <v>96.041728579325607</v>
      </c>
    </row>
    <row r="72" spans="1:7" x14ac:dyDescent="0.2">
      <c r="A72" s="571">
        <v>2143</v>
      </c>
      <c r="B72" s="572">
        <v>5166</v>
      </c>
      <c r="C72" s="573" t="s">
        <v>149</v>
      </c>
      <c r="D72" s="574">
        <v>200</v>
      </c>
      <c r="E72" s="574">
        <v>680</v>
      </c>
      <c r="F72" s="574">
        <v>211.75</v>
      </c>
      <c r="G72" s="575">
        <f t="shared" si="0"/>
        <v>31.139705882352942</v>
      </c>
    </row>
    <row r="73" spans="1:7" x14ac:dyDescent="0.2">
      <c r="A73" s="571">
        <v>2143</v>
      </c>
      <c r="B73" s="572">
        <v>5167</v>
      </c>
      <c r="C73" s="573" t="s">
        <v>150</v>
      </c>
      <c r="D73" s="574">
        <v>10</v>
      </c>
      <c r="E73" s="574">
        <v>10</v>
      </c>
      <c r="F73" s="574">
        <v>0</v>
      </c>
      <c r="G73" s="575">
        <f t="shared" si="0"/>
        <v>0</v>
      </c>
    </row>
    <row r="74" spans="1:7" ht="25.5" x14ac:dyDescent="0.2">
      <c r="A74" s="571">
        <v>2143</v>
      </c>
      <c r="B74" s="572">
        <v>5168</v>
      </c>
      <c r="C74" s="573" t="s">
        <v>151</v>
      </c>
      <c r="D74" s="574">
        <v>0</v>
      </c>
      <c r="E74" s="574">
        <v>250</v>
      </c>
      <c r="F74" s="574">
        <v>58.624499999999998</v>
      </c>
      <c r="G74" s="575">
        <f t="shared" si="0"/>
        <v>23.4498</v>
      </c>
    </row>
    <row r="75" spans="1:7" x14ac:dyDescent="0.2">
      <c r="A75" s="571">
        <v>2143</v>
      </c>
      <c r="B75" s="572">
        <v>5169</v>
      </c>
      <c r="C75" s="573" t="s">
        <v>125</v>
      </c>
      <c r="D75" s="574">
        <v>81208</v>
      </c>
      <c r="E75" s="574">
        <v>122094.954</v>
      </c>
      <c r="F75" s="574">
        <v>79514.933160000015</v>
      </c>
      <c r="G75" s="575">
        <f t="shared" si="0"/>
        <v>65.125486807587492</v>
      </c>
    </row>
    <row r="76" spans="1:7" x14ac:dyDescent="0.2">
      <c r="A76" s="571">
        <v>2143</v>
      </c>
      <c r="B76" s="572">
        <v>5171</v>
      </c>
      <c r="C76" s="573" t="s">
        <v>152</v>
      </c>
      <c r="D76" s="574">
        <v>250</v>
      </c>
      <c r="E76" s="574">
        <v>128.19999999999999</v>
      </c>
      <c r="F76" s="574">
        <v>78.19019999999999</v>
      </c>
      <c r="G76" s="575">
        <f t="shared" si="0"/>
        <v>60.990795631825264</v>
      </c>
    </row>
    <row r="77" spans="1:7" x14ac:dyDescent="0.2">
      <c r="A77" s="571">
        <v>2143</v>
      </c>
      <c r="B77" s="572">
        <v>5173</v>
      </c>
      <c r="C77" s="573" t="s">
        <v>138</v>
      </c>
      <c r="D77" s="574">
        <v>1800</v>
      </c>
      <c r="E77" s="574">
        <v>1388</v>
      </c>
      <c r="F77" s="574">
        <v>570.17720999999995</v>
      </c>
      <c r="G77" s="575">
        <f t="shared" si="0"/>
        <v>41.079049711815557</v>
      </c>
    </row>
    <row r="78" spans="1:7" x14ac:dyDescent="0.2">
      <c r="A78" s="571">
        <v>2143</v>
      </c>
      <c r="B78" s="572">
        <v>5175</v>
      </c>
      <c r="C78" s="573" t="s">
        <v>126</v>
      </c>
      <c r="D78" s="574">
        <v>700</v>
      </c>
      <c r="E78" s="574">
        <v>1583.89</v>
      </c>
      <c r="F78" s="574">
        <v>1198.0181700000001</v>
      </c>
      <c r="G78" s="575">
        <f t="shared" si="0"/>
        <v>75.637712846220381</v>
      </c>
    </row>
    <row r="79" spans="1:7" x14ac:dyDescent="0.2">
      <c r="A79" s="571">
        <v>2143</v>
      </c>
      <c r="B79" s="572">
        <v>5179</v>
      </c>
      <c r="C79" s="573" t="s">
        <v>153</v>
      </c>
      <c r="D79" s="574">
        <v>170</v>
      </c>
      <c r="E79" s="574">
        <v>163.71</v>
      </c>
      <c r="F79" s="574">
        <v>163.70249999999999</v>
      </c>
      <c r="G79" s="575">
        <f t="shared" si="0"/>
        <v>99.995418728238946</v>
      </c>
    </row>
    <row r="80" spans="1:7" x14ac:dyDescent="0.2">
      <c r="A80" s="571">
        <v>2143</v>
      </c>
      <c r="B80" s="572">
        <v>5194</v>
      </c>
      <c r="C80" s="573" t="s">
        <v>2775</v>
      </c>
      <c r="D80" s="574">
        <v>20</v>
      </c>
      <c r="E80" s="574">
        <v>20</v>
      </c>
      <c r="F80" s="574">
        <v>0</v>
      </c>
      <c r="G80" s="575">
        <f t="shared" si="0"/>
        <v>0</v>
      </c>
    </row>
    <row r="81" spans="1:7" ht="25.5" x14ac:dyDescent="0.2">
      <c r="A81" s="571">
        <v>2143</v>
      </c>
      <c r="B81" s="572">
        <v>5212</v>
      </c>
      <c r="C81" s="573" t="s">
        <v>2771</v>
      </c>
      <c r="D81" s="574">
        <v>0</v>
      </c>
      <c r="E81" s="574">
        <v>103.65</v>
      </c>
      <c r="F81" s="574">
        <v>103.65</v>
      </c>
      <c r="G81" s="575">
        <f t="shared" si="0"/>
        <v>100</v>
      </c>
    </row>
    <row r="82" spans="1:7" ht="25.5" x14ac:dyDescent="0.2">
      <c r="A82" s="571">
        <v>2143</v>
      </c>
      <c r="B82" s="572">
        <v>5213</v>
      </c>
      <c r="C82" s="573" t="s">
        <v>2776</v>
      </c>
      <c r="D82" s="574">
        <v>6591</v>
      </c>
      <c r="E82" s="574">
        <v>6701.82</v>
      </c>
      <c r="F82" s="574">
        <v>3951.3713299999999</v>
      </c>
      <c r="G82" s="575">
        <f t="shared" ref="G82:G155" si="2">F82/E82*100</f>
        <v>58.959675580663159</v>
      </c>
    </row>
    <row r="83" spans="1:7" ht="25.5" x14ac:dyDescent="0.2">
      <c r="A83" s="571">
        <v>2143</v>
      </c>
      <c r="B83" s="572">
        <v>5221</v>
      </c>
      <c r="C83" s="573" t="s">
        <v>139</v>
      </c>
      <c r="D83" s="574">
        <v>5221</v>
      </c>
      <c r="E83" s="574">
        <v>1961.8</v>
      </c>
      <c r="F83" s="574">
        <v>1954.1805200000001</v>
      </c>
      <c r="G83" s="575">
        <f t="shared" si="2"/>
        <v>99.611607707207668</v>
      </c>
    </row>
    <row r="84" spans="1:7" x14ac:dyDescent="0.2">
      <c r="A84" s="571">
        <v>2143</v>
      </c>
      <c r="B84" s="572">
        <v>5222</v>
      </c>
      <c r="C84" s="573" t="s">
        <v>127</v>
      </c>
      <c r="D84" s="574">
        <v>25630</v>
      </c>
      <c r="E84" s="574">
        <v>31647.88</v>
      </c>
      <c r="F84" s="574">
        <v>31456.390530000001</v>
      </c>
      <c r="G84" s="575">
        <f t="shared" si="2"/>
        <v>99.394937449206708</v>
      </c>
    </row>
    <row r="85" spans="1:7" x14ac:dyDescent="0.2">
      <c r="A85" s="571">
        <v>2143</v>
      </c>
      <c r="B85" s="572">
        <v>5321</v>
      </c>
      <c r="C85" s="573" t="s">
        <v>131</v>
      </c>
      <c r="D85" s="574">
        <v>3061</v>
      </c>
      <c r="E85" s="574">
        <v>16126.96</v>
      </c>
      <c r="F85" s="574">
        <v>6287.7744599999987</v>
      </c>
      <c r="G85" s="575">
        <f t="shared" si="2"/>
        <v>38.989210985827455</v>
      </c>
    </row>
    <row r="86" spans="1:7" ht="25.5" x14ac:dyDescent="0.2">
      <c r="A86" s="571">
        <v>2143</v>
      </c>
      <c r="B86" s="572">
        <v>5329</v>
      </c>
      <c r="C86" s="573" t="s">
        <v>2778</v>
      </c>
      <c r="D86" s="574">
        <v>1005</v>
      </c>
      <c r="E86" s="574">
        <v>1139.5</v>
      </c>
      <c r="F86" s="574">
        <v>1136.4633799999999</v>
      </c>
      <c r="G86" s="575">
        <f t="shared" si="2"/>
        <v>99.733512944273798</v>
      </c>
    </row>
    <row r="87" spans="1:7" ht="25.5" x14ac:dyDescent="0.2">
      <c r="A87" s="571">
        <v>2143</v>
      </c>
      <c r="B87" s="572">
        <v>5331</v>
      </c>
      <c r="C87" s="573" t="s">
        <v>134</v>
      </c>
      <c r="D87" s="574">
        <v>0</v>
      </c>
      <c r="E87" s="574">
        <v>770</v>
      </c>
      <c r="F87" s="574">
        <v>580</v>
      </c>
      <c r="G87" s="575">
        <f t="shared" si="2"/>
        <v>75.324675324675326</v>
      </c>
    </row>
    <row r="88" spans="1:7" ht="12.75" customHeight="1" x14ac:dyDescent="0.2">
      <c r="A88" s="571">
        <v>2143</v>
      </c>
      <c r="B88" s="572">
        <v>5339</v>
      </c>
      <c r="C88" s="573" t="s">
        <v>154</v>
      </c>
      <c r="D88" s="574">
        <v>0</v>
      </c>
      <c r="E88" s="574">
        <v>80</v>
      </c>
      <c r="F88" s="574">
        <v>80</v>
      </c>
      <c r="G88" s="575">
        <f t="shared" si="2"/>
        <v>100</v>
      </c>
    </row>
    <row r="89" spans="1:7" x14ac:dyDescent="0.2">
      <c r="A89" s="571">
        <v>2143</v>
      </c>
      <c r="B89" s="572">
        <v>5499</v>
      </c>
      <c r="C89" s="573" t="s">
        <v>2794</v>
      </c>
      <c r="D89" s="574">
        <v>0</v>
      </c>
      <c r="E89" s="574">
        <v>20</v>
      </c>
      <c r="F89" s="574">
        <v>13.035269999999999</v>
      </c>
      <c r="G89" s="575">
        <f t="shared" si="2"/>
        <v>65.176349999999999</v>
      </c>
    </row>
    <row r="90" spans="1:7" x14ac:dyDescent="0.2">
      <c r="A90" s="577">
        <v>2143</v>
      </c>
      <c r="B90" s="578"/>
      <c r="C90" s="579" t="s">
        <v>0</v>
      </c>
      <c r="D90" s="555">
        <v>138978</v>
      </c>
      <c r="E90" s="555">
        <v>197300.54399999999</v>
      </c>
      <c r="F90" s="555">
        <v>137674.86084000004</v>
      </c>
      <c r="G90" s="580">
        <f t="shared" si="2"/>
        <v>69.7792606390381</v>
      </c>
    </row>
    <row r="91" spans="1:7" x14ac:dyDescent="0.2">
      <c r="A91" s="581"/>
      <c r="B91" s="582"/>
      <c r="C91" s="583" t="s">
        <v>2498</v>
      </c>
      <c r="D91" s="584"/>
      <c r="E91" s="584"/>
      <c r="F91" s="584"/>
      <c r="G91" s="585"/>
    </row>
    <row r="92" spans="1:7" x14ac:dyDescent="0.2">
      <c r="A92" s="586">
        <v>2169</v>
      </c>
      <c r="B92" s="587">
        <v>5164</v>
      </c>
      <c r="C92" s="588" t="s">
        <v>137</v>
      </c>
      <c r="D92" s="589">
        <v>26</v>
      </c>
      <c r="E92" s="589">
        <v>26</v>
      </c>
      <c r="F92" s="589">
        <v>20</v>
      </c>
      <c r="G92" s="590">
        <f t="shared" si="2"/>
        <v>76.923076923076934</v>
      </c>
    </row>
    <row r="93" spans="1:7" x14ac:dyDescent="0.2">
      <c r="A93" s="571">
        <v>2169</v>
      </c>
      <c r="B93" s="572">
        <v>5169</v>
      </c>
      <c r="C93" s="573" t="s">
        <v>125</v>
      </c>
      <c r="D93" s="574">
        <v>150</v>
      </c>
      <c r="E93" s="574">
        <v>200</v>
      </c>
      <c r="F93" s="574">
        <v>49.725000000000001</v>
      </c>
      <c r="G93" s="575">
        <f t="shared" si="2"/>
        <v>24.862500000000001</v>
      </c>
    </row>
    <row r="94" spans="1:7" x14ac:dyDescent="0.2">
      <c r="A94" s="571">
        <v>2169</v>
      </c>
      <c r="B94" s="572">
        <v>5175</v>
      </c>
      <c r="C94" s="573" t="s">
        <v>126</v>
      </c>
      <c r="D94" s="574">
        <v>84</v>
      </c>
      <c r="E94" s="574">
        <v>84</v>
      </c>
      <c r="F94" s="574">
        <v>84</v>
      </c>
      <c r="G94" s="575">
        <f t="shared" si="2"/>
        <v>100</v>
      </c>
    </row>
    <row r="95" spans="1:7" ht="25.5" x14ac:dyDescent="0.2">
      <c r="A95" s="577">
        <v>2169</v>
      </c>
      <c r="B95" s="578"/>
      <c r="C95" s="579" t="s">
        <v>3062</v>
      </c>
      <c r="D95" s="555">
        <v>260</v>
      </c>
      <c r="E95" s="555">
        <v>310</v>
      </c>
      <c r="F95" s="555">
        <v>153.72499999999999</v>
      </c>
      <c r="G95" s="580">
        <f t="shared" si="2"/>
        <v>49.588709677419352</v>
      </c>
    </row>
    <row r="96" spans="1:7" x14ac:dyDescent="0.2">
      <c r="A96" s="581"/>
      <c r="B96" s="582"/>
      <c r="C96" s="583" t="s">
        <v>2498</v>
      </c>
      <c r="D96" s="584"/>
      <c r="E96" s="584"/>
      <c r="F96" s="584"/>
      <c r="G96" s="585"/>
    </row>
    <row r="97" spans="1:7" x14ac:dyDescent="0.2">
      <c r="A97" s="586">
        <v>2199</v>
      </c>
      <c r="B97" s="587">
        <v>5222</v>
      </c>
      <c r="C97" s="588" t="s">
        <v>127</v>
      </c>
      <c r="D97" s="589">
        <v>400</v>
      </c>
      <c r="E97" s="589">
        <v>110</v>
      </c>
      <c r="F97" s="589">
        <v>50</v>
      </c>
      <c r="G97" s="590">
        <f t="shared" si="2"/>
        <v>45.454545454545453</v>
      </c>
    </row>
    <row r="98" spans="1:7" ht="25.5" x14ac:dyDescent="0.2">
      <c r="A98" s="577">
        <v>2199</v>
      </c>
      <c r="B98" s="578"/>
      <c r="C98" s="579" t="s">
        <v>155</v>
      </c>
      <c r="D98" s="555">
        <v>400</v>
      </c>
      <c r="E98" s="555">
        <v>110</v>
      </c>
      <c r="F98" s="555">
        <v>50</v>
      </c>
      <c r="G98" s="580">
        <f t="shared" si="2"/>
        <v>45.454545454545453</v>
      </c>
    </row>
    <row r="99" spans="1:7" x14ac:dyDescent="0.2">
      <c r="A99" s="581"/>
      <c r="B99" s="582"/>
      <c r="C99" s="583" t="s">
        <v>2498</v>
      </c>
      <c r="D99" s="584"/>
      <c r="E99" s="584"/>
      <c r="F99" s="584"/>
      <c r="G99" s="585"/>
    </row>
    <row r="100" spans="1:7" x14ac:dyDescent="0.2">
      <c r="A100" s="586">
        <v>2212</v>
      </c>
      <c r="B100" s="587">
        <v>5137</v>
      </c>
      <c r="C100" s="588" t="s">
        <v>938</v>
      </c>
      <c r="D100" s="589">
        <v>310</v>
      </c>
      <c r="E100" s="589">
        <v>215.81</v>
      </c>
      <c r="F100" s="589">
        <v>81.481330000000014</v>
      </c>
      <c r="G100" s="590">
        <f t="shared" si="2"/>
        <v>37.756049302627318</v>
      </c>
    </row>
    <row r="101" spans="1:7" x14ac:dyDescent="0.2">
      <c r="A101" s="571">
        <v>2212</v>
      </c>
      <c r="B101" s="572">
        <v>5139</v>
      </c>
      <c r="C101" s="573" t="s">
        <v>124</v>
      </c>
      <c r="D101" s="574">
        <v>0</v>
      </c>
      <c r="E101" s="574">
        <v>12.79</v>
      </c>
      <c r="F101" s="574">
        <v>12.779</v>
      </c>
      <c r="G101" s="575">
        <f t="shared" si="2"/>
        <v>99.913995308835041</v>
      </c>
    </row>
    <row r="102" spans="1:7" x14ac:dyDescent="0.2">
      <c r="A102" s="571">
        <v>2212</v>
      </c>
      <c r="B102" s="572">
        <v>5169</v>
      </c>
      <c r="C102" s="573" t="s">
        <v>125</v>
      </c>
      <c r="D102" s="574">
        <v>270</v>
      </c>
      <c r="E102" s="574">
        <v>11239.53</v>
      </c>
      <c r="F102" s="574">
        <v>4184.9422999999997</v>
      </c>
      <c r="G102" s="575">
        <f t="shared" si="2"/>
        <v>37.23413968377681</v>
      </c>
    </row>
    <row r="103" spans="1:7" ht="25.5" x14ac:dyDescent="0.2">
      <c r="A103" s="571">
        <v>2212</v>
      </c>
      <c r="B103" s="572">
        <v>5331</v>
      </c>
      <c r="C103" s="573" t="s">
        <v>134</v>
      </c>
      <c r="D103" s="574">
        <v>1294368</v>
      </c>
      <c r="E103" s="574">
        <v>1231845.9310000001</v>
      </c>
      <c r="F103" s="574">
        <v>1192845.9310000001</v>
      </c>
      <c r="G103" s="575">
        <f t="shared" si="2"/>
        <v>96.834019659557569</v>
      </c>
    </row>
    <row r="104" spans="1:7" ht="25.5" x14ac:dyDescent="0.2">
      <c r="A104" s="571">
        <v>2212</v>
      </c>
      <c r="B104" s="572">
        <v>5336</v>
      </c>
      <c r="C104" s="573" t="s">
        <v>156</v>
      </c>
      <c r="D104" s="574">
        <v>0</v>
      </c>
      <c r="E104" s="574">
        <v>108977.495</v>
      </c>
      <c r="F104" s="574">
        <v>108977.495</v>
      </c>
      <c r="G104" s="575">
        <f t="shared" si="2"/>
        <v>100</v>
      </c>
    </row>
    <row r="105" spans="1:7" x14ac:dyDescent="0.2">
      <c r="A105" s="571">
        <v>2212</v>
      </c>
      <c r="B105" s="572">
        <v>5532</v>
      </c>
      <c r="C105" s="573" t="s">
        <v>201</v>
      </c>
      <c r="D105" s="574">
        <v>0</v>
      </c>
      <c r="E105" s="574">
        <v>293.97000000000003</v>
      </c>
      <c r="F105" s="574">
        <v>293.96713</v>
      </c>
      <c r="G105" s="575">
        <f t="shared" si="2"/>
        <v>99.99902370990236</v>
      </c>
    </row>
    <row r="106" spans="1:7" x14ac:dyDescent="0.2">
      <c r="A106" s="577">
        <v>2212</v>
      </c>
      <c r="B106" s="578"/>
      <c r="C106" s="579" t="s">
        <v>62</v>
      </c>
      <c r="D106" s="555">
        <v>1294948</v>
      </c>
      <c r="E106" s="555">
        <v>1352585.5260000001</v>
      </c>
      <c r="F106" s="555">
        <v>1306396.5957599999</v>
      </c>
      <c r="G106" s="580">
        <f t="shared" si="2"/>
        <v>96.585137919034622</v>
      </c>
    </row>
    <row r="107" spans="1:7" x14ac:dyDescent="0.2">
      <c r="A107" s="581"/>
      <c r="B107" s="582"/>
      <c r="C107" s="583" t="s">
        <v>2498</v>
      </c>
      <c r="D107" s="584"/>
      <c r="E107" s="584"/>
      <c r="F107" s="584"/>
      <c r="G107" s="585"/>
    </row>
    <row r="108" spans="1:7" ht="25.5" x14ac:dyDescent="0.2">
      <c r="A108" s="586">
        <v>2223</v>
      </c>
      <c r="B108" s="587">
        <v>5213</v>
      </c>
      <c r="C108" s="588" t="s">
        <v>2776</v>
      </c>
      <c r="D108" s="589">
        <v>1000</v>
      </c>
      <c r="E108" s="589">
        <v>1000</v>
      </c>
      <c r="F108" s="589">
        <v>1000</v>
      </c>
      <c r="G108" s="590">
        <f t="shared" si="2"/>
        <v>100</v>
      </c>
    </row>
    <row r="109" spans="1:7" x14ac:dyDescent="0.2">
      <c r="A109" s="577">
        <v>2223</v>
      </c>
      <c r="B109" s="578"/>
      <c r="C109" s="579" t="s">
        <v>158</v>
      </c>
      <c r="D109" s="555">
        <v>1000</v>
      </c>
      <c r="E109" s="555">
        <v>1000</v>
      </c>
      <c r="F109" s="555">
        <v>1000</v>
      </c>
      <c r="G109" s="580">
        <f t="shared" si="2"/>
        <v>100</v>
      </c>
    </row>
    <row r="110" spans="1:7" x14ac:dyDescent="0.2">
      <c r="A110" s="581"/>
      <c r="B110" s="582"/>
      <c r="C110" s="583" t="s">
        <v>2498</v>
      </c>
      <c r="D110" s="584"/>
      <c r="E110" s="584"/>
      <c r="F110" s="584"/>
      <c r="G110" s="585"/>
    </row>
    <row r="111" spans="1:7" x14ac:dyDescent="0.2">
      <c r="A111" s="586">
        <v>2241</v>
      </c>
      <c r="B111" s="587">
        <v>5169</v>
      </c>
      <c r="C111" s="588" t="s">
        <v>125</v>
      </c>
      <c r="D111" s="589">
        <v>4000</v>
      </c>
      <c r="E111" s="589">
        <v>826.60699999999997</v>
      </c>
      <c r="F111" s="589">
        <v>826.60628000000008</v>
      </c>
      <c r="G111" s="590">
        <f t="shared" si="2"/>
        <v>99.999912896938952</v>
      </c>
    </row>
    <row r="112" spans="1:7" x14ac:dyDescent="0.2">
      <c r="A112" s="577">
        <v>2241</v>
      </c>
      <c r="B112" s="578"/>
      <c r="C112" s="579" t="s">
        <v>159</v>
      </c>
      <c r="D112" s="555">
        <v>4000</v>
      </c>
      <c r="E112" s="555">
        <v>826.60699999999997</v>
      </c>
      <c r="F112" s="555">
        <v>826.60628000000008</v>
      </c>
      <c r="G112" s="580">
        <f t="shared" si="2"/>
        <v>99.999912896938952</v>
      </c>
    </row>
    <row r="113" spans="1:7" x14ac:dyDescent="0.2">
      <c r="A113" s="581"/>
      <c r="B113" s="582"/>
      <c r="C113" s="583" t="s">
        <v>2498</v>
      </c>
      <c r="D113" s="584"/>
      <c r="E113" s="584"/>
      <c r="F113" s="584"/>
      <c r="G113" s="585"/>
    </row>
    <row r="114" spans="1:7" x14ac:dyDescent="0.2">
      <c r="A114" s="586">
        <v>2251</v>
      </c>
      <c r="B114" s="587">
        <v>5171</v>
      </c>
      <c r="C114" s="588" t="s">
        <v>152</v>
      </c>
      <c r="D114" s="589">
        <v>8954</v>
      </c>
      <c r="E114" s="589">
        <v>3321.6350000000002</v>
      </c>
      <c r="F114" s="589">
        <v>2230.2931800000001</v>
      </c>
      <c r="G114" s="590">
        <f t="shared" si="2"/>
        <v>67.144438807996664</v>
      </c>
    </row>
    <row r="115" spans="1:7" ht="25.5" x14ac:dyDescent="0.2">
      <c r="A115" s="571">
        <v>2251</v>
      </c>
      <c r="B115" s="572">
        <v>5213</v>
      </c>
      <c r="C115" s="573" t="s">
        <v>2776</v>
      </c>
      <c r="D115" s="574">
        <v>71500</v>
      </c>
      <c r="E115" s="574">
        <v>62320</v>
      </c>
      <c r="F115" s="574">
        <v>62320</v>
      </c>
      <c r="G115" s="575">
        <f t="shared" si="2"/>
        <v>100</v>
      </c>
    </row>
    <row r="116" spans="1:7" x14ac:dyDescent="0.2">
      <c r="A116" s="577">
        <v>2251</v>
      </c>
      <c r="B116" s="578"/>
      <c r="C116" s="579" t="s">
        <v>64</v>
      </c>
      <c r="D116" s="555">
        <v>80454</v>
      </c>
      <c r="E116" s="555">
        <v>65641.634999999995</v>
      </c>
      <c r="F116" s="555">
        <v>64550.293180000001</v>
      </c>
      <c r="G116" s="580">
        <f t="shared" si="2"/>
        <v>98.33742438012095</v>
      </c>
    </row>
    <row r="117" spans="1:7" x14ac:dyDescent="0.2">
      <c r="A117" s="581"/>
      <c r="B117" s="582"/>
      <c r="C117" s="583" t="s">
        <v>2498</v>
      </c>
      <c r="D117" s="584"/>
      <c r="E117" s="584"/>
      <c r="F117" s="584"/>
      <c r="G117" s="585"/>
    </row>
    <row r="118" spans="1:7" x14ac:dyDescent="0.2">
      <c r="A118" s="586">
        <v>2292</v>
      </c>
      <c r="B118" s="587">
        <v>5166</v>
      </c>
      <c r="C118" s="588" t="s">
        <v>149</v>
      </c>
      <c r="D118" s="589">
        <v>1000</v>
      </c>
      <c r="E118" s="589">
        <v>1786.74</v>
      </c>
      <c r="F118" s="589">
        <v>375.1</v>
      </c>
      <c r="G118" s="590">
        <f t="shared" si="2"/>
        <v>20.99354130987161</v>
      </c>
    </row>
    <row r="119" spans="1:7" x14ac:dyDescent="0.2">
      <c r="A119" s="571">
        <v>2292</v>
      </c>
      <c r="B119" s="572">
        <v>5169</v>
      </c>
      <c r="C119" s="573" t="s">
        <v>125</v>
      </c>
      <c r="D119" s="574">
        <v>500</v>
      </c>
      <c r="E119" s="574">
        <v>729.9</v>
      </c>
      <c r="F119" s="574">
        <v>229.9</v>
      </c>
      <c r="G119" s="575">
        <f t="shared" si="2"/>
        <v>31.497465406220034</v>
      </c>
    </row>
    <row r="120" spans="1:7" ht="25.5" x14ac:dyDescent="0.2">
      <c r="A120" s="571">
        <v>2292</v>
      </c>
      <c r="B120" s="572">
        <v>5213</v>
      </c>
      <c r="C120" s="573" t="s">
        <v>2776</v>
      </c>
      <c r="D120" s="574">
        <v>1181458</v>
      </c>
      <c r="E120" s="574">
        <v>1239506.034</v>
      </c>
      <c r="F120" s="574">
        <v>1203474.96841</v>
      </c>
      <c r="G120" s="575">
        <f t="shared" si="2"/>
        <v>97.093110916634714</v>
      </c>
    </row>
    <row r="121" spans="1:7" x14ac:dyDescent="0.2">
      <c r="A121" s="571">
        <v>2292</v>
      </c>
      <c r="B121" s="572">
        <v>5321</v>
      </c>
      <c r="C121" s="573" t="s">
        <v>131</v>
      </c>
      <c r="D121" s="574">
        <v>54518</v>
      </c>
      <c r="E121" s="574">
        <v>65941.160999999993</v>
      </c>
      <c r="F121" s="574">
        <v>64399.963000000003</v>
      </c>
      <c r="G121" s="575">
        <f t="shared" si="2"/>
        <v>97.662767872710049</v>
      </c>
    </row>
    <row r="122" spans="1:7" x14ac:dyDescent="0.2">
      <c r="A122" s="571">
        <v>2292</v>
      </c>
      <c r="B122" s="572">
        <v>5323</v>
      </c>
      <c r="C122" s="573" t="s">
        <v>161</v>
      </c>
      <c r="D122" s="574">
        <v>14024</v>
      </c>
      <c r="E122" s="574">
        <v>17216.205999999998</v>
      </c>
      <c r="F122" s="574">
        <v>17215.053869999996</v>
      </c>
      <c r="G122" s="575">
        <f t="shared" si="2"/>
        <v>99.993307875149711</v>
      </c>
    </row>
    <row r="123" spans="1:7" ht="12.75" customHeight="1" x14ac:dyDescent="0.2">
      <c r="A123" s="571">
        <v>2292</v>
      </c>
      <c r="B123" s="572">
        <v>5366</v>
      </c>
      <c r="C123" s="573" t="s">
        <v>3063</v>
      </c>
      <c r="D123" s="574">
        <v>0</v>
      </c>
      <c r="E123" s="574">
        <v>45.793999999999997</v>
      </c>
      <c r="F123" s="574">
        <v>45.79372</v>
      </c>
      <c r="G123" s="575">
        <f t="shared" si="2"/>
        <v>99.999388566187719</v>
      </c>
    </row>
    <row r="124" spans="1:7" ht="25.5" x14ac:dyDescent="0.2">
      <c r="A124" s="577">
        <v>2292</v>
      </c>
      <c r="B124" s="578"/>
      <c r="C124" s="579" t="s">
        <v>2495</v>
      </c>
      <c r="D124" s="555">
        <v>1251500</v>
      </c>
      <c r="E124" s="555">
        <v>1325225.835</v>
      </c>
      <c r="F124" s="555">
        <v>1285740.7790000001</v>
      </c>
      <c r="G124" s="580">
        <f t="shared" si="2"/>
        <v>97.020503603448091</v>
      </c>
    </row>
    <row r="125" spans="1:7" x14ac:dyDescent="0.2">
      <c r="A125" s="581"/>
      <c r="B125" s="582"/>
      <c r="C125" s="583" t="s">
        <v>2498</v>
      </c>
      <c r="D125" s="584"/>
      <c r="E125" s="584"/>
      <c r="F125" s="584"/>
      <c r="G125" s="585"/>
    </row>
    <row r="126" spans="1:7" x14ac:dyDescent="0.2">
      <c r="A126" s="586">
        <v>2293</v>
      </c>
      <c r="B126" s="587">
        <v>5532</v>
      </c>
      <c r="C126" s="588" t="s">
        <v>201</v>
      </c>
      <c r="D126" s="589">
        <v>20000</v>
      </c>
      <c r="E126" s="589">
        <v>20000</v>
      </c>
      <c r="F126" s="589">
        <v>10074</v>
      </c>
      <c r="G126" s="590">
        <f t="shared" si="2"/>
        <v>50.370000000000005</v>
      </c>
    </row>
    <row r="127" spans="1:7" x14ac:dyDescent="0.2">
      <c r="A127" s="577">
        <v>2293</v>
      </c>
      <c r="B127" s="578"/>
      <c r="C127" s="579" t="s">
        <v>162</v>
      </c>
      <c r="D127" s="555">
        <v>20000</v>
      </c>
      <c r="E127" s="555">
        <v>20000</v>
      </c>
      <c r="F127" s="555">
        <v>10074</v>
      </c>
      <c r="G127" s="580">
        <f t="shared" si="2"/>
        <v>50.370000000000005</v>
      </c>
    </row>
    <row r="128" spans="1:7" x14ac:dyDescent="0.2">
      <c r="A128" s="581"/>
      <c r="B128" s="582"/>
      <c r="C128" s="583" t="s">
        <v>2498</v>
      </c>
      <c r="D128" s="584"/>
      <c r="E128" s="584"/>
      <c r="F128" s="584"/>
      <c r="G128" s="585"/>
    </row>
    <row r="129" spans="1:7" x14ac:dyDescent="0.2">
      <c r="A129" s="586">
        <v>2294</v>
      </c>
      <c r="B129" s="587">
        <v>5166</v>
      </c>
      <c r="C129" s="588" t="s">
        <v>149</v>
      </c>
      <c r="D129" s="589">
        <v>1000</v>
      </c>
      <c r="E129" s="589">
        <v>1578.75</v>
      </c>
      <c r="F129" s="589">
        <v>302.56099999999998</v>
      </c>
      <c r="G129" s="590">
        <f t="shared" si="2"/>
        <v>19.164592240696752</v>
      </c>
    </row>
    <row r="130" spans="1:7" x14ac:dyDescent="0.2">
      <c r="A130" s="571">
        <v>2294</v>
      </c>
      <c r="B130" s="572">
        <v>5169</v>
      </c>
      <c r="C130" s="573" t="s">
        <v>125</v>
      </c>
      <c r="D130" s="574">
        <v>450</v>
      </c>
      <c r="E130" s="574">
        <v>778.82</v>
      </c>
      <c r="F130" s="574">
        <v>487.09080999999998</v>
      </c>
      <c r="G130" s="575">
        <f t="shared" si="2"/>
        <v>62.542154798284578</v>
      </c>
    </row>
    <row r="131" spans="1:7" ht="25.5" x14ac:dyDescent="0.2">
      <c r="A131" s="571">
        <v>2294</v>
      </c>
      <c r="B131" s="572">
        <v>5213</v>
      </c>
      <c r="C131" s="573" t="s">
        <v>2776</v>
      </c>
      <c r="D131" s="574">
        <v>1700000</v>
      </c>
      <c r="E131" s="574">
        <v>1699545.9180000001</v>
      </c>
      <c r="F131" s="574">
        <v>1671579.9782999998</v>
      </c>
      <c r="G131" s="575">
        <f t="shared" si="2"/>
        <v>98.354505200253129</v>
      </c>
    </row>
    <row r="132" spans="1:7" ht="25.5" x14ac:dyDescent="0.2">
      <c r="A132" s="571">
        <v>2294</v>
      </c>
      <c r="B132" s="572">
        <v>5221</v>
      </c>
      <c r="C132" s="573" t="s">
        <v>139</v>
      </c>
      <c r="D132" s="574">
        <v>0</v>
      </c>
      <c r="E132" s="574">
        <v>780</v>
      </c>
      <c r="F132" s="574">
        <v>766.18117000000007</v>
      </c>
      <c r="G132" s="575">
        <f t="shared" si="2"/>
        <v>98.228355128205138</v>
      </c>
    </row>
    <row r="133" spans="1:7" ht="12.75" customHeight="1" x14ac:dyDescent="0.2">
      <c r="A133" s="571">
        <v>2294</v>
      </c>
      <c r="B133" s="572">
        <v>5366</v>
      </c>
      <c r="C133" s="573" t="s">
        <v>3063</v>
      </c>
      <c r="D133" s="574">
        <v>0</v>
      </c>
      <c r="E133" s="574">
        <v>1493</v>
      </c>
      <c r="F133" s="574">
        <v>1491.5967999999998</v>
      </c>
      <c r="G133" s="575">
        <f t="shared" si="2"/>
        <v>99.906014735432009</v>
      </c>
    </row>
    <row r="134" spans="1:7" ht="12.75" customHeight="1" x14ac:dyDescent="0.2">
      <c r="A134" s="577">
        <v>2294</v>
      </c>
      <c r="B134" s="578"/>
      <c r="C134" s="579" t="s">
        <v>2496</v>
      </c>
      <c r="D134" s="555">
        <v>1701450</v>
      </c>
      <c r="E134" s="555">
        <v>1704176.4879999999</v>
      </c>
      <c r="F134" s="555">
        <v>1674627.40808</v>
      </c>
      <c r="G134" s="580">
        <f t="shared" si="2"/>
        <v>98.26607865276452</v>
      </c>
    </row>
    <row r="135" spans="1:7" x14ac:dyDescent="0.2">
      <c r="A135" s="581"/>
      <c r="B135" s="582"/>
      <c r="C135" s="583" t="s">
        <v>2498</v>
      </c>
      <c r="D135" s="584"/>
      <c r="E135" s="584"/>
      <c r="F135" s="584"/>
      <c r="G135" s="585"/>
    </row>
    <row r="136" spans="1:7" ht="25.5" x14ac:dyDescent="0.2">
      <c r="A136" s="586">
        <v>2299</v>
      </c>
      <c r="B136" s="587">
        <v>5011</v>
      </c>
      <c r="C136" s="588" t="s">
        <v>141</v>
      </c>
      <c r="D136" s="589">
        <v>0</v>
      </c>
      <c r="E136" s="589">
        <v>325</v>
      </c>
      <c r="F136" s="589">
        <v>270.41884999999996</v>
      </c>
      <c r="G136" s="590">
        <f t="shared" si="2"/>
        <v>83.205799999999982</v>
      </c>
    </row>
    <row r="137" spans="1:7" x14ac:dyDescent="0.2">
      <c r="A137" s="571">
        <v>2299</v>
      </c>
      <c r="B137" s="572">
        <v>5021</v>
      </c>
      <c r="C137" s="573" t="s">
        <v>142</v>
      </c>
      <c r="D137" s="574">
        <v>0</v>
      </c>
      <c r="E137" s="574">
        <v>325</v>
      </c>
      <c r="F137" s="574">
        <v>246.745</v>
      </c>
      <c r="G137" s="575">
        <f t="shared" si="2"/>
        <v>75.921538461538461</v>
      </c>
    </row>
    <row r="138" spans="1:7" ht="25.5" x14ac:dyDescent="0.2">
      <c r="A138" s="571">
        <v>2299</v>
      </c>
      <c r="B138" s="572">
        <v>5031</v>
      </c>
      <c r="C138" s="573" t="s">
        <v>143</v>
      </c>
      <c r="D138" s="574">
        <v>0</v>
      </c>
      <c r="E138" s="574">
        <v>162</v>
      </c>
      <c r="F138" s="574">
        <v>115.73063999999999</v>
      </c>
      <c r="G138" s="575">
        <f t="shared" si="2"/>
        <v>71.438666666666663</v>
      </c>
    </row>
    <row r="139" spans="1:7" x14ac:dyDescent="0.2">
      <c r="A139" s="571">
        <v>2299</v>
      </c>
      <c r="B139" s="572">
        <v>5032</v>
      </c>
      <c r="C139" s="573" t="s">
        <v>144</v>
      </c>
      <c r="D139" s="574">
        <v>0</v>
      </c>
      <c r="E139" s="574">
        <v>122.6</v>
      </c>
      <c r="F139" s="574">
        <v>41.999030000000005</v>
      </c>
      <c r="G139" s="575">
        <f t="shared" si="2"/>
        <v>34.256957585644379</v>
      </c>
    </row>
    <row r="140" spans="1:7" ht="38.25" x14ac:dyDescent="0.2">
      <c r="A140" s="571">
        <v>2299</v>
      </c>
      <c r="B140" s="572">
        <v>5038</v>
      </c>
      <c r="C140" s="573" t="s">
        <v>2782</v>
      </c>
      <c r="D140" s="574">
        <v>0</v>
      </c>
      <c r="E140" s="574">
        <v>21.2</v>
      </c>
      <c r="F140" s="574">
        <v>2.1720900000000003</v>
      </c>
      <c r="G140" s="575">
        <f t="shared" si="2"/>
        <v>10.245707547169813</v>
      </c>
    </row>
    <row r="141" spans="1:7" x14ac:dyDescent="0.2">
      <c r="A141" s="571">
        <v>2299</v>
      </c>
      <c r="B141" s="572">
        <v>5042</v>
      </c>
      <c r="C141" s="573" t="s">
        <v>163</v>
      </c>
      <c r="D141" s="574">
        <v>0</v>
      </c>
      <c r="E141" s="574">
        <v>260</v>
      </c>
      <c r="F141" s="574">
        <v>0</v>
      </c>
      <c r="G141" s="575">
        <f t="shared" si="2"/>
        <v>0</v>
      </c>
    </row>
    <row r="142" spans="1:7" x14ac:dyDescent="0.2">
      <c r="A142" s="571">
        <v>2299</v>
      </c>
      <c r="B142" s="572">
        <v>5137</v>
      </c>
      <c r="C142" s="573" t="s">
        <v>938</v>
      </c>
      <c r="D142" s="574">
        <v>0</v>
      </c>
      <c r="E142" s="574">
        <v>46.2</v>
      </c>
      <c r="F142" s="574">
        <v>38.647399999999998</v>
      </c>
      <c r="G142" s="575">
        <f t="shared" si="2"/>
        <v>83.652380952380952</v>
      </c>
    </row>
    <row r="143" spans="1:7" x14ac:dyDescent="0.2">
      <c r="A143" s="571">
        <v>2299</v>
      </c>
      <c r="B143" s="572">
        <v>5139</v>
      </c>
      <c r="C143" s="573" t="s">
        <v>124</v>
      </c>
      <c r="D143" s="574">
        <v>0</v>
      </c>
      <c r="E143" s="574">
        <v>50</v>
      </c>
      <c r="F143" s="574">
        <v>0</v>
      </c>
      <c r="G143" s="575">
        <f t="shared" si="2"/>
        <v>0</v>
      </c>
    </row>
    <row r="144" spans="1:7" x14ac:dyDescent="0.2">
      <c r="A144" s="571">
        <v>2299</v>
      </c>
      <c r="B144" s="572">
        <v>5164</v>
      </c>
      <c r="C144" s="573" t="s">
        <v>137</v>
      </c>
      <c r="D144" s="574">
        <v>0</v>
      </c>
      <c r="E144" s="574">
        <v>20</v>
      </c>
      <c r="F144" s="574">
        <v>0</v>
      </c>
      <c r="G144" s="575">
        <f t="shared" si="2"/>
        <v>0</v>
      </c>
    </row>
    <row r="145" spans="1:7" x14ac:dyDescent="0.2">
      <c r="A145" s="571">
        <v>2299</v>
      </c>
      <c r="B145" s="572">
        <v>5166</v>
      </c>
      <c r="C145" s="573" t="s">
        <v>149</v>
      </c>
      <c r="D145" s="574">
        <v>3000</v>
      </c>
      <c r="E145" s="574">
        <v>7798</v>
      </c>
      <c r="F145" s="574">
        <v>4615.5889999999999</v>
      </c>
      <c r="G145" s="575">
        <f t="shared" si="2"/>
        <v>59.189394716594002</v>
      </c>
    </row>
    <row r="146" spans="1:7" x14ac:dyDescent="0.2">
      <c r="A146" s="571">
        <v>2299</v>
      </c>
      <c r="B146" s="572">
        <v>5167</v>
      </c>
      <c r="C146" s="573" t="s">
        <v>150</v>
      </c>
      <c r="D146" s="574">
        <v>0</v>
      </c>
      <c r="E146" s="574">
        <v>87</v>
      </c>
      <c r="F146" s="574">
        <v>36.299999999999997</v>
      </c>
      <c r="G146" s="575">
        <f t="shared" si="2"/>
        <v>41.724137931034477</v>
      </c>
    </row>
    <row r="147" spans="1:7" ht="25.5" x14ac:dyDescent="0.2">
      <c r="A147" s="571">
        <v>2299</v>
      </c>
      <c r="B147" s="572">
        <v>5168</v>
      </c>
      <c r="C147" s="573" t="s">
        <v>151</v>
      </c>
      <c r="D147" s="574">
        <v>7044</v>
      </c>
      <c r="E147" s="574">
        <v>7738.2</v>
      </c>
      <c r="F147" s="574">
        <v>6078.0984000000008</v>
      </c>
      <c r="G147" s="575">
        <f t="shared" si="2"/>
        <v>78.546669768163142</v>
      </c>
    </row>
    <row r="148" spans="1:7" x14ac:dyDescent="0.2">
      <c r="A148" s="571">
        <v>2299</v>
      </c>
      <c r="B148" s="572">
        <v>5169</v>
      </c>
      <c r="C148" s="573" t="s">
        <v>125</v>
      </c>
      <c r="D148" s="574">
        <v>700</v>
      </c>
      <c r="E148" s="574">
        <v>470</v>
      </c>
      <c r="F148" s="574">
        <v>205.7</v>
      </c>
      <c r="G148" s="575">
        <f t="shared" si="2"/>
        <v>43.765957446808507</v>
      </c>
    </row>
    <row r="149" spans="1:7" x14ac:dyDescent="0.2">
      <c r="A149" s="571">
        <v>2299</v>
      </c>
      <c r="B149" s="572">
        <v>5173</v>
      </c>
      <c r="C149" s="573" t="s">
        <v>138</v>
      </c>
      <c r="D149" s="574">
        <v>500</v>
      </c>
      <c r="E149" s="574">
        <v>423</v>
      </c>
      <c r="F149" s="574">
        <v>178.93956</v>
      </c>
      <c r="G149" s="575">
        <f t="shared" si="2"/>
        <v>42.302496453900709</v>
      </c>
    </row>
    <row r="150" spans="1:7" x14ac:dyDescent="0.2">
      <c r="A150" s="571">
        <v>2299</v>
      </c>
      <c r="B150" s="572">
        <v>5175</v>
      </c>
      <c r="C150" s="573" t="s">
        <v>126</v>
      </c>
      <c r="D150" s="574">
        <v>200</v>
      </c>
      <c r="E150" s="574">
        <v>93.8</v>
      </c>
      <c r="F150" s="574">
        <v>0</v>
      </c>
      <c r="G150" s="575">
        <f t="shared" si="2"/>
        <v>0</v>
      </c>
    </row>
    <row r="151" spans="1:7" ht="25.5" x14ac:dyDescent="0.2">
      <c r="A151" s="571">
        <v>2299</v>
      </c>
      <c r="B151" s="572">
        <v>5213</v>
      </c>
      <c r="C151" s="573" t="s">
        <v>2776</v>
      </c>
      <c r="D151" s="574">
        <v>5000</v>
      </c>
      <c r="E151" s="574">
        <v>3436.0430000000001</v>
      </c>
      <c r="F151" s="574">
        <v>3017.0661600000003</v>
      </c>
      <c r="G151" s="575">
        <f t="shared" si="2"/>
        <v>87.806414529736685</v>
      </c>
    </row>
    <row r="152" spans="1:7" ht="25.5" x14ac:dyDescent="0.2">
      <c r="A152" s="571">
        <v>2299</v>
      </c>
      <c r="B152" s="572">
        <v>5221</v>
      </c>
      <c r="C152" s="573" t="s">
        <v>139</v>
      </c>
      <c r="D152" s="574">
        <v>0</v>
      </c>
      <c r="E152" s="574">
        <v>50</v>
      </c>
      <c r="F152" s="574">
        <v>50</v>
      </c>
      <c r="G152" s="575">
        <f t="shared" si="2"/>
        <v>100</v>
      </c>
    </row>
    <row r="153" spans="1:7" x14ac:dyDescent="0.2">
      <c r="A153" s="571">
        <v>2299</v>
      </c>
      <c r="B153" s="572">
        <v>5222</v>
      </c>
      <c r="C153" s="573" t="s">
        <v>127</v>
      </c>
      <c r="D153" s="574">
        <v>0</v>
      </c>
      <c r="E153" s="574">
        <v>2845.9569999999999</v>
      </c>
      <c r="F153" s="574">
        <v>2753.9569999999999</v>
      </c>
      <c r="G153" s="575">
        <f t="shared" si="2"/>
        <v>96.767343990088392</v>
      </c>
    </row>
    <row r="154" spans="1:7" x14ac:dyDescent="0.2">
      <c r="A154" s="571">
        <v>2299</v>
      </c>
      <c r="B154" s="572">
        <v>5321</v>
      </c>
      <c r="C154" s="573" t="s">
        <v>131</v>
      </c>
      <c r="D154" s="574">
        <v>0</v>
      </c>
      <c r="E154" s="574">
        <v>2240</v>
      </c>
      <c r="F154" s="574">
        <v>463.83199999999999</v>
      </c>
      <c r="G154" s="575">
        <f t="shared" si="2"/>
        <v>20.706785714285715</v>
      </c>
    </row>
    <row r="155" spans="1:7" x14ac:dyDescent="0.2">
      <c r="A155" s="571">
        <v>2299</v>
      </c>
      <c r="B155" s="572">
        <v>5492</v>
      </c>
      <c r="C155" s="573" t="s">
        <v>2787</v>
      </c>
      <c r="D155" s="574">
        <v>0</v>
      </c>
      <c r="E155" s="574">
        <v>35000</v>
      </c>
      <c r="F155" s="574">
        <v>151.00299999999999</v>
      </c>
      <c r="G155" s="575">
        <f t="shared" si="2"/>
        <v>0.43143714285714285</v>
      </c>
    </row>
    <row r="156" spans="1:7" x14ac:dyDescent="0.2">
      <c r="A156" s="571">
        <v>2299</v>
      </c>
      <c r="B156" s="572">
        <v>5493</v>
      </c>
      <c r="C156" s="573" t="s">
        <v>128</v>
      </c>
      <c r="D156" s="574">
        <v>0</v>
      </c>
      <c r="E156" s="574">
        <v>130</v>
      </c>
      <c r="F156" s="574">
        <v>70</v>
      </c>
      <c r="G156" s="575">
        <f t="shared" ref="G156:G231" si="3">F156/E156*100</f>
        <v>53.846153846153847</v>
      </c>
    </row>
    <row r="157" spans="1:7" ht="25.5" x14ac:dyDescent="0.2">
      <c r="A157" s="571">
        <v>2299</v>
      </c>
      <c r="B157" s="572">
        <v>5494</v>
      </c>
      <c r="C157" s="573" t="s">
        <v>2786</v>
      </c>
      <c r="D157" s="574">
        <v>0</v>
      </c>
      <c r="E157" s="574">
        <v>32</v>
      </c>
      <c r="F157" s="574">
        <v>24</v>
      </c>
      <c r="G157" s="575">
        <f t="shared" si="3"/>
        <v>75</v>
      </c>
    </row>
    <row r="158" spans="1:7" x14ac:dyDescent="0.2">
      <c r="A158" s="571">
        <v>2299</v>
      </c>
      <c r="B158" s="572">
        <v>5909</v>
      </c>
      <c r="C158" s="573" t="s">
        <v>164</v>
      </c>
      <c r="D158" s="574">
        <v>50</v>
      </c>
      <c r="E158" s="574">
        <v>32</v>
      </c>
      <c r="F158" s="574">
        <v>30</v>
      </c>
      <c r="G158" s="575">
        <f t="shared" si="3"/>
        <v>93.75</v>
      </c>
    </row>
    <row r="159" spans="1:7" x14ac:dyDescent="0.2">
      <c r="A159" s="577">
        <v>2299</v>
      </c>
      <c r="B159" s="578"/>
      <c r="C159" s="579" t="s">
        <v>65</v>
      </c>
      <c r="D159" s="555">
        <v>16494</v>
      </c>
      <c r="E159" s="555">
        <v>61708</v>
      </c>
      <c r="F159" s="555">
        <v>18390.198130000001</v>
      </c>
      <c r="G159" s="580">
        <f t="shared" si="3"/>
        <v>29.801967540675438</v>
      </c>
    </row>
    <row r="160" spans="1:7" x14ac:dyDescent="0.2">
      <c r="A160" s="581"/>
      <c r="B160" s="582"/>
      <c r="C160" s="583" t="s">
        <v>2498</v>
      </c>
      <c r="D160" s="584"/>
      <c r="E160" s="584"/>
      <c r="F160" s="584"/>
      <c r="G160" s="585"/>
    </row>
    <row r="161" spans="1:7" x14ac:dyDescent="0.2">
      <c r="A161" s="586">
        <v>2321</v>
      </c>
      <c r="B161" s="587">
        <v>5321</v>
      </c>
      <c r="C161" s="588" t="s">
        <v>131</v>
      </c>
      <c r="D161" s="589">
        <v>1800</v>
      </c>
      <c r="E161" s="589">
        <v>1378.75</v>
      </c>
      <c r="F161" s="589">
        <v>802.27837999999997</v>
      </c>
      <c r="G161" s="590">
        <f t="shared" si="3"/>
        <v>58.188821758839524</v>
      </c>
    </row>
    <row r="162" spans="1:7" ht="25.5" x14ac:dyDescent="0.2">
      <c r="A162" s="577">
        <v>2321</v>
      </c>
      <c r="B162" s="578"/>
      <c r="C162" s="579" t="s">
        <v>2784</v>
      </c>
      <c r="D162" s="555">
        <v>1800</v>
      </c>
      <c r="E162" s="555">
        <v>1378.75</v>
      </c>
      <c r="F162" s="555">
        <v>802.27837999999997</v>
      </c>
      <c r="G162" s="580">
        <f t="shared" si="3"/>
        <v>58.188821758839524</v>
      </c>
    </row>
    <row r="163" spans="1:7" x14ac:dyDescent="0.2">
      <c r="A163" s="581"/>
      <c r="B163" s="582"/>
      <c r="C163" s="583" t="s">
        <v>2498</v>
      </c>
      <c r="D163" s="584"/>
      <c r="E163" s="584"/>
      <c r="F163" s="584"/>
      <c r="G163" s="585"/>
    </row>
    <row r="164" spans="1:7" ht="25.5" x14ac:dyDescent="0.2">
      <c r="A164" s="586">
        <v>2369</v>
      </c>
      <c r="B164" s="587">
        <v>5168</v>
      </c>
      <c r="C164" s="588" t="s">
        <v>151</v>
      </c>
      <c r="D164" s="589">
        <v>61</v>
      </c>
      <c r="E164" s="589">
        <v>61</v>
      </c>
      <c r="F164" s="589">
        <v>60.5</v>
      </c>
      <c r="G164" s="590">
        <f t="shared" si="3"/>
        <v>99.180327868852459</v>
      </c>
    </row>
    <row r="165" spans="1:7" x14ac:dyDescent="0.2">
      <c r="A165" s="577">
        <v>2369</v>
      </c>
      <c r="B165" s="578"/>
      <c r="C165" s="579" t="s">
        <v>66</v>
      </c>
      <c r="D165" s="555">
        <v>61</v>
      </c>
      <c r="E165" s="555">
        <v>61</v>
      </c>
      <c r="F165" s="555">
        <v>60.5</v>
      </c>
      <c r="G165" s="580">
        <f t="shared" si="3"/>
        <v>99.180327868852459</v>
      </c>
    </row>
    <row r="166" spans="1:7" x14ac:dyDescent="0.2">
      <c r="A166" s="581"/>
      <c r="B166" s="582"/>
      <c r="C166" s="583" t="s">
        <v>2498</v>
      </c>
      <c r="D166" s="584"/>
      <c r="E166" s="584"/>
      <c r="F166" s="584"/>
      <c r="G166" s="585"/>
    </row>
    <row r="167" spans="1:7" x14ac:dyDescent="0.2">
      <c r="A167" s="586">
        <v>2399</v>
      </c>
      <c r="B167" s="587">
        <v>5321</v>
      </c>
      <c r="C167" s="588" t="s">
        <v>131</v>
      </c>
      <c r="D167" s="589">
        <v>0</v>
      </c>
      <c r="E167" s="589">
        <v>10000</v>
      </c>
      <c r="F167" s="589">
        <v>1212.74065</v>
      </c>
      <c r="G167" s="590">
        <f t="shared" si="3"/>
        <v>12.127406499999999</v>
      </c>
    </row>
    <row r="168" spans="1:7" x14ac:dyDescent="0.2">
      <c r="A168" s="577">
        <v>2399</v>
      </c>
      <c r="B168" s="578"/>
      <c r="C168" s="579" t="s">
        <v>67</v>
      </c>
      <c r="D168" s="555">
        <v>0</v>
      </c>
      <c r="E168" s="555">
        <v>10000</v>
      </c>
      <c r="F168" s="555">
        <v>1212.74065</v>
      </c>
      <c r="G168" s="580">
        <f t="shared" si="3"/>
        <v>12.127406499999999</v>
      </c>
    </row>
    <row r="169" spans="1:7" x14ac:dyDescent="0.2">
      <c r="A169" s="581"/>
      <c r="B169" s="582"/>
      <c r="C169" s="583" t="s">
        <v>2498</v>
      </c>
      <c r="D169" s="584"/>
      <c r="E169" s="584"/>
      <c r="F169" s="584"/>
      <c r="G169" s="585"/>
    </row>
    <row r="170" spans="1:7" x14ac:dyDescent="0.2">
      <c r="A170" s="1246" t="s">
        <v>165</v>
      </c>
      <c r="B170" s="1247"/>
      <c r="C170" s="1247"/>
      <c r="D170" s="591">
        <v>4609697</v>
      </c>
      <c r="E170" s="591">
        <v>4865710.7470000004</v>
      </c>
      <c r="F170" s="591">
        <v>4605873.4724400016</v>
      </c>
      <c r="G170" s="592">
        <f t="shared" ref="G170" si="4">F170/E170*100</f>
        <v>94.659828993735317</v>
      </c>
    </row>
    <row r="171" spans="1:7" x14ac:dyDescent="0.2">
      <c r="A171" s="593"/>
      <c r="B171" s="594"/>
      <c r="C171" s="594"/>
      <c r="D171" s="595"/>
      <c r="E171" s="595"/>
      <c r="F171" s="595"/>
      <c r="G171" s="596"/>
    </row>
    <row r="172" spans="1:7" ht="25.5" x14ac:dyDescent="0.2">
      <c r="A172" s="586">
        <v>3111</v>
      </c>
      <c r="B172" s="587">
        <v>5212</v>
      </c>
      <c r="C172" s="588" t="s">
        <v>2771</v>
      </c>
      <c r="D172" s="589">
        <v>0</v>
      </c>
      <c r="E172" s="589">
        <v>5855.192</v>
      </c>
      <c r="F172" s="589">
        <v>5855.192</v>
      </c>
      <c r="G172" s="590">
        <f t="shared" si="3"/>
        <v>100</v>
      </c>
    </row>
    <row r="173" spans="1:7" ht="25.5" x14ac:dyDescent="0.2">
      <c r="A173" s="571">
        <v>3111</v>
      </c>
      <c r="B173" s="572">
        <v>5213</v>
      </c>
      <c r="C173" s="573" t="s">
        <v>2776</v>
      </c>
      <c r="D173" s="574">
        <v>0</v>
      </c>
      <c r="E173" s="574">
        <v>84273.531000000003</v>
      </c>
      <c r="F173" s="574">
        <v>84273.531000000003</v>
      </c>
      <c r="G173" s="575">
        <f t="shared" si="3"/>
        <v>100</v>
      </c>
    </row>
    <row r="174" spans="1:7" ht="25.5" x14ac:dyDescent="0.2">
      <c r="A174" s="571">
        <v>3111</v>
      </c>
      <c r="B174" s="572">
        <v>5221</v>
      </c>
      <c r="C174" s="573" t="s">
        <v>139</v>
      </c>
      <c r="D174" s="574">
        <v>0</v>
      </c>
      <c r="E174" s="574">
        <v>6869.6710000000003</v>
      </c>
      <c r="F174" s="574">
        <v>6869.6710000000003</v>
      </c>
      <c r="G174" s="575">
        <f t="shared" si="3"/>
        <v>100</v>
      </c>
    </row>
    <row r="175" spans="1:7" x14ac:dyDescent="0.2">
      <c r="A175" s="571">
        <v>3111</v>
      </c>
      <c r="B175" s="572">
        <v>5222</v>
      </c>
      <c r="C175" s="573" t="s">
        <v>127</v>
      </c>
      <c r="D175" s="574">
        <v>0</v>
      </c>
      <c r="E175" s="574">
        <v>16932.315999999999</v>
      </c>
      <c r="F175" s="574">
        <v>16932.315999999999</v>
      </c>
      <c r="G175" s="575">
        <f t="shared" si="3"/>
        <v>100</v>
      </c>
    </row>
    <row r="176" spans="1:7" ht="25.5" x14ac:dyDescent="0.2">
      <c r="A176" s="571">
        <v>3111</v>
      </c>
      <c r="B176" s="572">
        <v>5331</v>
      </c>
      <c r="C176" s="573" t="s">
        <v>134</v>
      </c>
      <c r="D176" s="574">
        <v>400</v>
      </c>
      <c r="E176" s="574">
        <v>400</v>
      </c>
      <c r="F176" s="574">
        <v>400</v>
      </c>
      <c r="G176" s="575">
        <f t="shared" si="3"/>
        <v>100</v>
      </c>
    </row>
    <row r="177" spans="1:7" x14ac:dyDescent="0.2">
      <c r="A177" s="571">
        <v>3111</v>
      </c>
      <c r="B177" s="572">
        <v>5332</v>
      </c>
      <c r="C177" s="573" t="s">
        <v>2779</v>
      </c>
      <c r="D177" s="574">
        <v>0</v>
      </c>
      <c r="E177" s="574">
        <v>4835.0889999999999</v>
      </c>
      <c r="F177" s="574">
        <v>4835.0889999999999</v>
      </c>
      <c r="G177" s="575">
        <f t="shared" si="3"/>
        <v>100</v>
      </c>
    </row>
    <row r="178" spans="1:7" ht="12.75" customHeight="1" x14ac:dyDescent="0.2">
      <c r="A178" s="571">
        <v>3111</v>
      </c>
      <c r="B178" s="572">
        <v>5339</v>
      </c>
      <c r="C178" s="573" t="s">
        <v>154</v>
      </c>
      <c r="D178" s="574">
        <v>0</v>
      </c>
      <c r="E178" s="574">
        <v>3370779.645</v>
      </c>
      <c r="F178" s="574">
        <v>3370779.6447899998</v>
      </c>
      <c r="G178" s="575">
        <f t="shared" si="3"/>
        <v>99.99999999376999</v>
      </c>
    </row>
    <row r="179" spans="1:7" x14ac:dyDescent="0.2">
      <c r="A179" s="577">
        <v>3111</v>
      </c>
      <c r="B179" s="578"/>
      <c r="C179" s="579" t="s">
        <v>166</v>
      </c>
      <c r="D179" s="555">
        <v>400</v>
      </c>
      <c r="E179" s="555">
        <v>3489945.4440000001</v>
      </c>
      <c r="F179" s="555">
        <v>3489945.4437899999</v>
      </c>
      <c r="G179" s="580">
        <f t="shared" si="3"/>
        <v>99.999999993982712</v>
      </c>
    </row>
    <row r="180" spans="1:7" x14ac:dyDescent="0.2">
      <c r="A180" s="581"/>
      <c r="B180" s="582"/>
      <c r="C180" s="583" t="s">
        <v>2498</v>
      </c>
      <c r="D180" s="584"/>
      <c r="E180" s="584"/>
      <c r="F180" s="584"/>
      <c r="G180" s="585"/>
    </row>
    <row r="181" spans="1:7" x14ac:dyDescent="0.2">
      <c r="A181" s="586">
        <v>3112</v>
      </c>
      <c r="B181" s="587">
        <v>5137</v>
      </c>
      <c r="C181" s="588" t="s">
        <v>938</v>
      </c>
      <c r="D181" s="589">
        <v>0</v>
      </c>
      <c r="E181" s="589">
        <v>1273.357</v>
      </c>
      <c r="F181" s="589">
        <v>842.52094999999997</v>
      </c>
      <c r="G181" s="590">
        <f t="shared" si="3"/>
        <v>66.165336979338861</v>
      </c>
    </row>
    <row r="182" spans="1:7" x14ac:dyDescent="0.2">
      <c r="A182" s="571">
        <v>3112</v>
      </c>
      <c r="B182" s="572">
        <v>5139</v>
      </c>
      <c r="C182" s="573" t="s">
        <v>124</v>
      </c>
      <c r="D182" s="574">
        <v>0</v>
      </c>
      <c r="E182" s="574">
        <v>3.9769999999999999</v>
      </c>
      <c r="F182" s="574">
        <v>3.97634</v>
      </c>
      <c r="G182" s="575">
        <f t="shared" si="3"/>
        <v>99.983404576313802</v>
      </c>
    </row>
    <row r="183" spans="1:7" x14ac:dyDescent="0.2">
      <c r="A183" s="571">
        <v>3112</v>
      </c>
      <c r="B183" s="572">
        <v>5169</v>
      </c>
      <c r="C183" s="573" t="s">
        <v>125</v>
      </c>
      <c r="D183" s="574">
        <v>1300</v>
      </c>
      <c r="E183" s="574">
        <v>0</v>
      </c>
      <c r="F183" s="574">
        <v>0</v>
      </c>
      <c r="G183" s="575" t="s">
        <v>2578</v>
      </c>
    </row>
    <row r="184" spans="1:7" x14ac:dyDescent="0.2">
      <c r="A184" s="571">
        <v>3112</v>
      </c>
      <c r="B184" s="572">
        <v>5172</v>
      </c>
      <c r="C184" s="573" t="s">
        <v>2783</v>
      </c>
      <c r="D184" s="574">
        <v>0</v>
      </c>
      <c r="E184" s="574">
        <v>22.666</v>
      </c>
      <c r="F184" s="574">
        <v>22.665020000000002</v>
      </c>
      <c r="G184" s="575">
        <f t="shared" si="3"/>
        <v>99.995676343421863</v>
      </c>
    </row>
    <row r="185" spans="1:7" ht="25.5" x14ac:dyDescent="0.2">
      <c r="A185" s="571">
        <v>3112</v>
      </c>
      <c r="B185" s="572">
        <v>5213</v>
      </c>
      <c r="C185" s="573" t="s">
        <v>2776</v>
      </c>
      <c r="D185" s="574">
        <v>0</v>
      </c>
      <c r="E185" s="574">
        <v>8854.348</v>
      </c>
      <c r="F185" s="574">
        <v>8854.348</v>
      </c>
      <c r="G185" s="575">
        <f t="shared" si="3"/>
        <v>100</v>
      </c>
    </row>
    <row r="186" spans="1:7" ht="25.5" x14ac:dyDescent="0.2">
      <c r="A186" s="571">
        <v>3112</v>
      </c>
      <c r="B186" s="572">
        <v>5331</v>
      </c>
      <c r="C186" s="573" t="s">
        <v>134</v>
      </c>
      <c r="D186" s="574">
        <v>10970</v>
      </c>
      <c r="E186" s="574">
        <v>13230.2</v>
      </c>
      <c r="F186" s="574">
        <v>13230.2</v>
      </c>
      <c r="G186" s="575">
        <f t="shared" si="3"/>
        <v>100</v>
      </c>
    </row>
    <row r="187" spans="1:7" ht="25.5" x14ac:dyDescent="0.2">
      <c r="A187" s="571">
        <v>3112</v>
      </c>
      <c r="B187" s="572">
        <v>5336</v>
      </c>
      <c r="C187" s="573" t="s">
        <v>156</v>
      </c>
      <c r="D187" s="574">
        <v>0</v>
      </c>
      <c r="E187" s="574">
        <v>127979.978</v>
      </c>
      <c r="F187" s="574">
        <v>127979.9736</v>
      </c>
      <c r="G187" s="575">
        <f t="shared" si="3"/>
        <v>99.999996561962206</v>
      </c>
    </row>
    <row r="188" spans="1:7" ht="25.5" x14ac:dyDescent="0.2">
      <c r="A188" s="577">
        <v>3112</v>
      </c>
      <c r="B188" s="578"/>
      <c r="C188" s="579" t="s">
        <v>167</v>
      </c>
      <c r="D188" s="555">
        <v>12270</v>
      </c>
      <c r="E188" s="555">
        <v>151364.52600000001</v>
      </c>
      <c r="F188" s="555">
        <v>150933.68390999999</v>
      </c>
      <c r="G188" s="580">
        <f t="shared" si="3"/>
        <v>99.715361253137985</v>
      </c>
    </row>
    <row r="189" spans="1:7" x14ac:dyDescent="0.2">
      <c r="A189" s="581"/>
      <c r="B189" s="582"/>
      <c r="C189" s="583" t="s">
        <v>2498</v>
      </c>
      <c r="D189" s="584"/>
      <c r="E189" s="584"/>
      <c r="F189" s="584"/>
      <c r="G189" s="585"/>
    </row>
    <row r="190" spans="1:7" ht="25.5" x14ac:dyDescent="0.2">
      <c r="A190" s="586">
        <v>3113</v>
      </c>
      <c r="B190" s="587">
        <v>5212</v>
      </c>
      <c r="C190" s="588" t="s">
        <v>2771</v>
      </c>
      <c r="D190" s="589">
        <v>0</v>
      </c>
      <c r="E190" s="589">
        <v>7667.6329999999998</v>
      </c>
      <c r="F190" s="589">
        <v>7667.6329999999998</v>
      </c>
      <c r="G190" s="590">
        <f t="shared" si="3"/>
        <v>100</v>
      </c>
    </row>
    <row r="191" spans="1:7" ht="25.5" x14ac:dyDescent="0.2">
      <c r="A191" s="571">
        <v>3113</v>
      </c>
      <c r="B191" s="572">
        <v>5213</v>
      </c>
      <c r="C191" s="573" t="s">
        <v>2776</v>
      </c>
      <c r="D191" s="574">
        <v>0</v>
      </c>
      <c r="E191" s="574">
        <v>138344.26800000001</v>
      </c>
      <c r="F191" s="574">
        <v>138344.26800000001</v>
      </c>
      <c r="G191" s="575">
        <f t="shared" si="3"/>
        <v>100</v>
      </c>
    </row>
    <row r="192" spans="1:7" x14ac:dyDescent="0.2">
      <c r="A192" s="571">
        <v>3113</v>
      </c>
      <c r="B192" s="572">
        <v>5222</v>
      </c>
      <c r="C192" s="573" t="s">
        <v>127</v>
      </c>
      <c r="D192" s="574">
        <v>0</v>
      </c>
      <c r="E192" s="574">
        <v>26380.260999999999</v>
      </c>
      <c r="F192" s="574">
        <v>26380.260999999999</v>
      </c>
      <c r="G192" s="575">
        <f t="shared" si="3"/>
        <v>100</v>
      </c>
    </row>
    <row r="193" spans="1:7" ht="25.5" x14ac:dyDescent="0.2">
      <c r="A193" s="571">
        <v>3113</v>
      </c>
      <c r="B193" s="572">
        <v>5331</v>
      </c>
      <c r="C193" s="573" t="s">
        <v>134</v>
      </c>
      <c r="D193" s="574">
        <v>6163</v>
      </c>
      <c r="E193" s="574">
        <v>7881.1</v>
      </c>
      <c r="F193" s="574">
        <v>7881.1</v>
      </c>
      <c r="G193" s="575">
        <f t="shared" si="3"/>
        <v>100</v>
      </c>
    </row>
    <row r="194" spans="1:7" ht="25.5" x14ac:dyDescent="0.2">
      <c r="A194" s="571">
        <v>3113</v>
      </c>
      <c r="B194" s="572">
        <v>5336</v>
      </c>
      <c r="C194" s="573" t="s">
        <v>156</v>
      </c>
      <c r="D194" s="574">
        <v>0</v>
      </c>
      <c r="E194" s="574">
        <v>66513.793999999994</v>
      </c>
      <c r="F194" s="574">
        <v>66513.792300000001</v>
      </c>
      <c r="G194" s="575">
        <f t="shared" si="3"/>
        <v>99.999997444139183</v>
      </c>
    </row>
    <row r="195" spans="1:7" ht="12.75" customHeight="1" x14ac:dyDescent="0.2">
      <c r="A195" s="571">
        <v>3113</v>
      </c>
      <c r="B195" s="572">
        <v>5339</v>
      </c>
      <c r="C195" s="573" t="s">
        <v>154</v>
      </c>
      <c r="D195" s="574">
        <v>0</v>
      </c>
      <c r="E195" s="574">
        <v>8098243.0949999997</v>
      </c>
      <c r="F195" s="574">
        <v>8098243.0944399992</v>
      </c>
      <c r="G195" s="575">
        <f t="shared" si="3"/>
        <v>99.999999993084913</v>
      </c>
    </row>
    <row r="196" spans="1:7" x14ac:dyDescent="0.2">
      <c r="A196" s="577">
        <v>3113</v>
      </c>
      <c r="B196" s="578"/>
      <c r="C196" s="579" t="s">
        <v>168</v>
      </c>
      <c r="D196" s="555">
        <v>6163</v>
      </c>
      <c r="E196" s="555">
        <v>8345030.1509999996</v>
      </c>
      <c r="F196" s="555">
        <v>8345030.1487400001</v>
      </c>
      <c r="G196" s="580">
        <f t="shared" si="3"/>
        <v>99.999999972918019</v>
      </c>
    </row>
    <row r="197" spans="1:7" x14ac:dyDescent="0.2">
      <c r="A197" s="581"/>
      <c r="B197" s="582"/>
      <c r="C197" s="583" t="s">
        <v>2498</v>
      </c>
      <c r="D197" s="584"/>
      <c r="E197" s="584"/>
      <c r="F197" s="584"/>
      <c r="G197" s="585"/>
    </row>
    <row r="198" spans="1:7" x14ac:dyDescent="0.2">
      <c r="A198" s="586">
        <v>3114</v>
      </c>
      <c r="B198" s="587">
        <v>5042</v>
      </c>
      <c r="C198" s="588" t="s">
        <v>163</v>
      </c>
      <c r="D198" s="589">
        <v>0</v>
      </c>
      <c r="E198" s="589">
        <v>60</v>
      </c>
      <c r="F198" s="589">
        <v>0</v>
      </c>
      <c r="G198" s="590">
        <f t="shared" si="3"/>
        <v>0</v>
      </c>
    </row>
    <row r="199" spans="1:7" x14ac:dyDescent="0.2">
      <c r="A199" s="571">
        <v>3114</v>
      </c>
      <c r="B199" s="572">
        <v>5123</v>
      </c>
      <c r="C199" s="573" t="s">
        <v>145</v>
      </c>
      <c r="D199" s="574">
        <v>0</v>
      </c>
      <c r="E199" s="574">
        <v>10</v>
      </c>
      <c r="F199" s="574">
        <v>0</v>
      </c>
      <c r="G199" s="575">
        <f t="shared" si="3"/>
        <v>0</v>
      </c>
    </row>
    <row r="200" spans="1:7" x14ac:dyDescent="0.2">
      <c r="A200" s="571">
        <v>3114</v>
      </c>
      <c r="B200" s="572">
        <v>5137</v>
      </c>
      <c r="C200" s="573" t="s">
        <v>938</v>
      </c>
      <c r="D200" s="574">
        <v>1600</v>
      </c>
      <c r="E200" s="574">
        <v>119.41</v>
      </c>
      <c r="F200" s="574">
        <v>62.200050000000005</v>
      </c>
      <c r="G200" s="575">
        <f t="shared" si="3"/>
        <v>52.089481617954945</v>
      </c>
    </row>
    <row r="201" spans="1:7" x14ac:dyDescent="0.2">
      <c r="A201" s="571">
        <v>3114</v>
      </c>
      <c r="B201" s="572">
        <v>5139</v>
      </c>
      <c r="C201" s="573" t="s">
        <v>124</v>
      </c>
      <c r="D201" s="574">
        <v>0</v>
      </c>
      <c r="E201" s="574">
        <v>2.6</v>
      </c>
      <c r="F201" s="574">
        <v>0</v>
      </c>
      <c r="G201" s="575">
        <f t="shared" si="3"/>
        <v>0</v>
      </c>
    </row>
    <row r="202" spans="1:7" ht="25.5" x14ac:dyDescent="0.2">
      <c r="A202" s="571">
        <v>3114</v>
      </c>
      <c r="B202" s="572">
        <v>5168</v>
      </c>
      <c r="C202" s="573" t="s">
        <v>151</v>
      </c>
      <c r="D202" s="574">
        <v>0</v>
      </c>
      <c r="E202" s="574">
        <v>6.8</v>
      </c>
      <c r="F202" s="574">
        <v>0</v>
      </c>
      <c r="G202" s="575">
        <f t="shared" si="3"/>
        <v>0</v>
      </c>
    </row>
    <row r="203" spans="1:7" x14ac:dyDescent="0.2">
      <c r="A203" s="571">
        <v>3114</v>
      </c>
      <c r="B203" s="572">
        <v>5169</v>
      </c>
      <c r="C203" s="573" t="s">
        <v>125</v>
      </c>
      <c r="D203" s="574">
        <v>0</v>
      </c>
      <c r="E203" s="574">
        <v>48</v>
      </c>
      <c r="F203" s="574">
        <v>38.115000000000002</v>
      </c>
      <c r="G203" s="575">
        <f t="shared" si="3"/>
        <v>79.40625</v>
      </c>
    </row>
    <row r="204" spans="1:7" x14ac:dyDescent="0.2">
      <c r="A204" s="571">
        <v>3114</v>
      </c>
      <c r="B204" s="572">
        <v>5171</v>
      </c>
      <c r="C204" s="573" t="s">
        <v>152</v>
      </c>
      <c r="D204" s="574">
        <v>0</v>
      </c>
      <c r="E204" s="574">
        <v>224.36</v>
      </c>
      <c r="F204" s="574">
        <v>224.35285000000002</v>
      </c>
      <c r="G204" s="575">
        <f t="shared" si="3"/>
        <v>99.996813157425564</v>
      </c>
    </row>
    <row r="205" spans="1:7" ht="25.5" x14ac:dyDescent="0.2">
      <c r="A205" s="571">
        <v>3114</v>
      </c>
      <c r="B205" s="572">
        <v>5213</v>
      </c>
      <c r="C205" s="573" t="s">
        <v>2776</v>
      </c>
      <c r="D205" s="574">
        <v>0</v>
      </c>
      <c r="E205" s="574">
        <v>107459.99</v>
      </c>
      <c r="F205" s="574">
        <v>107459.99</v>
      </c>
      <c r="G205" s="575">
        <f t="shared" si="3"/>
        <v>100</v>
      </c>
    </row>
    <row r="206" spans="1:7" ht="25.5" x14ac:dyDescent="0.2">
      <c r="A206" s="571">
        <v>3114</v>
      </c>
      <c r="B206" s="572">
        <v>5331</v>
      </c>
      <c r="C206" s="573" t="s">
        <v>134</v>
      </c>
      <c r="D206" s="574">
        <v>61520</v>
      </c>
      <c r="E206" s="574">
        <v>73580.327999999994</v>
      </c>
      <c r="F206" s="574">
        <v>72376.160000000003</v>
      </c>
      <c r="G206" s="575">
        <f t="shared" si="3"/>
        <v>98.363464756503944</v>
      </c>
    </row>
    <row r="207" spans="1:7" ht="25.5" x14ac:dyDescent="0.2">
      <c r="A207" s="571">
        <v>3114</v>
      </c>
      <c r="B207" s="572">
        <v>5336</v>
      </c>
      <c r="C207" s="573" t="s">
        <v>156</v>
      </c>
      <c r="D207" s="574">
        <v>0</v>
      </c>
      <c r="E207" s="574">
        <v>683132.33600000001</v>
      </c>
      <c r="F207" s="574">
        <v>683132.31856000004</v>
      </c>
      <c r="G207" s="575">
        <f t="shared" si="3"/>
        <v>99.999997447053957</v>
      </c>
    </row>
    <row r="208" spans="1:7" ht="12.75" customHeight="1" x14ac:dyDescent="0.2">
      <c r="A208" s="571">
        <v>3114</v>
      </c>
      <c r="B208" s="572">
        <v>5339</v>
      </c>
      <c r="C208" s="573" t="s">
        <v>154</v>
      </c>
      <c r="D208" s="574">
        <v>0</v>
      </c>
      <c r="E208" s="574">
        <v>40773.313999999998</v>
      </c>
      <c r="F208" s="574">
        <v>40773.313999999998</v>
      </c>
      <c r="G208" s="575">
        <f t="shared" si="3"/>
        <v>100</v>
      </c>
    </row>
    <row r="209" spans="1:7" ht="25.5" x14ac:dyDescent="0.2">
      <c r="A209" s="577">
        <v>3114</v>
      </c>
      <c r="B209" s="578"/>
      <c r="C209" s="579" t="s">
        <v>170</v>
      </c>
      <c r="D209" s="555">
        <v>63120</v>
      </c>
      <c r="E209" s="555">
        <v>905417.13800000004</v>
      </c>
      <c r="F209" s="555">
        <v>904066.45046000008</v>
      </c>
      <c r="G209" s="580">
        <f t="shared" si="3"/>
        <v>99.850821518246988</v>
      </c>
    </row>
    <row r="210" spans="1:7" x14ac:dyDescent="0.2">
      <c r="A210" s="581"/>
      <c r="B210" s="582"/>
      <c r="C210" s="583" t="s">
        <v>2498</v>
      </c>
      <c r="D210" s="584"/>
      <c r="E210" s="584"/>
      <c r="F210" s="584"/>
      <c r="G210" s="585"/>
    </row>
    <row r="211" spans="1:7" ht="25.5" x14ac:dyDescent="0.2">
      <c r="A211" s="586">
        <v>3117</v>
      </c>
      <c r="B211" s="587">
        <v>5212</v>
      </c>
      <c r="C211" s="588" t="s">
        <v>2771</v>
      </c>
      <c r="D211" s="589">
        <v>0</v>
      </c>
      <c r="E211" s="589">
        <v>8290.2620000000006</v>
      </c>
      <c r="F211" s="589">
        <v>8290.2620000000006</v>
      </c>
      <c r="G211" s="590">
        <f t="shared" si="3"/>
        <v>100</v>
      </c>
    </row>
    <row r="212" spans="1:7" ht="25.5" x14ac:dyDescent="0.2">
      <c r="A212" s="571">
        <v>3117</v>
      </c>
      <c r="B212" s="572">
        <v>5213</v>
      </c>
      <c r="C212" s="573" t="s">
        <v>2776</v>
      </c>
      <c r="D212" s="574">
        <v>0</v>
      </c>
      <c r="E212" s="574">
        <v>3680.7869999999998</v>
      </c>
      <c r="F212" s="574">
        <v>3680.7869999999998</v>
      </c>
      <c r="G212" s="575">
        <f t="shared" si="3"/>
        <v>100</v>
      </c>
    </row>
    <row r="213" spans="1:7" ht="12.75" customHeight="1" x14ac:dyDescent="0.2">
      <c r="A213" s="571">
        <v>3117</v>
      </c>
      <c r="B213" s="572">
        <v>5339</v>
      </c>
      <c r="C213" s="573" t="s">
        <v>154</v>
      </c>
      <c r="D213" s="574">
        <v>0</v>
      </c>
      <c r="E213" s="574">
        <v>706987.25300000003</v>
      </c>
      <c r="F213" s="574">
        <v>706987.25300000003</v>
      </c>
      <c r="G213" s="575">
        <f t="shared" si="3"/>
        <v>100</v>
      </c>
    </row>
    <row r="214" spans="1:7" x14ac:dyDescent="0.2">
      <c r="A214" s="577">
        <v>3117</v>
      </c>
      <c r="B214" s="578"/>
      <c r="C214" s="579" t="s">
        <v>171</v>
      </c>
      <c r="D214" s="555">
        <v>0</v>
      </c>
      <c r="E214" s="555">
        <v>718958.30200000003</v>
      </c>
      <c r="F214" s="555">
        <v>718958.30200000003</v>
      </c>
      <c r="G214" s="580">
        <f t="shared" si="3"/>
        <v>100</v>
      </c>
    </row>
    <row r="215" spans="1:7" x14ac:dyDescent="0.2">
      <c r="A215" s="581"/>
      <c r="B215" s="582"/>
      <c r="C215" s="583" t="s">
        <v>2498</v>
      </c>
      <c r="D215" s="584"/>
      <c r="E215" s="584"/>
      <c r="F215" s="584"/>
      <c r="G215" s="585"/>
    </row>
    <row r="216" spans="1:7" x14ac:dyDescent="0.2">
      <c r="A216" s="586">
        <v>3121</v>
      </c>
      <c r="B216" s="587">
        <v>5123</v>
      </c>
      <c r="C216" s="588" t="s">
        <v>145</v>
      </c>
      <c r="D216" s="589">
        <v>0</v>
      </c>
      <c r="E216" s="589">
        <v>17</v>
      </c>
      <c r="F216" s="589">
        <v>16.969889999999999</v>
      </c>
      <c r="G216" s="590">
        <f t="shared" si="3"/>
        <v>99.822882352941178</v>
      </c>
    </row>
    <row r="217" spans="1:7" x14ac:dyDescent="0.2">
      <c r="A217" s="571">
        <v>3121</v>
      </c>
      <c r="B217" s="572">
        <v>5137</v>
      </c>
      <c r="C217" s="573" t="s">
        <v>938</v>
      </c>
      <c r="D217" s="574">
        <v>15500</v>
      </c>
      <c r="E217" s="574">
        <v>11644.398999999999</v>
      </c>
      <c r="F217" s="574">
        <v>2991.0194999999999</v>
      </c>
      <c r="G217" s="575">
        <f t="shared" si="3"/>
        <v>25.686336409461752</v>
      </c>
    </row>
    <row r="218" spans="1:7" x14ac:dyDescent="0.2">
      <c r="A218" s="571">
        <v>3121</v>
      </c>
      <c r="B218" s="572">
        <v>5139</v>
      </c>
      <c r="C218" s="573" t="s">
        <v>124</v>
      </c>
      <c r="D218" s="574">
        <v>0</v>
      </c>
      <c r="E218" s="574">
        <v>9.1</v>
      </c>
      <c r="F218" s="574">
        <v>7.7052800000000001</v>
      </c>
      <c r="G218" s="575">
        <f t="shared" si="3"/>
        <v>84.673406593406597</v>
      </c>
    </row>
    <row r="219" spans="1:7" x14ac:dyDescent="0.2">
      <c r="A219" s="571">
        <v>3121</v>
      </c>
      <c r="B219" s="572">
        <v>5167</v>
      </c>
      <c r="C219" s="573" t="s">
        <v>150</v>
      </c>
      <c r="D219" s="574">
        <v>0</v>
      </c>
      <c r="E219" s="574">
        <v>27</v>
      </c>
      <c r="F219" s="574">
        <v>26.62</v>
      </c>
      <c r="G219" s="575">
        <f t="shared" si="3"/>
        <v>98.592592592592595</v>
      </c>
    </row>
    <row r="220" spans="1:7" x14ac:dyDescent="0.2">
      <c r="A220" s="571">
        <v>3121</v>
      </c>
      <c r="B220" s="572">
        <v>5169</v>
      </c>
      <c r="C220" s="573" t="s">
        <v>125</v>
      </c>
      <c r="D220" s="574">
        <v>1300</v>
      </c>
      <c r="E220" s="574">
        <v>333</v>
      </c>
      <c r="F220" s="574">
        <v>0</v>
      </c>
      <c r="G220" s="575">
        <f t="shared" si="3"/>
        <v>0</v>
      </c>
    </row>
    <row r="221" spans="1:7" x14ac:dyDescent="0.2">
      <c r="A221" s="571">
        <v>3121</v>
      </c>
      <c r="B221" s="572">
        <v>5171</v>
      </c>
      <c r="C221" s="573" t="s">
        <v>152</v>
      </c>
      <c r="D221" s="574">
        <v>0</v>
      </c>
      <c r="E221" s="574">
        <v>112</v>
      </c>
      <c r="F221" s="574">
        <v>97.719599999999986</v>
      </c>
      <c r="G221" s="575">
        <f t="shared" si="3"/>
        <v>87.249642857142845</v>
      </c>
    </row>
    <row r="222" spans="1:7" ht="25.5" x14ac:dyDescent="0.2">
      <c r="A222" s="571">
        <v>3121</v>
      </c>
      <c r="B222" s="572">
        <v>5213</v>
      </c>
      <c r="C222" s="573" t="s">
        <v>2776</v>
      </c>
      <c r="D222" s="574">
        <v>0</v>
      </c>
      <c r="E222" s="574">
        <v>123216.875</v>
      </c>
      <c r="F222" s="574">
        <v>123216.875</v>
      </c>
      <c r="G222" s="575">
        <f t="shared" si="3"/>
        <v>100</v>
      </c>
    </row>
    <row r="223" spans="1:7" ht="25.5" x14ac:dyDescent="0.2">
      <c r="A223" s="571">
        <v>3121</v>
      </c>
      <c r="B223" s="572">
        <v>5331</v>
      </c>
      <c r="C223" s="573" t="s">
        <v>134</v>
      </c>
      <c r="D223" s="574">
        <v>138545</v>
      </c>
      <c r="E223" s="574">
        <v>178802.734</v>
      </c>
      <c r="F223" s="574">
        <v>178802.33773000003</v>
      </c>
      <c r="G223" s="575">
        <f t="shared" si="3"/>
        <v>99.999778375872054</v>
      </c>
    </row>
    <row r="224" spans="1:7" ht="25.5" x14ac:dyDescent="0.2">
      <c r="A224" s="571">
        <v>3121</v>
      </c>
      <c r="B224" s="572">
        <v>5336</v>
      </c>
      <c r="C224" s="573" t="s">
        <v>156</v>
      </c>
      <c r="D224" s="574">
        <v>0</v>
      </c>
      <c r="E224" s="574">
        <v>1162023.567</v>
      </c>
      <c r="F224" s="574">
        <v>1162023.54367</v>
      </c>
      <c r="G224" s="575">
        <f t="shared" si="3"/>
        <v>99.999997992295448</v>
      </c>
    </row>
    <row r="225" spans="1:7" ht="12.75" customHeight="1" x14ac:dyDescent="0.2">
      <c r="A225" s="571">
        <v>3121</v>
      </c>
      <c r="B225" s="572">
        <v>5339</v>
      </c>
      <c r="C225" s="573" t="s">
        <v>154</v>
      </c>
      <c r="D225" s="574">
        <v>0</v>
      </c>
      <c r="E225" s="574">
        <v>16295.986000000001</v>
      </c>
      <c r="F225" s="574">
        <v>16295.986000000001</v>
      </c>
      <c r="G225" s="575">
        <f t="shared" si="3"/>
        <v>100</v>
      </c>
    </row>
    <row r="226" spans="1:7" x14ac:dyDescent="0.2">
      <c r="A226" s="577">
        <v>3121</v>
      </c>
      <c r="B226" s="578"/>
      <c r="C226" s="579" t="s">
        <v>68</v>
      </c>
      <c r="D226" s="555">
        <v>155345</v>
      </c>
      <c r="E226" s="555">
        <v>1492481.6610000001</v>
      </c>
      <c r="F226" s="555">
        <v>1483478.7766700001</v>
      </c>
      <c r="G226" s="580">
        <f t="shared" si="3"/>
        <v>99.396784257706202</v>
      </c>
    </row>
    <row r="227" spans="1:7" x14ac:dyDescent="0.2">
      <c r="A227" s="581"/>
      <c r="B227" s="582"/>
      <c r="C227" s="583" t="s">
        <v>2498</v>
      </c>
      <c r="D227" s="584"/>
      <c r="E227" s="584"/>
      <c r="F227" s="584"/>
      <c r="G227" s="585"/>
    </row>
    <row r="228" spans="1:7" x14ac:dyDescent="0.2">
      <c r="A228" s="586">
        <v>3122</v>
      </c>
      <c r="B228" s="587">
        <v>5164</v>
      </c>
      <c r="C228" s="588" t="s">
        <v>137</v>
      </c>
      <c r="D228" s="589">
        <v>0</v>
      </c>
      <c r="E228" s="589">
        <v>50</v>
      </c>
      <c r="F228" s="589">
        <v>8.9540000000000006</v>
      </c>
      <c r="G228" s="590">
        <f t="shared" si="3"/>
        <v>17.908000000000001</v>
      </c>
    </row>
    <row r="229" spans="1:7" x14ac:dyDescent="0.2">
      <c r="A229" s="571">
        <v>3122</v>
      </c>
      <c r="B229" s="572">
        <v>5167</v>
      </c>
      <c r="C229" s="573" t="s">
        <v>150</v>
      </c>
      <c r="D229" s="574">
        <v>0</v>
      </c>
      <c r="E229" s="574">
        <v>2</v>
      </c>
      <c r="F229" s="574">
        <v>1.6496999999999999</v>
      </c>
      <c r="G229" s="575">
        <f t="shared" si="3"/>
        <v>82.484999999999999</v>
      </c>
    </row>
    <row r="230" spans="1:7" x14ac:dyDescent="0.2">
      <c r="A230" s="571">
        <v>3122</v>
      </c>
      <c r="B230" s="572">
        <v>5169</v>
      </c>
      <c r="C230" s="573" t="s">
        <v>125</v>
      </c>
      <c r="D230" s="574">
        <v>150</v>
      </c>
      <c r="E230" s="574">
        <v>200</v>
      </c>
      <c r="F230" s="574">
        <v>68.643299999999982</v>
      </c>
      <c r="G230" s="575">
        <f t="shared" si="3"/>
        <v>34.321649999999991</v>
      </c>
    </row>
    <row r="231" spans="1:7" x14ac:dyDescent="0.2">
      <c r="A231" s="571">
        <v>3122</v>
      </c>
      <c r="B231" s="572">
        <v>5171</v>
      </c>
      <c r="C231" s="573" t="s">
        <v>152</v>
      </c>
      <c r="D231" s="574">
        <v>10000</v>
      </c>
      <c r="E231" s="574">
        <v>20814.401000000002</v>
      </c>
      <c r="F231" s="574">
        <v>15385.865110000001</v>
      </c>
      <c r="G231" s="575">
        <f t="shared" si="3"/>
        <v>73.919326864126418</v>
      </c>
    </row>
    <row r="232" spans="1:7" ht="25.5" x14ac:dyDescent="0.2">
      <c r="A232" s="571">
        <v>3122</v>
      </c>
      <c r="B232" s="572">
        <v>5212</v>
      </c>
      <c r="C232" s="573" t="s">
        <v>2771</v>
      </c>
      <c r="D232" s="574">
        <v>0</v>
      </c>
      <c r="E232" s="574">
        <v>149.011</v>
      </c>
      <c r="F232" s="574">
        <v>149.011</v>
      </c>
      <c r="G232" s="575">
        <f t="shared" ref="G232:G305" si="5">F232/E232*100</f>
        <v>100</v>
      </c>
    </row>
    <row r="233" spans="1:7" ht="25.5" x14ac:dyDescent="0.2">
      <c r="A233" s="571">
        <v>3122</v>
      </c>
      <c r="B233" s="572">
        <v>5213</v>
      </c>
      <c r="C233" s="573" t="s">
        <v>2776</v>
      </c>
      <c r="D233" s="574">
        <v>0</v>
      </c>
      <c r="E233" s="574">
        <v>407732.67700000003</v>
      </c>
      <c r="F233" s="574">
        <v>407732.67700000003</v>
      </c>
      <c r="G233" s="575">
        <f t="shared" si="5"/>
        <v>100</v>
      </c>
    </row>
    <row r="234" spans="1:7" ht="25.5" x14ac:dyDescent="0.2">
      <c r="A234" s="571">
        <v>3122</v>
      </c>
      <c r="B234" s="572">
        <v>5331</v>
      </c>
      <c r="C234" s="573" t="s">
        <v>134</v>
      </c>
      <c r="D234" s="574">
        <v>141182</v>
      </c>
      <c r="E234" s="574">
        <v>179752.995</v>
      </c>
      <c r="F234" s="574">
        <v>179429.59655000005</v>
      </c>
      <c r="G234" s="575">
        <f t="shared" si="5"/>
        <v>99.820087309254603</v>
      </c>
    </row>
    <row r="235" spans="1:7" ht="25.5" x14ac:dyDescent="0.2">
      <c r="A235" s="571">
        <v>3122</v>
      </c>
      <c r="B235" s="572">
        <v>5336</v>
      </c>
      <c r="C235" s="573" t="s">
        <v>156</v>
      </c>
      <c r="D235" s="574">
        <v>0</v>
      </c>
      <c r="E235" s="574">
        <v>954416.14</v>
      </c>
      <c r="F235" s="574">
        <v>954416.1193299999</v>
      </c>
      <c r="G235" s="575">
        <f t="shared" si="5"/>
        <v>99.99999783427802</v>
      </c>
    </row>
    <row r="236" spans="1:7" ht="12.75" customHeight="1" x14ac:dyDescent="0.2">
      <c r="A236" s="571">
        <v>3122</v>
      </c>
      <c r="B236" s="572">
        <v>5339</v>
      </c>
      <c r="C236" s="573" t="s">
        <v>154</v>
      </c>
      <c r="D236" s="574">
        <v>0</v>
      </c>
      <c r="E236" s="574">
        <v>11600.057000000001</v>
      </c>
      <c r="F236" s="574">
        <v>11600.057000000001</v>
      </c>
      <c r="G236" s="575">
        <f t="shared" si="5"/>
        <v>100</v>
      </c>
    </row>
    <row r="237" spans="1:7" x14ac:dyDescent="0.2">
      <c r="A237" s="577">
        <v>3122</v>
      </c>
      <c r="B237" s="578"/>
      <c r="C237" s="579" t="s">
        <v>69</v>
      </c>
      <c r="D237" s="555">
        <v>151332</v>
      </c>
      <c r="E237" s="555">
        <v>1574717.281</v>
      </c>
      <c r="F237" s="555">
        <v>1568792.5729899998</v>
      </c>
      <c r="G237" s="580">
        <f t="shared" si="5"/>
        <v>99.623760526318875</v>
      </c>
    </row>
    <row r="238" spans="1:7" x14ac:dyDescent="0.2">
      <c r="A238" s="581"/>
      <c r="B238" s="582"/>
      <c r="C238" s="583" t="s">
        <v>2498</v>
      </c>
      <c r="D238" s="584"/>
      <c r="E238" s="584"/>
      <c r="F238" s="584"/>
      <c r="G238" s="585"/>
    </row>
    <row r="239" spans="1:7" ht="25.5" x14ac:dyDescent="0.2">
      <c r="A239" s="586">
        <v>3123</v>
      </c>
      <c r="B239" s="587">
        <v>5213</v>
      </c>
      <c r="C239" s="588" t="s">
        <v>2776</v>
      </c>
      <c r="D239" s="589">
        <v>0</v>
      </c>
      <c r="E239" s="589">
        <v>64093.597000000002</v>
      </c>
      <c r="F239" s="589">
        <v>64093.597000000002</v>
      </c>
      <c r="G239" s="590">
        <f t="shared" si="5"/>
        <v>100</v>
      </c>
    </row>
    <row r="240" spans="1:7" ht="25.5" x14ac:dyDescent="0.2">
      <c r="A240" s="577">
        <v>3123</v>
      </c>
      <c r="B240" s="578"/>
      <c r="C240" s="579" t="s">
        <v>70</v>
      </c>
      <c r="D240" s="555">
        <v>0</v>
      </c>
      <c r="E240" s="555">
        <v>64093.597000000002</v>
      </c>
      <c r="F240" s="555">
        <v>64093.597000000002</v>
      </c>
      <c r="G240" s="580">
        <f t="shared" si="5"/>
        <v>100</v>
      </c>
    </row>
    <row r="241" spans="1:7" x14ac:dyDescent="0.2">
      <c r="A241" s="581"/>
      <c r="B241" s="582"/>
      <c r="C241" s="583" t="s">
        <v>2498</v>
      </c>
      <c r="D241" s="584"/>
      <c r="E241" s="584"/>
      <c r="F241" s="584"/>
      <c r="G241" s="585"/>
    </row>
    <row r="242" spans="1:7" ht="25.5" x14ac:dyDescent="0.2">
      <c r="A242" s="586">
        <v>3124</v>
      </c>
      <c r="B242" s="587">
        <v>5331</v>
      </c>
      <c r="C242" s="588" t="s">
        <v>134</v>
      </c>
      <c r="D242" s="589">
        <v>22323</v>
      </c>
      <c r="E242" s="589">
        <v>26561.26</v>
      </c>
      <c r="F242" s="589">
        <v>26561.26</v>
      </c>
      <c r="G242" s="590">
        <f t="shared" si="5"/>
        <v>100</v>
      </c>
    </row>
    <row r="243" spans="1:7" ht="25.5" x14ac:dyDescent="0.2">
      <c r="A243" s="571">
        <v>3124</v>
      </c>
      <c r="B243" s="572">
        <v>5336</v>
      </c>
      <c r="C243" s="573" t="s">
        <v>156</v>
      </c>
      <c r="D243" s="574">
        <v>0</v>
      </c>
      <c r="E243" s="574">
        <v>173794.25099999999</v>
      </c>
      <c r="F243" s="574">
        <v>173794.24980000002</v>
      </c>
      <c r="G243" s="575">
        <f t="shared" si="5"/>
        <v>99.999999309528391</v>
      </c>
    </row>
    <row r="244" spans="1:7" ht="25.5" x14ac:dyDescent="0.2">
      <c r="A244" s="577">
        <v>3124</v>
      </c>
      <c r="B244" s="578"/>
      <c r="C244" s="579" t="s">
        <v>172</v>
      </c>
      <c r="D244" s="555">
        <v>22323</v>
      </c>
      <c r="E244" s="555">
        <v>200355.511</v>
      </c>
      <c r="F244" s="555">
        <v>200355.5098</v>
      </c>
      <c r="G244" s="580">
        <f t="shared" si="5"/>
        <v>99.999999401064642</v>
      </c>
    </row>
    <row r="245" spans="1:7" x14ac:dyDescent="0.2">
      <c r="A245" s="581"/>
      <c r="B245" s="582"/>
      <c r="C245" s="583" t="s">
        <v>2498</v>
      </c>
      <c r="D245" s="584"/>
      <c r="E245" s="584"/>
      <c r="F245" s="584"/>
      <c r="G245" s="585"/>
    </row>
    <row r="246" spans="1:7" x14ac:dyDescent="0.2">
      <c r="A246" s="586">
        <v>3125</v>
      </c>
      <c r="B246" s="587">
        <v>5123</v>
      </c>
      <c r="C246" s="588" t="s">
        <v>145</v>
      </c>
      <c r="D246" s="589">
        <v>0</v>
      </c>
      <c r="E246" s="589">
        <v>40</v>
      </c>
      <c r="F246" s="589">
        <v>39.229689999999998</v>
      </c>
      <c r="G246" s="590">
        <f t="shared" si="5"/>
        <v>98.074224999999998</v>
      </c>
    </row>
    <row r="247" spans="1:7" x14ac:dyDescent="0.2">
      <c r="A247" s="571">
        <v>3125</v>
      </c>
      <c r="B247" s="572">
        <v>5137</v>
      </c>
      <c r="C247" s="573" t="s">
        <v>938</v>
      </c>
      <c r="D247" s="574">
        <v>300</v>
      </c>
      <c r="E247" s="574">
        <v>256</v>
      </c>
      <c r="F247" s="574">
        <v>236.98995000000002</v>
      </c>
      <c r="G247" s="575">
        <f t="shared" si="5"/>
        <v>92.57419921875001</v>
      </c>
    </row>
    <row r="248" spans="1:7" x14ac:dyDescent="0.2">
      <c r="A248" s="571">
        <v>3125</v>
      </c>
      <c r="B248" s="572">
        <v>5139</v>
      </c>
      <c r="C248" s="573" t="s">
        <v>124</v>
      </c>
      <c r="D248" s="574">
        <v>0</v>
      </c>
      <c r="E248" s="574">
        <v>11</v>
      </c>
      <c r="F248" s="574">
        <v>1.9359999999999999</v>
      </c>
      <c r="G248" s="575">
        <f t="shared" si="5"/>
        <v>17.599999999999998</v>
      </c>
    </row>
    <row r="249" spans="1:7" ht="25.5" x14ac:dyDescent="0.2">
      <c r="A249" s="571">
        <v>3125</v>
      </c>
      <c r="B249" s="572">
        <v>5213</v>
      </c>
      <c r="C249" s="573" t="s">
        <v>2776</v>
      </c>
      <c r="D249" s="574">
        <v>0</v>
      </c>
      <c r="E249" s="574">
        <v>1546.951</v>
      </c>
      <c r="F249" s="574">
        <v>1546.951</v>
      </c>
      <c r="G249" s="575">
        <f t="shared" si="5"/>
        <v>100</v>
      </c>
    </row>
    <row r="250" spans="1:7" ht="25.5" x14ac:dyDescent="0.2">
      <c r="A250" s="571">
        <v>3125</v>
      </c>
      <c r="B250" s="572">
        <v>5221</v>
      </c>
      <c r="C250" s="573" t="s">
        <v>139</v>
      </c>
      <c r="D250" s="574">
        <v>0</v>
      </c>
      <c r="E250" s="574">
        <v>3005.4749999999999</v>
      </c>
      <c r="F250" s="574">
        <v>3005.4749999999999</v>
      </c>
      <c r="G250" s="575">
        <f t="shared" si="5"/>
        <v>100</v>
      </c>
    </row>
    <row r="251" spans="1:7" ht="25.5" x14ac:dyDescent="0.2">
      <c r="A251" s="571">
        <v>3125</v>
      </c>
      <c r="B251" s="572">
        <v>5331</v>
      </c>
      <c r="C251" s="573" t="s">
        <v>134</v>
      </c>
      <c r="D251" s="574">
        <v>12330</v>
      </c>
      <c r="E251" s="574">
        <v>17418.27</v>
      </c>
      <c r="F251" s="574">
        <v>17417.800749999999</v>
      </c>
      <c r="G251" s="575">
        <f t="shared" si="5"/>
        <v>99.997305989630419</v>
      </c>
    </row>
    <row r="252" spans="1:7" ht="25.5" x14ac:dyDescent="0.2">
      <c r="A252" s="577">
        <v>3125</v>
      </c>
      <c r="B252" s="578"/>
      <c r="C252" s="579" t="s">
        <v>173</v>
      </c>
      <c r="D252" s="555">
        <v>12630</v>
      </c>
      <c r="E252" s="555">
        <v>22277.696</v>
      </c>
      <c r="F252" s="555">
        <v>22248.382389999999</v>
      </c>
      <c r="G252" s="580">
        <f t="shared" si="5"/>
        <v>99.868417227706132</v>
      </c>
    </row>
    <row r="253" spans="1:7" x14ac:dyDescent="0.2">
      <c r="A253" s="581"/>
      <c r="B253" s="582"/>
      <c r="C253" s="583" t="s">
        <v>2498</v>
      </c>
      <c r="D253" s="584"/>
      <c r="E253" s="584"/>
      <c r="F253" s="584"/>
      <c r="G253" s="585"/>
    </row>
    <row r="254" spans="1:7" x14ac:dyDescent="0.2">
      <c r="A254" s="586">
        <v>3126</v>
      </c>
      <c r="B254" s="587">
        <v>5169</v>
      </c>
      <c r="C254" s="588" t="s">
        <v>125</v>
      </c>
      <c r="D254" s="589">
        <v>0</v>
      </c>
      <c r="E254" s="589">
        <v>150</v>
      </c>
      <c r="F254" s="589">
        <v>100.43</v>
      </c>
      <c r="G254" s="590">
        <f t="shared" si="5"/>
        <v>66.953333333333347</v>
      </c>
    </row>
    <row r="255" spans="1:7" ht="25.5" x14ac:dyDescent="0.2">
      <c r="A255" s="571">
        <v>3126</v>
      </c>
      <c r="B255" s="572">
        <v>5331</v>
      </c>
      <c r="C255" s="573" t="s">
        <v>134</v>
      </c>
      <c r="D255" s="574">
        <v>9389</v>
      </c>
      <c r="E255" s="574">
        <v>18582.419999999998</v>
      </c>
      <c r="F255" s="574">
        <v>18486.056769999999</v>
      </c>
      <c r="G255" s="575">
        <f t="shared" si="5"/>
        <v>99.481427984083879</v>
      </c>
    </row>
    <row r="256" spans="1:7" ht="25.5" x14ac:dyDescent="0.2">
      <c r="A256" s="571">
        <v>3126</v>
      </c>
      <c r="B256" s="572">
        <v>5336</v>
      </c>
      <c r="C256" s="573" t="s">
        <v>156</v>
      </c>
      <c r="D256" s="574">
        <v>0</v>
      </c>
      <c r="E256" s="574">
        <v>122140.072</v>
      </c>
      <c r="F256" s="574">
        <v>122140.07110000002</v>
      </c>
      <c r="G256" s="575">
        <f t="shared" si="5"/>
        <v>99.999999263141106</v>
      </c>
    </row>
    <row r="257" spans="1:7" x14ac:dyDescent="0.2">
      <c r="A257" s="577">
        <v>3126</v>
      </c>
      <c r="B257" s="578"/>
      <c r="C257" s="579" t="s">
        <v>174</v>
      </c>
      <c r="D257" s="555">
        <v>9389</v>
      </c>
      <c r="E257" s="555">
        <v>140872.492</v>
      </c>
      <c r="F257" s="555">
        <v>140726.55787000002</v>
      </c>
      <c r="G257" s="580">
        <f t="shared" si="5"/>
        <v>99.896406936565029</v>
      </c>
    </row>
    <row r="258" spans="1:7" x14ac:dyDescent="0.2">
      <c r="A258" s="581"/>
      <c r="B258" s="582"/>
      <c r="C258" s="583" t="s">
        <v>2498</v>
      </c>
      <c r="D258" s="584"/>
      <c r="E258" s="584"/>
      <c r="F258" s="584"/>
      <c r="G258" s="585"/>
    </row>
    <row r="259" spans="1:7" x14ac:dyDescent="0.2">
      <c r="A259" s="586">
        <v>3127</v>
      </c>
      <c r="B259" s="587">
        <v>5137</v>
      </c>
      <c r="C259" s="588" t="s">
        <v>938</v>
      </c>
      <c r="D259" s="589">
        <v>7200</v>
      </c>
      <c r="E259" s="589">
        <v>5294.03</v>
      </c>
      <c r="F259" s="589">
        <v>3975.5498599999996</v>
      </c>
      <c r="G259" s="590">
        <f t="shared" si="5"/>
        <v>75.094962816606625</v>
      </c>
    </row>
    <row r="260" spans="1:7" x14ac:dyDescent="0.2">
      <c r="A260" s="571">
        <v>3127</v>
      </c>
      <c r="B260" s="572">
        <v>5139</v>
      </c>
      <c r="C260" s="573" t="s">
        <v>124</v>
      </c>
      <c r="D260" s="574">
        <v>0</v>
      </c>
      <c r="E260" s="574">
        <v>327.88</v>
      </c>
      <c r="F260" s="574">
        <v>297.01264000000003</v>
      </c>
      <c r="G260" s="575">
        <f t="shared" si="5"/>
        <v>90.585775283640373</v>
      </c>
    </row>
    <row r="261" spans="1:7" x14ac:dyDescent="0.2">
      <c r="A261" s="571">
        <v>3127</v>
      </c>
      <c r="B261" s="572">
        <v>5167</v>
      </c>
      <c r="C261" s="573" t="s">
        <v>150</v>
      </c>
      <c r="D261" s="574">
        <v>0</v>
      </c>
      <c r="E261" s="574">
        <v>154.30000000000001</v>
      </c>
      <c r="F261" s="574">
        <v>113.47247000000002</v>
      </c>
      <c r="G261" s="575">
        <f t="shared" si="5"/>
        <v>73.540162022035005</v>
      </c>
    </row>
    <row r="262" spans="1:7" x14ac:dyDescent="0.2">
      <c r="A262" s="571">
        <v>3127</v>
      </c>
      <c r="B262" s="572">
        <v>5169</v>
      </c>
      <c r="C262" s="573" t="s">
        <v>125</v>
      </c>
      <c r="D262" s="574">
        <v>150</v>
      </c>
      <c r="E262" s="574">
        <v>1196.652</v>
      </c>
      <c r="F262" s="574">
        <v>184.52500000000003</v>
      </c>
      <c r="G262" s="575">
        <f t="shared" si="5"/>
        <v>15.420105427475994</v>
      </c>
    </row>
    <row r="263" spans="1:7" x14ac:dyDescent="0.2">
      <c r="A263" s="571">
        <v>3127</v>
      </c>
      <c r="B263" s="572">
        <v>5171</v>
      </c>
      <c r="C263" s="573" t="s">
        <v>152</v>
      </c>
      <c r="D263" s="574">
        <v>0</v>
      </c>
      <c r="E263" s="574">
        <v>20</v>
      </c>
      <c r="F263" s="574">
        <v>0</v>
      </c>
      <c r="G263" s="575">
        <f t="shared" si="5"/>
        <v>0</v>
      </c>
    </row>
    <row r="264" spans="1:7" ht="25.5" x14ac:dyDescent="0.2">
      <c r="A264" s="571">
        <v>3127</v>
      </c>
      <c r="B264" s="572">
        <v>5213</v>
      </c>
      <c r="C264" s="573" t="s">
        <v>2776</v>
      </c>
      <c r="D264" s="574">
        <v>0</v>
      </c>
      <c r="E264" s="574">
        <v>313054.62699999998</v>
      </c>
      <c r="F264" s="574">
        <v>313054.62699999998</v>
      </c>
      <c r="G264" s="575">
        <f t="shared" si="5"/>
        <v>100</v>
      </c>
    </row>
    <row r="265" spans="1:7" ht="25.5" x14ac:dyDescent="0.2">
      <c r="A265" s="571">
        <v>3127</v>
      </c>
      <c r="B265" s="572">
        <v>5221</v>
      </c>
      <c r="C265" s="573" t="s">
        <v>139</v>
      </c>
      <c r="D265" s="574">
        <v>0</v>
      </c>
      <c r="E265" s="574">
        <v>63309.661999999997</v>
      </c>
      <c r="F265" s="574">
        <v>63309.661999999997</v>
      </c>
      <c r="G265" s="575">
        <f t="shared" si="5"/>
        <v>100</v>
      </c>
    </row>
    <row r="266" spans="1:7" ht="25.5" x14ac:dyDescent="0.2">
      <c r="A266" s="571">
        <v>3127</v>
      </c>
      <c r="B266" s="572">
        <v>5331</v>
      </c>
      <c r="C266" s="573" t="s">
        <v>134</v>
      </c>
      <c r="D266" s="574">
        <v>398982</v>
      </c>
      <c r="E266" s="574">
        <v>537957.40800000005</v>
      </c>
      <c r="F266" s="574">
        <v>523612.17391000001</v>
      </c>
      <c r="G266" s="575">
        <f t="shared" si="5"/>
        <v>97.333388503128475</v>
      </c>
    </row>
    <row r="267" spans="1:7" ht="25.5" x14ac:dyDescent="0.2">
      <c r="A267" s="571">
        <v>3127</v>
      </c>
      <c r="B267" s="572">
        <v>5336</v>
      </c>
      <c r="C267" s="573" t="s">
        <v>156</v>
      </c>
      <c r="D267" s="574">
        <v>0</v>
      </c>
      <c r="E267" s="574">
        <v>2230752.3629999999</v>
      </c>
      <c r="F267" s="574">
        <v>2230752.3384399996</v>
      </c>
      <c r="G267" s="575">
        <f t="shared" si="5"/>
        <v>99.999998899026139</v>
      </c>
    </row>
    <row r="268" spans="1:7" x14ac:dyDescent="0.2">
      <c r="A268" s="577">
        <v>3127</v>
      </c>
      <c r="B268" s="578"/>
      <c r="C268" s="579" t="s">
        <v>2497</v>
      </c>
      <c r="D268" s="555">
        <v>406332</v>
      </c>
      <c r="E268" s="555">
        <v>3152066.9219999998</v>
      </c>
      <c r="F268" s="555">
        <v>3135299.3613199992</v>
      </c>
      <c r="G268" s="580">
        <f t="shared" si="5"/>
        <v>99.468045536629617</v>
      </c>
    </row>
    <row r="269" spans="1:7" x14ac:dyDescent="0.2">
      <c r="A269" s="581"/>
      <c r="B269" s="582"/>
      <c r="C269" s="583" t="s">
        <v>2498</v>
      </c>
      <c r="D269" s="584"/>
      <c r="E269" s="584"/>
      <c r="F269" s="584"/>
      <c r="G269" s="585"/>
    </row>
    <row r="270" spans="1:7" x14ac:dyDescent="0.2">
      <c r="A270" s="586">
        <v>3133</v>
      </c>
      <c r="B270" s="587">
        <v>5137</v>
      </c>
      <c r="C270" s="588" t="s">
        <v>938</v>
      </c>
      <c r="D270" s="589">
        <v>0</v>
      </c>
      <c r="E270" s="589">
        <v>2000</v>
      </c>
      <c r="F270" s="589">
        <v>0</v>
      </c>
      <c r="G270" s="590">
        <f t="shared" si="5"/>
        <v>0</v>
      </c>
    </row>
    <row r="271" spans="1:7" x14ac:dyDescent="0.2">
      <c r="A271" s="571">
        <v>3133</v>
      </c>
      <c r="B271" s="572">
        <v>5169</v>
      </c>
      <c r="C271" s="573" t="s">
        <v>125</v>
      </c>
      <c r="D271" s="574">
        <v>350</v>
      </c>
      <c r="E271" s="574">
        <v>350</v>
      </c>
      <c r="F271" s="574">
        <v>139.029</v>
      </c>
      <c r="G271" s="575">
        <f t="shared" si="5"/>
        <v>39.722571428571428</v>
      </c>
    </row>
    <row r="272" spans="1:7" ht="25.5" x14ac:dyDescent="0.2">
      <c r="A272" s="571">
        <v>3133</v>
      </c>
      <c r="B272" s="572">
        <v>5331</v>
      </c>
      <c r="C272" s="573" t="s">
        <v>134</v>
      </c>
      <c r="D272" s="574">
        <v>93261</v>
      </c>
      <c r="E272" s="574">
        <v>107088.345</v>
      </c>
      <c r="F272" s="574">
        <v>106724.08379</v>
      </c>
      <c r="G272" s="575">
        <f t="shared" si="5"/>
        <v>99.659849809052517</v>
      </c>
    </row>
    <row r="273" spans="1:7" ht="25.5" x14ac:dyDescent="0.2">
      <c r="A273" s="571">
        <v>3133</v>
      </c>
      <c r="B273" s="572">
        <v>5336</v>
      </c>
      <c r="C273" s="573" t="s">
        <v>156</v>
      </c>
      <c r="D273" s="574">
        <v>0</v>
      </c>
      <c r="E273" s="574">
        <v>301465.71799999999</v>
      </c>
      <c r="F273" s="574">
        <v>301465.71799999999</v>
      </c>
      <c r="G273" s="575">
        <f t="shared" si="5"/>
        <v>100</v>
      </c>
    </row>
    <row r="274" spans="1:7" x14ac:dyDescent="0.2">
      <c r="A274" s="577">
        <v>3133</v>
      </c>
      <c r="B274" s="578"/>
      <c r="C274" s="579" t="s">
        <v>175</v>
      </c>
      <c r="D274" s="555">
        <v>93611</v>
      </c>
      <c r="E274" s="555">
        <v>410904.06300000002</v>
      </c>
      <c r="F274" s="555">
        <v>408328.83079000004</v>
      </c>
      <c r="G274" s="580">
        <f t="shared" si="5"/>
        <v>99.373276528054191</v>
      </c>
    </row>
    <row r="275" spans="1:7" x14ac:dyDescent="0.2">
      <c r="A275" s="581"/>
      <c r="B275" s="582"/>
      <c r="C275" s="583" t="s">
        <v>2498</v>
      </c>
      <c r="D275" s="584"/>
      <c r="E275" s="584"/>
      <c r="F275" s="584"/>
      <c r="G275" s="585"/>
    </row>
    <row r="276" spans="1:7" ht="25.5" x14ac:dyDescent="0.2">
      <c r="A276" s="586">
        <v>3141</v>
      </c>
      <c r="B276" s="587">
        <v>5011</v>
      </c>
      <c r="C276" s="588" t="s">
        <v>141</v>
      </c>
      <c r="D276" s="589">
        <v>0</v>
      </c>
      <c r="E276" s="589">
        <v>3097.26</v>
      </c>
      <c r="F276" s="589">
        <v>3097.24</v>
      </c>
      <c r="G276" s="590">
        <f t="shared" si="5"/>
        <v>99.99935426796587</v>
      </c>
    </row>
    <row r="277" spans="1:7" ht="25.5" x14ac:dyDescent="0.2">
      <c r="A277" s="571">
        <v>3141</v>
      </c>
      <c r="B277" s="572">
        <v>5031</v>
      </c>
      <c r="C277" s="573" t="s">
        <v>143</v>
      </c>
      <c r="D277" s="574">
        <v>0</v>
      </c>
      <c r="E277" s="574">
        <v>768.13</v>
      </c>
      <c r="F277" s="574">
        <v>768.11500000000001</v>
      </c>
      <c r="G277" s="575">
        <f t="shared" si="5"/>
        <v>99.998047205551146</v>
      </c>
    </row>
    <row r="278" spans="1:7" x14ac:dyDescent="0.2">
      <c r="A278" s="571">
        <v>3141</v>
      </c>
      <c r="B278" s="572">
        <v>5032</v>
      </c>
      <c r="C278" s="573" t="s">
        <v>144</v>
      </c>
      <c r="D278" s="574">
        <v>0</v>
      </c>
      <c r="E278" s="574">
        <v>278.77</v>
      </c>
      <c r="F278" s="574">
        <v>278.75200000000001</v>
      </c>
      <c r="G278" s="575">
        <f t="shared" si="5"/>
        <v>99.993543064174773</v>
      </c>
    </row>
    <row r="279" spans="1:7" ht="38.25" x14ac:dyDescent="0.2">
      <c r="A279" s="571">
        <v>3141</v>
      </c>
      <c r="B279" s="572">
        <v>5038</v>
      </c>
      <c r="C279" s="573" t="s">
        <v>2782</v>
      </c>
      <c r="D279" s="574">
        <v>0</v>
      </c>
      <c r="E279" s="574">
        <v>13.02</v>
      </c>
      <c r="F279" s="574">
        <v>13.007999999999999</v>
      </c>
      <c r="G279" s="575">
        <f t="shared" si="5"/>
        <v>99.907834101382491</v>
      </c>
    </row>
    <row r="280" spans="1:7" ht="25.5" x14ac:dyDescent="0.2">
      <c r="A280" s="571">
        <v>3141</v>
      </c>
      <c r="B280" s="572">
        <v>5212</v>
      </c>
      <c r="C280" s="573" t="s">
        <v>2771</v>
      </c>
      <c r="D280" s="574">
        <v>0</v>
      </c>
      <c r="E280" s="574">
        <v>345.03</v>
      </c>
      <c r="F280" s="574">
        <v>345.03</v>
      </c>
      <c r="G280" s="575">
        <f t="shared" si="5"/>
        <v>100</v>
      </c>
    </row>
    <row r="281" spans="1:7" ht="25.5" x14ac:dyDescent="0.2">
      <c r="A281" s="571">
        <v>3141</v>
      </c>
      <c r="B281" s="572">
        <v>5213</v>
      </c>
      <c r="C281" s="573" t="s">
        <v>2776</v>
      </c>
      <c r="D281" s="574">
        <v>0</v>
      </c>
      <c r="E281" s="574">
        <v>24040.791000000001</v>
      </c>
      <c r="F281" s="574">
        <v>24040.765500000001</v>
      </c>
      <c r="G281" s="575">
        <f t="shared" si="5"/>
        <v>99.999893930278745</v>
      </c>
    </row>
    <row r="282" spans="1:7" ht="25.5" x14ac:dyDescent="0.2">
      <c r="A282" s="571">
        <v>3141</v>
      </c>
      <c r="B282" s="572">
        <v>5221</v>
      </c>
      <c r="C282" s="573" t="s">
        <v>139</v>
      </c>
      <c r="D282" s="574">
        <v>0</v>
      </c>
      <c r="E282" s="574">
        <v>1012.794</v>
      </c>
      <c r="F282" s="574">
        <v>1012.794</v>
      </c>
      <c r="G282" s="575">
        <f t="shared" si="5"/>
        <v>100</v>
      </c>
    </row>
    <row r="283" spans="1:7" x14ac:dyDescent="0.2">
      <c r="A283" s="571">
        <v>3141</v>
      </c>
      <c r="B283" s="572">
        <v>5222</v>
      </c>
      <c r="C283" s="573" t="s">
        <v>127</v>
      </c>
      <c r="D283" s="574">
        <v>0</v>
      </c>
      <c r="E283" s="574">
        <v>1116.3320000000001</v>
      </c>
      <c r="F283" s="574">
        <v>1116.3320000000001</v>
      </c>
      <c r="G283" s="575">
        <f t="shared" si="5"/>
        <v>100</v>
      </c>
    </row>
    <row r="284" spans="1:7" ht="25.5" x14ac:dyDescent="0.2">
      <c r="A284" s="571">
        <v>3141</v>
      </c>
      <c r="B284" s="572">
        <v>5223</v>
      </c>
      <c r="C284" s="573" t="s">
        <v>130</v>
      </c>
      <c r="D284" s="574">
        <v>0</v>
      </c>
      <c r="E284" s="574">
        <v>1182.8800000000001</v>
      </c>
      <c r="F284" s="574">
        <v>1182.8009999999999</v>
      </c>
      <c r="G284" s="575">
        <f t="shared" si="5"/>
        <v>99.993321385093992</v>
      </c>
    </row>
    <row r="285" spans="1:7" x14ac:dyDescent="0.2">
      <c r="A285" s="571">
        <v>3141</v>
      </c>
      <c r="B285" s="572">
        <v>5321</v>
      </c>
      <c r="C285" s="573" t="s">
        <v>131</v>
      </c>
      <c r="D285" s="574">
        <v>25506</v>
      </c>
      <c r="E285" s="574">
        <v>50432.9</v>
      </c>
      <c r="F285" s="574">
        <v>41611.886499999979</v>
      </c>
      <c r="G285" s="575">
        <f t="shared" si="5"/>
        <v>82.509406558020615</v>
      </c>
    </row>
    <row r="286" spans="1:7" ht="25.5" x14ac:dyDescent="0.2">
      <c r="A286" s="571">
        <v>3141</v>
      </c>
      <c r="B286" s="572">
        <v>5331</v>
      </c>
      <c r="C286" s="573" t="s">
        <v>134</v>
      </c>
      <c r="D286" s="574">
        <v>34059</v>
      </c>
      <c r="E286" s="574">
        <v>34614.239999999998</v>
      </c>
      <c r="F286" s="574">
        <v>34602.594899999996</v>
      </c>
      <c r="G286" s="575">
        <f t="shared" si="5"/>
        <v>99.966357487554248</v>
      </c>
    </row>
    <row r="287" spans="1:7" x14ac:dyDescent="0.2">
      <c r="A287" s="571">
        <v>3141</v>
      </c>
      <c r="B287" s="572">
        <v>5332</v>
      </c>
      <c r="C287" s="573" t="s">
        <v>2779</v>
      </c>
      <c r="D287" s="574">
        <v>0</v>
      </c>
      <c r="E287" s="574">
        <v>220.78800000000001</v>
      </c>
      <c r="F287" s="574">
        <v>220.78800000000001</v>
      </c>
      <c r="G287" s="575">
        <f t="shared" si="5"/>
        <v>100</v>
      </c>
    </row>
    <row r="288" spans="1:7" ht="25.5" x14ac:dyDescent="0.2">
      <c r="A288" s="571">
        <v>3141</v>
      </c>
      <c r="B288" s="572">
        <v>5336</v>
      </c>
      <c r="C288" s="573" t="s">
        <v>156</v>
      </c>
      <c r="D288" s="574">
        <v>0</v>
      </c>
      <c r="E288" s="574">
        <v>189536.614</v>
      </c>
      <c r="F288" s="574">
        <v>189433.14711999992</v>
      </c>
      <c r="G288" s="575">
        <f t="shared" si="5"/>
        <v>99.94541061074348</v>
      </c>
    </row>
    <row r="289" spans="1:7" ht="12.75" customHeight="1" x14ac:dyDescent="0.2">
      <c r="A289" s="571">
        <v>3141</v>
      </c>
      <c r="B289" s="572">
        <v>5339</v>
      </c>
      <c r="C289" s="573" t="s">
        <v>154</v>
      </c>
      <c r="D289" s="574">
        <v>0</v>
      </c>
      <c r="E289" s="574">
        <v>1007649.387</v>
      </c>
      <c r="F289" s="574">
        <v>1007649.387</v>
      </c>
      <c r="G289" s="575">
        <f t="shared" si="5"/>
        <v>100</v>
      </c>
    </row>
    <row r="290" spans="1:7" x14ac:dyDescent="0.2">
      <c r="A290" s="577">
        <v>3141</v>
      </c>
      <c r="B290" s="578"/>
      <c r="C290" s="579" t="s">
        <v>176</v>
      </c>
      <c r="D290" s="555">
        <v>59565</v>
      </c>
      <c r="E290" s="555">
        <v>1314308.936</v>
      </c>
      <c r="F290" s="555">
        <v>1305372.64102</v>
      </c>
      <c r="G290" s="580">
        <f t="shared" si="5"/>
        <v>99.320076525752228</v>
      </c>
    </row>
    <row r="291" spans="1:7" x14ac:dyDescent="0.2">
      <c r="A291" s="581"/>
      <c r="B291" s="582"/>
      <c r="C291" s="583" t="s">
        <v>2498</v>
      </c>
      <c r="D291" s="584"/>
      <c r="E291" s="584"/>
      <c r="F291" s="584"/>
      <c r="G291" s="585"/>
    </row>
    <row r="292" spans="1:7" ht="25.5" x14ac:dyDescent="0.2">
      <c r="A292" s="586">
        <v>3143</v>
      </c>
      <c r="B292" s="587">
        <v>5212</v>
      </c>
      <c r="C292" s="588" t="s">
        <v>2771</v>
      </c>
      <c r="D292" s="589">
        <v>0</v>
      </c>
      <c r="E292" s="589">
        <v>2701.4259999999999</v>
      </c>
      <c r="F292" s="589">
        <v>2701.4259999999999</v>
      </c>
      <c r="G292" s="590">
        <f t="shared" si="5"/>
        <v>100</v>
      </c>
    </row>
    <row r="293" spans="1:7" ht="25.5" x14ac:dyDescent="0.2">
      <c r="A293" s="571">
        <v>3143</v>
      </c>
      <c r="B293" s="572">
        <v>5213</v>
      </c>
      <c r="C293" s="573" t="s">
        <v>2776</v>
      </c>
      <c r="D293" s="574">
        <v>0</v>
      </c>
      <c r="E293" s="574">
        <v>32680.137999999999</v>
      </c>
      <c r="F293" s="574">
        <v>32680.137999999999</v>
      </c>
      <c r="G293" s="575">
        <f t="shared" si="5"/>
        <v>100</v>
      </c>
    </row>
    <row r="294" spans="1:7" x14ac:dyDescent="0.2">
      <c r="A294" s="571">
        <v>3143</v>
      </c>
      <c r="B294" s="572">
        <v>5222</v>
      </c>
      <c r="C294" s="573" t="s">
        <v>127</v>
      </c>
      <c r="D294" s="574">
        <v>0</v>
      </c>
      <c r="E294" s="574">
        <v>3829.0540000000001</v>
      </c>
      <c r="F294" s="574">
        <v>3829.0540000000001</v>
      </c>
      <c r="G294" s="575">
        <f t="shared" si="5"/>
        <v>100</v>
      </c>
    </row>
    <row r="295" spans="1:7" ht="25.5" x14ac:dyDescent="0.2">
      <c r="A295" s="571">
        <v>3143</v>
      </c>
      <c r="B295" s="572">
        <v>5331</v>
      </c>
      <c r="C295" s="573" t="s">
        <v>134</v>
      </c>
      <c r="D295" s="574">
        <v>1628</v>
      </c>
      <c r="E295" s="574">
        <v>1628</v>
      </c>
      <c r="F295" s="574">
        <v>1628</v>
      </c>
      <c r="G295" s="575">
        <f t="shared" si="5"/>
        <v>100</v>
      </c>
    </row>
    <row r="296" spans="1:7" ht="25.5" x14ac:dyDescent="0.2">
      <c r="A296" s="571">
        <v>3143</v>
      </c>
      <c r="B296" s="572">
        <v>5336</v>
      </c>
      <c r="C296" s="573" t="s">
        <v>156</v>
      </c>
      <c r="D296" s="574">
        <v>0</v>
      </c>
      <c r="E296" s="574">
        <v>70453.244999999995</v>
      </c>
      <c r="F296" s="574">
        <v>70453.244999999995</v>
      </c>
      <c r="G296" s="575">
        <f t="shared" si="5"/>
        <v>100</v>
      </c>
    </row>
    <row r="297" spans="1:7" ht="12.75" customHeight="1" x14ac:dyDescent="0.2">
      <c r="A297" s="571">
        <v>3143</v>
      </c>
      <c r="B297" s="572">
        <v>5339</v>
      </c>
      <c r="C297" s="573" t="s">
        <v>154</v>
      </c>
      <c r="D297" s="574">
        <v>0</v>
      </c>
      <c r="E297" s="574">
        <v>842247.74</v>
      </c>
      <c r="F297" s="574">
        <v>842247.74</v>
      </c>
      <c r="G297" s="575">
        <f t="shared" si="5"/>
        <v>100</v>
      </c>
    </row>
    <row r="298" spans="1:7" x14ac:dyDescent="0.2">
      <c r="A298" s="577">
        <v>3143</v>
      </c>
      <c r="B298" s="578"/>
      <c r="C298" s="579" t="s">
        <v>177</v>
      </c>
      <c r="D298" s="555">
        <v>1628</v>
      </c>
      <c r="E298" s="555">
        <v>953539.603</v>
      </c>
      <c r="F298" s="555">
        <v>953539.603</v>
      </c>
      <c r="G298" s="580">
        <f t="shared" si="5"/>
        <v>100</v>
      </c>
    </row>
    <row r="299" spans="1:7" x14ac:dyDescent="0.2">
      <c r="A299" s="581"/>
      <c r="B299" s="582"/>
      <c r="C299" s="583" t="s">
        <v>2498</v>
      </c>
      <c r="D299" s="584"/>
      <c r="E299" s="584"/>
      <c r="F299" s="584"/>
      <c r="G299" s="585"/>
    </row>
    <row r="300" spans="1:7" ht="25.5" x14ac:dyDescent="0.2">
      <c r="A300" s="586">
        <v>3145</v>
      </c>
      <c r="B300" s="587">
        <v>5331</v>
      </c>
      <c r="C300" s="588" t="s">
        <v>134</v>
      </c>
      <c r="D300" s="589">
        <v>610</v>
      </c>
      <c r="E300" s="589">
        <v>610</v>
      </c>
      <c r="F300" s="589">
        <v>610</v>
      </c>
      <c r="G300" s="590">
        <f t="shared" si="5"/>
        <v>100</v>
      </c>
    </row>
    <row r="301" spans="1:7" ht="25.5" x14ac:dyDescent="0.2">
      <c r="A301" s="571">
        <v>3145</v>
      </c>
      <c r="B301" s="572">
        <v>5336</v>
      </c>
      <c r="C301" s="573" t="s">
        <v>156</v>
      </c>
      <c r="D301" s="574">
        <v>0</v>
      </c>
      <c r="E301" s="574">
        <v>13159.409</v>
      </c>
      <c r="F301" s="574">
        <v>13159.409</v>
      </c>
      <c r="G301" s="575">
        <f t="shared" si="5"/>
        <v>100</v>
      </c>
    </row>
    <row r="302" spans="1:7" x14ac:dyDescent="0.2">
      <c r="A302" s="577">
        <v>3145</v>
      </c>
      <c r="B302" s="578"/>
      <c r="C302" s="579" t="s">
        <v>178</v>
      </c>
      <c r="D302" s="555">
        <v>610</v>
      </c>
      <c r="E302" s="555">
        <v>13769.409</v>
      </c>
      <c r="F302" s="555">
        <v>13769.409</v>
      </c>
      <c r="G302" s="580">
        <f t="shared" si="5"/>
        <v>100</v>
      </c>
    </row>
    <row r="303" spans="1:7" x14ac:dyDescent="0.2">
      <c r="A303" s="581"/>
      <c r="B303" s="582"/>
      <c r="C303" s="583" t="s">
        <v>2498</v>
      </c>
      <c r="D303" s="584"/>
      <c r="E303" s="584"/>
      <c r="F303" s="584"/>
      <c r="G303" s="585"/>
    </row>
    <row r="304" spans="1:7" x14ac:dyDescent="0.2">
      <c r="A304" s="586">
        <v>3146</v>
      </c>
      <c r="B304" s="587">
        <v>5137</v>
      </c>
      <c r="C304" s="588" t="s">
        <v>938</v>
      </c>
      <c r="D304" s="589">
        <v>0</v>
      </c>
      <c r="E304" s="589">
        <v>10</v>
      </c>
      <c r="F304" s="589">
        <v>2.16832</v>
      </c>
      <c r="G304" s="590">
        <f t="shared" si="5"/>
        <v>21.683199999999999</v>
      </c>
    </row>
    <row r="305" spans="1:7" ht="25.5" x14ac:dyDescent="0.2">
      <c r="A305" s="571">
        <v>3146</v>
      </c>
      <c r="B305" s="572">
        <v>5221</v>
      </c>
      <c r="C305" s="573" t="s">
        <v>139</v>
      </c>
      <c r="D305" s="574">
        <v>0</v>
      </c>
      <c r="E305" s="574">
        <v>3073.2660000000001</v>
      </c>
      <c r="F305" s="574">
        <v>3073.2660000000001</v>
      </c>
      <c r="G305" s="575">
        <f t="shared" si="5"/>
        <v>100</v>
      </c>
    </row>
    <row r="306" spans="1:7" ht="25.5" x14ac:dyDescent="0.2">
      <c r="A306" s="571">
        <v>3146</v>
      </c>
      <c r="B306" s="572">
        <v>5331</v>
      </c>
      <c r="C306" s="573" t="s">
        <v>134</v>
      </c>
      <c r="D306" s="574">
        <v>12694</v>
      </c>
      <c r="E306" s="574">
        <v>13676.986000000001</v>
      </c>
      <c r="F306" s="574">
        <v>13676.986000000001</v>
      </c>
      <c r="G306" s="575">
        <f t="shared" ref="G306:G378" si="6">F306/E306*100</f>
        <v>100</v>
      </c>
    </row>
    <row r="307" spans="1:7" ht="25.5" x14ac:dyDescent="0.2">
      <c r="A307" s="571">
        <v>3146</v>
      </c>
      <c r="B307" s="572">
        <v>5336</v>
      </c>
      <c r="C307" s="573" t="s">
        <v>156</v>
      </c>
      <c r="D307" s="574">
        <v>0</v>
      </c>
      <c r="E307" s="574">
        <v>191298.761</v>
      </c>
      <c r="F307" s="574">
        <v>191298.76</v>
      </c>
      <c r="G307" s="575">
        <f t="shared" si="6"/>
        <v>99.999999477257461</v>
      </c>
    </row>
    <row r="308" spans="1:7" x14ac:dyDescent="0.2">
      <c r="A308" s="577">
        <v>3146</v>
      </c>
      <c r="B308" s="578"/>
      <c r="C308" s="579" t="s">
        <v>179</v>
      </c>
      <c r="D308" s="555">
        <v>12694</v>
      </c>
      <c r="E308" s="555">
        <v>208059.01300000001</v>
      </c>
      <c r="F308" s="555">
        <v>208051.18031999998</v>
      </c>
      <c r="G308" s="580">
        <f t="shared" si="6"/>
        <v>99.996235356552404</v>
      </c>
    </row>
    <row r="309" spans="1:7" x14ac:dyDescent="0.2">
      <c r="A309" s="581"/>
      <c r="B309" s="582"/>
      <c r="C309" s="583" t="s">
        <v>2498</v>
      </c>
      <c r="D309" s="584"/>
      <c r="E309" s="584"/>
      <c r="F309" s="584"/>
      <c r="G309" s="585"/>
    </row>
    <row r="310" spans="1:7" ht="25.5" x14ac:dyDescent="0.2">
      <c r="A310" s="586">
        <v>3147</v>
      </c>
      <c r="B310" s="587">
        <v>5213</v>
      </c>
      <c r="C310" s="588" t="s">
        <v>2776</v>
      </c>
      <c r="D310" s="589">
        <v>0</v>
      </c>
      <c r="E310" s="589">
        <v>1005.907</v>
      </c>
      <c r="F310" s="589">
        <v>1005.907</v>
      </c>
      <c r="G310" s="590">
        <f t="shared" si="6"/>
        <v>100</v>
      </c>
    </row>
    <row r="311" spans="1:7" ht="25.5" x14ac:dyDescent="0.2">
      <c r="A311" s="571">
        <v>3147</v>
      </c>
      <c r="B311" s="572">
        <v>5221</v>
      </c>
      <c r="C311" s="573" t="s">
        <v>139</v>
      </c>
      <c r="D311" s="574">
        <v>0</v>
      </c>
      <c r="E311" s="574">
        <v>637.22199999999998</v>
      </c>
      <c r="F311" s="574">
        <v>637.22199999999998</v>
      </c>
      <c r="G311" s="575">
        <f t="shared" si="6"/>
        <v>100</v>
      </c>
    </row>
    <row r="312" spans="1:7" ht="25.5" x14ac:dyDescent="0.2">
      <c r="A312" s="571">
        <v>3147</v>
      </c>
      <c r="B312" s="572">
        <v>5331</v>
      </c>
      <c r="C312" s="573" t="s">
        <v>134</v>
      </c>
      <c r="D312" s="574">
        <v>14370</v>
      </c>
      <c r="E312" s="574">
        <v>16301</v>
      </c>
      <c r="F312" s="574">
        <v>16301</v>
      </c>
      <c r="G312" s="575">
        <f t="shared" si="6"/>
        <v>100</v>
      </c>
    </row>
    <row r="313" spans="1:7" ht="25.5" x14ac:dyDescent="0.2">
      <c r="A313" s="571">
        <v>3147</v>
      </c>
      <c r="B313" s="572">
        <v>5336</v>
      </c>
      <c r="C313" s="573" t="s">
        <v>156</v>
      </c>
      <c r="D313" s="574">
        <v>0</v>
      </c>
      <c r="E313" s="574">
        <v>79630.956999999995</v>
      </c>
      <c r="F313" s="574">
        <v>79630.956999999995</v>
      </c>
      <c r="G313" s="575">
        <f t="shared" si="6"/>
        <v>100</v>
      </c>
    </row>
    <row r="314" spans="1:7" x14ac:dyDescent="0.2">
      <c r="A314" s="577">
        <v>3147</v>
      </c>
      <c r="B314" s="578"/>
      <c r="C314" s="579" t="s">
        <v>180</v>
      </c>
      <c r="D314" s="555">
        <v>14370</v>
      </c>
      <c r="E314" s="555">
        <v>97575.085999999996</v>
      </c>
      <c r="F314" s="555">
        <v>97575.085999999996</v>
      </c>
      <c r="G314" s="580">
        <f t="shared" si="6"/>
        <v>100</v>
      </c>
    </row>
    <row r="315" spans="1:7" x14ac:dyDescent="0.2">
      <c r="A315" s="581"/>
      <c r="B315" s="582"/>
      <c r="C315" s="583" t="s">
        <v>2498</v>
      </c>
      <c r="D315" s="584"/>
      <c r="E315" s="584"/>
      <c r="F315" s="584"/>
      <c r="G315" s="585"/>
    </row>
    <row r="316" spans="1:7" ht="25.5" x14ac:dyDescent="0.2">
      <c r="A316" s="586">
        <v>3149</v>
      </c>
      <c r="B316" s="587">
        <v>5331</v>
      </c>
      <c r="C316" s="588" t="s">
        <v>134</v>
      </c>
      <c r="D316" s="589">
        <v>6045</v>
      </c>
      <c r="E316" s="589">
        <v>7122</v>
      </c>
      <c r="F316" s="589">
        <v>7122</v>
      </c>
      <c r="G316" s="590">
        <f t="shared" si="6"/>
        <v>100</v>
      </c>
    </row>
    <row r="317" spans="1:7" ht="25.5" x14ac:dyDescent="0.2">
      <c r="A317" s="571">
        <v>3149</v>
      </c>
      <c r="B317" s="572">
        <v>5336</v>
      </c>
      <c r="C317" s="573" t="s">
        <v>156</v>
      </c>
      <c r="D317" s="574">
        <v>0</v>
      </c>
      <c r="E317" s="574">
        <v>3100</v>
      </c>
      <c r="F317" s="574">
        <v>3100</v>
      </c>
      <c r="G317" s="575">
        <f t="shared" si="6"/>
        <v>100</v>
      </c>
    </row>
    <row r="318" spans="1:7" ht="25.5" x14ac:dyDescent="0.2">
      <c r="A318" s="577">
        <v>3149</v>
      </c>
      <c r="B318" s="578"/>
      <c r="C318" s="579" t="s">
        <v>181</v>
      </c>
      <c r="D318" s="555">
        <v>6045</v>
      </c>
      <c r="E318" s="555">
        <v>10222</v>
      </c>
      <c r="F318" s="555">
        <v>10222</v>
      </c>
      <c r="G318" s="580">
        <f t="shared" si="6"/>
        <v>100</v>
      </c>
    </row>
    <row r="319" spans="1:7" x14ac:dyDescent="0.2">
      <c r="A319" s="581"/>
      <c r="B319" s="582"/>
      <c r="C319" s="583" t="s">
        <v>2498</v>
      </c>
      <c r="D319" s="584"/>
      <c r="E319" s="584"/>
      <c r="F319" s="584"/>
      <c r="G319" s="585"/>
    </row>
    <row r="320" spans="1:7" ht="25.5" x14ac:dyDescent="0.2">
      <c r="A320" s="586">
        <v>3150</v>
      </c>
      <c r="B320" s="587">
        <v>5212</v>
      </c>
      <c r="C320" s="588" t="s">
        <v>2771</v>
      </c>
      <c r="D320" s="589">
        <v>0</v>
      </c>
      <c r="E320" s="589">
        <v>13837.653</v>
      </c>
      <c r="F320" s="589">
        <v>13837.653</v>
      </c>
      <c r="G320" s="590">
        <f t="shared" si="6"/>
        <v>100</v>
      </c>
    </row>
    <row r="321" spans="1:7" ht="25.5" x14ac:dyDescent="0.2">
      <c r="A321" s="571">
        <v>3150</v>
      </c>
      <c r="B321" s="572">
        <v>5213</v>
      </c>
      <c r="C321" s="573" t="s">
        <v>2776</v>
      </c>
      <c r="D321" s="574">
        <v>0</v>
      </c>
      <c r="E321" s="574">
        <v>130325.12300000001</v>
      </c>
      <c r="F321" s="574">
        <v>130325.12300000001</v>
      </c>
      <c r="G321" s="575">
        <f t="shared" si="6"/>
        <v>100</v>
      </c>
    </row>
    <row r="322" spans="1:7" ht="25.5" x14ac:dyDescent="0.2">
      <c r="A322" s="571">
        <v>3150</v>
      </c>
      <c r="B322" s="572">
        <v>5331</v>
      </c>
      <c r="C322" s="573" t="s">
        <v>134</v>
      </c>
      <c r="D322" s="574">
        <v>1149</v>
      </c>
      <c r="E322" s="574">
        <v>1149</v>
      </c>
      <c r="F322" s="574">
        <v>1149</v>
      </c>
      <c r="G322" s="575">
        <f t="shared" si="6"/>
        <v>100</v>
      </c>
    </row>
    <row r="323" spans="1:7" ht="25.5" x14ac:dyDescent="0.2">
      <c r="A323" s="571">
        <v>3150</v>
      </c>
      <c r="B323" s="572">
        <v>5336</v>
      </c>
      <c r="C323" s="573" t="s">
        <v>156</v>
      </c>
      <c r="D323" s="574">
        <v>0</v>
      </c>
      <c r="E323" s="574">
        <v>63970.574999999997</v>
      </c>
      <c r="F323" s="574">
        <v>63970.574999999997</v>
      </c>
      <c r="G323" s="575">
        <f t="shared" si="6"/>
        <v>100</v>
      </c>
    </row>
    <row r="324" spans="1:7" x14ac:dyDescent="0.2">
      <c r="A324" s="577">
        <v>3150</v>
      </c>
      <c r="B324" s="578"/>
      <c r="C324" s="579" t="s">
        <v>182</v>
      </c>
      <c r="D324" s="555">
        <v>1149</v>
      </c>
      <c r="E324" s="555">
        <v>209282.351</v>
      </c>
      <c r="F324" s="555">
        <v>209282.351</v>
      </c>
      <c r="G324" s="580">
        <f t="shared" si="6"/>
        <v>100</v>
      </c>
    </row>
    <row r="325" spans="1:7" x14ac:dyDescent="0.2">
      <c r="A325" s="581"/>
      <c r="B325" s="582"/>
      <c r="C325" s="583" t="s">
        <v>2498</v>
      </c>
      <c r="D325" s="584"/>
      <c r="E325" s="584"/>
      <c r="F325" s="584"/>
      <c r="G325" s="585"/>
    </row>
    <row r="326" spans="1:7" x14ac:dyDescent="0.2">
      <c r="A326" s="586">
        <v>3212</v>
      </c>
      <c r="B326" s="587">
        <v>5169</v>
      </c>
      <c r="C326" s="588" t="s">
        <v>125</v>
      </c>
      <c r="D326" s="589">
        <v>0</v>
      </c>
      <c r="E326" s="589">
        <v>2943.9250000000002</v>
      </c>
      <c r="F326" s="589">
        <v>0</v>
      </c>
      <c r="G326" s="590">
        <f t="shared" si="6"/>
        <v>0</v>
      </c>
    </row>
    <row r="327" spans="1:7" x14ac:dyDescent="0.2">
      <c r="A327" s="571">
        <v>3212</v>
      </c>
      <c r="B327" s="572">
        <v>5332</v>
      </c>
      <c r="C327" s="573" t="s">
        <v>2779</v>
      </c>
      <c r="D327" s="574">
        <v>0</v>
      </c>
      <c r="E327" s="574">
        <v>42056.074999999997</v>
      </c>
      <c r="F327" s="574">
        <v>17784.927899999999</v>
      </c>
      <c r="G327" s="575">
        <f t="shared" si="6"/>
        <v>42.288606105063295</v>
      </c>
    </row>
    <row r="328" spans="1:7" x14ac:dyDescent="0.2">
      <c r="A328" s="577">
        <v>3212</v>
      </c>
      <c r="B328" s="578"/>
      <c r="C328" s="579" t="s">
        <v>3348</v>
      </c>
      <c r="D328" s="555">
        <v>0</v>
      </c>
      <c r="E328" s="555">
        <v>45000</v>
      </c>
      <c r="F328" s="555">
        <v>17784.927899999999</v>
      </c>
      <c r="G328" s="580">
        <f t="shared" si="6"/>
        <v>39.522061999999998</v>
      </c>
    </row>
    <row r="329" spans="1:7" x14ac:dyDescent="0.2">
      <c r="A329" s="581"/>
      <c r="B329" s="582"/>
      <c r="C329" s="583" t="s">
        <v>2498</v>
      </c>
      <c r="D329" s="584"/>
      <c r="E329" s="584"/>
      <c r="F329" s="584"/>
      <c r="G329" s="585"/>
    </row>
    <row r="330" spans="1:7" x14ac:dyDescent="0.2">
      <c r="A330" s="586">
        <v>3231</v>
      </c>
      <c r="B330" s="587">
        <v>5171</v>
      </c>
      <c r="C330" s="588" t="s">
        <v>152</v>
      </c>
      <c r="D330" s="589">
        <v>0</v>
      </c>
      <c r="E330" s="589">
        <v>287.49</v>
      </c>
      <c r="F330" s="589">
        <v>287.48777000000001</v>
      </c>
      <c r="G330" s="590">
        <f t="shared" si="6"/>
        <v>99.999224320845954</v>
      </c>
    </row>
    <row r="331" spans="1:7" ht="25.5" x14ac:dyDescent="0.2">
      <c r="A331" s="571">
        <v>3231</v>
      </c>
      <c r="B331" s="572">
        <v>5213</v>
      </c>
      <c r="C331" s="573" t="s">
        <v>2776</v>
      </c>
      <c r="D331" s="574">
        <v>0</v>
      </c>
      <c r="E331" s="574">
        <v>56190.79</v>
      </c>
      <c r="F331" s="574">
        <v>56190.79</v>
      </c>
      <c r="G331" s="575">
        <f t="shared" si="6"/>
        <v>100</v>
      </c>
    </row>
    <row r="332" spans="1:7" ht="25.5" x14ac:dyDescent="0.2">
      <c r="A332" s="571">
        <v>3231</v>
      </c>
      <c r="B332" s="572">
        <v>5221</v>
      </c>
      <c r="C332" s="573" t="s">
        <v>139</v>
      </c>
      <c r="D332" s="574">
        <v>0</v>
      </c>
      <c r="E332" s="574">
        <v>21124.788</v>
      </c>
      <c r="F332" s="574">
        <v>21124.788</v>
      </c>
      <c r="G332" s="575">
        <f t="shared" si="6"/>
        <v>100</v>
      </c>
    </row>
    <row r="333" spans="1:7" ht="25.5" x14ac:dyDescent="0.2">
      <c r="A333" s="571">
        <v>3231</v>
      </c>
      <c r="B333" s="572">
        <v>5331</v>
      </c>
      <c r="C333" s="573" t="s">
        <v>134</v>
      </c>
      <c r="D333" s="574">
        <v>4358</v>
      </c>
      <c r="E333" s="574">
        <v>17759.205000000002</v>
      </c>
      <c r="F333" s="574">
        <v>17291.55861</v>
      </c>
      <c r="G333" s="575">
        <f t="shared" si="6"/>
        <v>97.366738038104742</v>
      </c>
    </row>
    <row r="334" spans="1:7" ht="25.5" x14ac:dyDescent="0.2">
      <c r="A334" s="571">
        <v>3231</v>
      </c>
      <c r="B334" s="572">
        <v>5336</v>
      </c>
      <c r="C334" s="573" t="s">
        <v>156</v>
      </c>
      <c r="D334" s="574">
        <v>0</v>
      </c>
      <c r="E334" s="574">
        <v>796287.41899999999</v>
      </c>
      <c r="F334" s="574">
        <v>796287.38985999988</v>
      </c>
      <c r="G334" s="575">
        <f t="shared" si="6"/>
        <v>99.999996340517328</v>
      </c>
    </row>
    <row r="335" spans="1:7" ht="12.75" customHeight="1" x14ac:dyDescent="0.2">
      <c r="A335" s="571">
        <v>3231</v>
      </c>
      <c r="B335" s="572">
        <v>5339</v>
      </c>
      <c r="C335" s="573" t="s">
        <v>154</v>
      </c>
      <c r="D335" s="574">
        <v>0</v>
      </c>
      <c r="E335" s="574">
        <v>115965.02800000001</v>
      </c>
      <c r="F335" s="574">
        <v>115965.02800000001</v>
      </c>
      <c r="G335" s="575">
        <f t="shared" si="6"/>
        <v>100</v>
      </c>
    </row>
    <row r="336" spans="1:7" x14ac:dyDescent="0.2">
      <c r="A336" s="577">
        <v>3231</v>
      </c>
      <c r="B336" s="578"/>
      <c r="C336" s="579" t="s">
        <v>183</v>
      </c>
      <c r="D336" s="555">
        <v>4358</v>
      </c>
      <c r="E336" s="555">
        <v>1007614.72</v>
      </c>
      <c r="F336" s="555">
        <v>1007147.0422399999</v>
      </c>
      <c r="G336" s="580">
        <f t="shared" si="6"/>
        <v>99.953585656231766</v>
      </c>
    </row>
    <row r="337" spans="1:7" x14ac:dyDescent="0.2">
      <c r="A337" s="581"/>
      <c r="B337" s="582"/>
      <c r="C337" s="583" t="s">
        <v>2498</v>
      </c>
      <c r="D337" s="584"/>
      <c r="E337" s="584"/>
      <c r="F337" s="584"/>
      <c r="G337" s="585"/>
    </row>
    <row r="338" spans="1:7" ht="12.75" customHeight="1" x14ac:dyDescent="0.2">
      <c r="A338" s="586">
        <v>3233</v>
      </c>
      <c r="B338" s="587">
        <v>5339</v>
      </c>
      <c r="C338" s="588" t="s">
        <v>154</v>
      </c>
      <c r="D338" s="589">
        <v>0</v>
      </c>
      <c r="E338" s="589">
        <v>202146.255</v>
      </c>
      <c r="F338" s="589">
        <v>202146.255</v>
      </c>
      <c r="G338" s="590">
        <f t="shared" si="6"/>
        <v>100</v>
      </c>
    </row>
    <row r="339" spans="1:7" x14ac:dyDescent="0.2">
      <c r="A339" s="577">
        <v>3233</v>
      </c>
      <c r="B339" s="578"/>
      <c r="C339" s="579" t="s">
        <v>184</v>
      </c>
      <c r="D339" s="555">
        <v>0</v>
      </c>
      <c r="E339" s="555">
        <v>202146.255</v>
      </c>
      <c r="F339" s="555">
        <v>202146.255</v>
      </c>
      <c r="G339" s="580">
        <f t="shared" si="6"/>
        <v>100</v>
      </c>
    </row>
    <row r="340" spans="1:7" x14ac:dyDescent="0.2">
      <c r="A340" s="581"/>
      <c r="B340" s="582"/>
      <c r="C340" s="583" t="s">
        <v>2498</v>
      </c>
      <c r="D340" s="584"/>
      <c r="E340" s="584"/>
      <c r="F340" s="584"/>
      <c r="G340" s="585"/>
    </row>
    <row r="341" spans="1:7" x14ac:dyDescent="0.2">
      <c r="A341" s="586">
        <v>3291</v>
      </c>
      <c r="B341" s="587">
        <v>5167</v>
      </c>
      <c r="C341" s="588" t="s">
        <v>150</v>
      </c>
      <c r="D341" s="589">
        <v>0</v>
      </c>
      <c r="E341" s="589">
        <v>15</v>
      </c>
      <c r="F341" s="589">
        <v>7.5</v>
      </c>
      <c r="G341" s="590">
        <f t="shared" si="6"/>
        <v>50</v>
      </c>
    </row>
    <row r="342" spans="1:7" x14ac:dyDescent="0.2">
      <c r="A342" s="571">
        <v>3291</v>
      </c>
      <c r="B342" s="572">
        <v>5493</v>
      </c>
      <c r="C342" s="573" t="s">
        <v>128</v>
      </c>
      <c r="D342" s="574">
        <v>0</v>
      </c>
      <c r="E342" s="574">
        <v>220</v>
      </c>
      <c r="F342" s="574">
        <v>220</v>
      </c>
      <c r="G342" s="575">
        <f t="shared" si="6"/>
        <v>100</v>
      </c>
    </row>
    <row r="343" spans="1:7" x14ac:dyDescent="0.2">
      <c r="A343" s="577">
        <v>3291</v>
      </c>
      <c r="B343" s="578"/>
      <c r="C343" s="579" t="s">
        <v>185</v>
      </c>
      <c r="D343" s="555">
        <v>0</v>
      </c>
      <c r="E343" s="555">
        <v>235</v>
      </c>
      <c r="F343" s="555">
        <v>227.5</v>
      </c>
      <c r="G343" s="580">
        <f t="shared" si="6"/>
        <v>96.808510638297875</v>
      </c>
    </row>
    <row r="344" spans="1:7" x14ac:dyDescent="0.2">
      <c r="A344" s="581"/>
      <c r="B344" s="582"/>
      <c r="C344" s="583" t="s">
        <v>2498</v>
      </c>
      <c r="D344" s="584"/>
      <c r="E344" s="584"/>
      <c r="F344" s="584"/>
      <c r="G344" s="585"/>
    </row>
    <row r="345" spans="1:7" ht="25.5" x14ac:dyDescent="0.2">
      <c r="A345" s="586">
        <v>3299</v>
      </c>
      <c r="B345" s="587">
        <v>5011</v>
      </c>
      <c r="C345" s="588" t="s">
        <v>141</v>
      </c>
      <c r="D345" s="589">
        <v>0</v>
      </c>
      <c r="E345" s="589">
        <v>4299.28</v>
      </c>
      <c r="F345" s="589">
        <v>4244.4370200000003</v>
      </c>
      <c r="G345" s="590">
        <f t="shared" si="6"/>
        <v>98.724368266314372</v>
      </c>
    </row>
    <row r="346" spans="1:7" x14ac:dyDescent="0.2">
      <c r="A346" s="571">
        <v>3299</v>
      </c>
      <c r="B346" s="572">
        <v>5021</v>
      </c>
      <c r="C346" s="573" t="s">
        <v>142</v>
      </c>
      <c r="D346" s="574">
        <v>0</v>
      </c>
      <c r="E346" s="574">
        <v>1103.28</v>
      </c>
      <c r="F346" s="574">
        <v>1083.175</v>
      </c>
      <c r="G346" s="575">
        <f t="shared" si="6"/>
        <v>98.177706475237471</v>
      </c>
    </row>
    <row r="347" spans="1:7" ht="25.5" x14ac:dyDescent="0.2">
      <c r="A347" s="571">
        <v>3299</v>
      </c>
      <c r="B347" s="572">
        <v>5031</v>
      </c>
      <c r="C347" s="573" t="s">
        <v>143</v>
      </c>
      <c r="D347" s="574">
        <v>0</v>
      </c>
      <c r="E347" s="574">
        <v>1290.06</v>
      </c>
      <c r="F347" s="574">
        <v>1273.6164899999999</v>
      </c>
      <c r="G347" s="575">
        <f t="shared" si="6"/>
        <v>98.72536858750756</v>
      </c>
    </row>
    <row r="348" spans="1:7" x14ac:dyDescent="0.2">
      <c r="A348" s="571">
        <v>3299</v>
      </c>
      <c r="B348" s="572">
        <v>5032</v>
      </c>
      <c r="C348" s="573" t="s">
        <v>144</v>
      </c>
      <c r="D348" s="574">
        <v>0</v>
      </c>
      <c r="E348" s="574">
        <v>468.27</v>
      </c>
      <c r="F348" s="574">
        <v>462.19885000000005</v>
      </c>
      <c r="G348" s="575">
        <f t="shared" si="6"/>
        <v>98.703493710893298</v>
      </c>
    </row>
    <row r="349" spans="1:7" ht="38.25" x14ac:dyDescent="0.2">
      <c r="A349" s="571">
        <v>3299</v>
      </c>
      <c r="B349" s="572">
        <v>5038</v>
      </c>
      <c r="C349" s="573" t="s">
        <v>2782</v>
      </c>
      <c r="D349" s="574">
        <v>0</v>
      </c>
      <c r="E349" s="574">
        <v>24.09</v>
      </c>
      <c r="F349" s="574">
        <v>21.570139999999999</v>
      </c>
      <c r="G349" s="575">
        <f t="shared" si="6"/>
        <v>89.539809049398087</v>
      </c>
    </row>
    <row r="350" spans="1:7" x14ac:dyDescent="0.2">
      <c r="A350" s="571">
        <v>3299</v>
      </c>
      <c r="B350" s="572">
        <v>5041</v>
      </c>
      <c r="C350" s="573" t="s">
        <v>136</v>
      </c>
      <c r="D350" s="574">
        <v>2612</v>
      </c>
      <c r="E350" s="574">
        <v>1736.35</v>
      </c>
      <c r="F350" s="574">
        <v>1736.35</v>
      </c>
      <c r="G350" s="575">
        <f t="shared" si="6"/>
        <v>100</v>
      </c>
    </row>
    <row r="351" spans="1:7" x14ac:dyDescent="0.2">
      <c r="A351" s="571">
        <v>3299</v>
      </c>
      <c r="B351" s="572">
        <v>5042</v>
      </c>
      <c r="C351" s="573" t="s">
        <v>163</v>
      </c>
      <c r="D351" s="574">
        <v>8300</v>
      </c>
      <c r="E351" s="574">
        <v>7429.3149999999996</v>
      </c>
      <c r="F351" s="574">
        <v>7184.5989</v>
      </c>
      <c r="G351" s="575">
        <f t="shared" si="6"/>
        <v>96.706074516964222</v>
      </c>
    </row>
    <row r="352" spans="1:7" x14ac:dyDescent="0.2">
      <c r="A352" s="571">
        <v>3299</v>
      </c>
      <c r="B352" s="572">
        <v>5137</v>
      </c>
      <c r="C352" s="573" t="s">
        <v>938</v>
      </c>
      <c r="D352" s="574">
        <v>0</v>
      </c>
      <c r="E352" s="574">
        <v>170.8</v>
      </c>
      <c r="F352" s="574">
        <v>60.7</v>
      </c>
      <c r="G352" s="575">
        <f t="shared" si="6"/>
        <v>35.538641686182672</v>
      </c>
    </row>
    <row r="353" spans="1:7" x14ac:dyDescent="0.2">
      <c r="A353" s="571">
        <v>3299</v>
      </c>
      <c r="B353" s="572">
        <v>5139</v>
      </c>
      <c r="C353" s="573" t="s">
        <v>124</v>
      </c>
      <c r="D353" s="574">
        <v>49</v>
      </c>
      <c r="E353" s="574">
        <v>263.7</v>
      </c>
      <c r="F353" s="574">
        <v>129.66399999999999</v>
      </c>
      <c r="G353" s="575">
        <f t="shared" si="6"/>
        <v>49.171027682973076</v>
      </c>
    </row>
    <row r="354" spans="1:7" x14ac:dyDescent="0.2">
      <c r="A354" s="571">
        <v>3299</v>
      </c>
      <c r="B354" s="572">
        <v>5164</v>
      </c>
      <c r="C354" s="573" t="s">
        <v>137</v>
      </c>
      <c r="D354" s="574">
        <v>160</v>
      </c>
      <c r="E354" s="574">
        <v>278.84500000000003</v>
      </c>
      <c r="F354" s="574">
        <v>96.926000000000002</v>
      </c>
      <c r="G354" s="575">
        <f t="shared" si="6"/>
        <v>34.759812799225372</v>
      </c>
    </row>
    <row r="355" spans="1:7" x14ac:dyDescent="0.2">
      <c r="A355" s="571">
        <v>3299</v>
      </c>
      <c r="B355" s="572">
        <v>5167</v>
      </c>
      <c r="C355" s="573" t="s">
        <v>150</v>
      </c>
      <c r="D355" s="574">
        <v>0</v>
      </c>
      <c r="E355" s="574">
        <v>744.09</v>
      </c>
      <c r="F355" s="574">
        <v>246.04237999999998</v>
      </c>
      <c r="G355" s="575">
        <f t="shared" si="6"/>
        <v>33.066212420540516</v>
      </c>
    </row>
    <row r="356" spans="1:7" ht="25.5" x14ac:dyDescent="0.2">
      <c r="A356" s="571">
        <v>3299</v>
      </c>
      <c r="B356" s="572">
        <v>5168</v>
      </c>
      <c r="C356" s="573" t="s">
        <v>151</v>
      </c>
      <c r="D356" s="574">
        <v>10400</v>
      </c>
      <c r="E356" s="574">
        <v>12172.424999999999</v>
      </c>
      <c r="F356" s="574">
        <v>9562.1247600000024</v>
      </c>
      <c r="G356" s="575">
        <f t="shared" si="6"/>
        <v>78.555626836887498</v>
      </c>
    </row>
    <row r="357" spans="1:7" x14ac:dyDescent="0.2">
      <c r="A357" s="571">
        <v>3299</v>
      </c>
      <c r="B357" s="572">
        <v>5169</v>
      </c>
      <c r="C357" s="573" t="s">
        <v>125</v>
      </c>
      <c r="D357" s="574">
        <v>8908</v>
      </c>
      <c r="E357" s="574">
        <v>32901.983</v>
      </c>
      <c r="F357" s="574">
        <v>272.363</v>
      </c>
      <c r="G357" s="575">
        <f t="shared" si="6"/>
        <v>0.82780116930946079</v>
      </c>
    </row>
    <row r="358" spans="1:7" x14ac:dyDescent="0.2">
      <c r="A358" s="571">
        <v>3299</v>
      </c>
      <c r="B358" s="572">
        <v>5173</v>
      </c>
      <c r="C358" s="573" t="s">
        <v>138</v>
      </c>
      <c r="D358" s="574">
        <v>0</v>
      </c>
      <c r="E358" s="574">
        <v>1216.81</v>
      </c>
      <c r="F358" s="574">
        <v>661.45864999999992</v>
      </c>
      <c r="G358" s="575">
        <f t="shared" si="6"/>
        <v>54.360060321660733</v>
      </c>
    </row>
    <row r="359" spans="1:7" x14ac:dyDescent="0.2">
      <c r="A359" s="571">
        <v>3299</v>
      </c>
      <c r="B359" s="572">
        <v>5175</v>
      </c>
      <c r="C359" s="573" t="s">
        <v>126</v>
      </c>
      <c r="D359" s="574">
        <v>254</v>
      </c>
      <c r="E359" s="574">
        <v>494.19799999999998</v>
      </c>
      <c r="F359" s="574">
        <v>180.9785</v>
      </c>
      <c r="G359" s="575">
        <f t="shared" si="6"/>
        <v>36.620645975904395</v>
      </c>
    </row>
    <row r="360" spans="1:7" x14ac:dyDescent="0.2">
      <c r="A360" s="571">
        <v>3299</v>
      </c>
      <c r="B360" s="572">
        <v>5179</v>
      </c>
      <c r="C360" s="573" t="s">
        <v>153</v>
      </c>
      <c r="D360" s="574">
        <v>3500</v>
      </c>
      <c r="E360" s="574">
        <v>3814</v>
      </c>
      <c r="F360" s="574">
        <v>3814</v>
      </c>
      <c r="G360" s="575">
        <f t="shared" si="6"/>
        <v>100</v>
      </c>
    </row>
    <row r="361" spans="1:7" x14ac:dyDescent="0.2">
      <c r="A361" s="571">
        <v>3299</v>
      </c>
      <c r="B361" s="572">
        <v>5194</v>
      </c>
      <c r="C361" s="573" t="s">
        <v>2775</v>
      </c>
      <c r="D361" s="574">
        <v>34</v>
      </c>
      <c r="E361" s="574">
        <v>34</v>
      </c>
      <c r="F361" s="574">
        <v>2</v>
      </c>
      <c r="G361" s="575">
        <f t="shared" si="6"/>
        <v>5.8823529411764701</v>
      </c>
    </row>
    <row r="362" spans="1:7" ht="25.5" x14ac:dyDescent="0.2">
      <c r="A362" s="571">
        <v>3299</v>
      </c>
      <c r="B362" s="572">
        <v>5221</v>
      </c>
      <c r="C362" s="573" t="s">
        <v>139</v>
      </c>
      <c r="D362" s="574">
        <v>0</v>
      </c>
      <c r="E362" s="574">
        <v>8850</v>
      </c>
      <c r="F362" s="574">
        <v>8750</v>
      </c>
      <c r="G362" s="575">
        <f t="shared" si="6"/>
        <v>98.870056497175142</v>
      </c>
    </row>
    <row r="363" spans="1:7" x14ac:dyDescent="0.2">
      <c r="A363" s="571">
        <v>3299</v>
      </c>
      <c r="B363" s="572">
        <v>5222</v>
      </c>
      <c r="C363" s="573" t="s">
        <v>127</v>
      </c>
      <c r="D363" s="574">
        <v>125000</v>
      </c>
      <c r="E363" s="574">
        <v>101958.023</v>
      </c>
      <c r="F363" s="574">
        <v>98560.407080000004</v>
      </c>
      <c r="G363" s="575">
        <f t="shared" si="6"/>
        <v>96.667632600133885</v>
      </c>
    </row>
    <row r="364" spans="1:7" ht="25.5" x14ac:dyDescent="0.2">
      <c r="A364" s="571">
        <v>3299</v>
      </c>
      <c r="B364" s="572">
        <v>5229</v>
      </c>
      <c r="C364" s="573" t="s">
        <v>2781</v>
      </c>
      <c r="D364" s="574">
        <v>22679279</v>
      </c>
      <c r="E364" s="574">
        <v>489</v>
      </c>
      <c r="F364" s="574">
        <v>100</v>
      </c>
      <c r="G364" s="575">
        <f t="shared" si="6"/>
        <v>20.449897750511248</v>
      </c>
    </row>
    <row r="365" spans="1:7" x14ac:dyDescent="0.2">
      <c r="A365" s="571">
        <v>3299</v>
      </c>
      <c r="B365" s="572">
        <v>5321</v>
      </c>
      <c r="C365" s="573" t="s">
        <v>131</v>
      </c>
      <c r="D365" s="574">
        <v>4000</v>
      </c>
      <c r="E365" s="574">
        <v>5286.7460000000001</v>
      </c>
      <c r="F365" s="574">
        <v>5286.7460000000001</v>
      </c>
      <c r="G365" s="575">
        <f t="shared" si="6"/>
        <v>100</v>
      </c>
    </row>
    <row r="366" spans="1:7" ht="25.5" x14ac:dyDescent="0.2">
      <c r="A366" s="571">
        <v>3299</v>
      </c>
      <c r="B366" s="572">
        <v>5331</v>
      </c>
      <c r="C366" s="573" t="s">
        <v>134</v>
      </c>
      <c r="D366" s="574">
        <v>156301</v>
      </c>
      <c r="E366" s="574">
        <v>46299.364999999998</v>
      </c>
      <c r="F366" s="574">
        <v>46254.865739999994</v>
      </c>
      <c r="G366" s="575">
        <f t="shared" si="6"/>
        <v>99.903887969089851</v>
      </c>
    </row>
    <row r="367" spans="1:7" x14ac:dyDescent="0.2">
      <c r="A367" s="571">
        <v>3299</v>
      </c>
      <c r="B367" s="572">
        <v>5332</v>
      </c>
      <c r="C367" s="573" t="s">
        <v>2779</v>
      </c>
      <c r="D367" s="574">
        <v>0</v>
      </c>
      <c r="E367" s="574">
        <v>800</v>
      </c>
      <c r="F367" s="574">
        <v>800</v>
      </c>
      <c r="G367" s="575">
        <f t="shared" si="6"/>
        <v>100</v>
      </c>
    </row>
    <row r="368" spans="1:7" ht="25.5" x14ac:dyDescent="0.2">
      <c r="A368" s="571">
        <v>3299</v>
      </c>
      <c r="B368" s="572">
        <v>5336</v>
      </c>
      <c r="C368" s="573" t="s">
        <v>156</v>
      </c>
      <c r="D368" s="574">
        <v>0</v>
      </c>
      <c r="E368" s="574">
        <v>32076.557000000001</v>
      </c>
      <c r="F368" s="574">
        <v>32076.328279999998</v>
      </c>
      <c r="G368" s="575">
        <f t="shared" si="6"/>
        <v>99.999286955891179</v>
      </c>
    </row>
    <row r="369" spans="1:7" x14ac:dyDescent="0.2">
      <c r="A369" s="571">
        <v>3299</v>
      </c>
      <c r="B369" s="572">
        <v>5363</v>
      </c>
      <c r="C369" s="573" t="s">
        <v>3353</v>
      </c>
      <c r="D369" s="574">
        <v>0</v>
      </c>
      <c r="E369" s="574">
        <v>441.94</v>
      </c>
      <c r="F369" s="574">
        <v>441.91199999999998</v>
      </c>
      <c r="G369" s="575">
        <f t="shared" si="6"/>
        <v>99.993664298321036</v>
      </c>
    </row>
    <row r="370" spans="1:7" ht="25.5" x14ac:dyDescent="0.2">
      <c r="A370" s="571">
        <v>3299</v>
      </c>
      <c r="B370" s="572">
        <v>5494</v>
      </c>
      <c r="C370" s="573" t="s">
        <v>2786</v>
      </c>
      <c r="D370" s="574">
        <v>400</v>
      </c>
      <c r="E370" s="574">
        <v>365</v>
      </c>
      <c r="F370" s="574">
        <v>365</v>
      </c>
      <c r="G370" s="575">
        <f t="shared" si="6"/>
        <v>100</v>
      </c>
    </row>
    <row r="371" spans="1:7" ht="25.5" x14ac:dyDescent="0.2">
      <c r="A371" s="571">
        <v>3299</v>
      </c>
      <c r="B371" s="572">
        <v>5651</v>
      </c>
      <c r="C371" s="573" t="s">
        <v>169</v>
      </c>
      <c r="D371" s="574">
        <v>10000</v>
      </c>
      <c r="E371" s="574">
        <v>36708.720000000001</v>
      </c>
      <c r="F371" s="574">
        <v>20499.532850000003</v>
      </c>
      <c r="G371" s="575">
        <f t="shared" si="6"/>
        <v>55.843769137142353</v>
      </c>
    </row>
    <row r="372" spans="1:7" x14ac:dyDescent="0.2">
      <c r="A372" s="577">
        <v>3299</v>
      </c>
      <c r="B372" s="578"/>
      <c r="C372" s="579" t="s">
        <v>71</v>
      </c>
      <c r="D372" s="555">
        <v>23009197</v>
      </c>
      <c r="E372" s="555">
        <v>301716.84700000001</v>
      </c>
      <c r="F372" s="555">
        <v>244166.99563999998</v>
      </c>
      <c r="G372" s="580">
        <f t="shared" si="6"/>
        <v>80.925874066289708</v>
      </c>
    </row>
    <row r="373" spans="1:7" x14ac:dyDescent="0.2">
      <c r="A373" s="581"/>
      <c r="B373" s="582"/>
      <c r="C373" s="583" t="s">
        <v>2498</v>
      </c>
      <c r="D373" s="584"/>
      <c r="E373" s="584"/>
      <c r="F373" s="584"/>
      <c r="G373" s="585"/>
    </row>
    <row r="374" spans="1:7" x14ac:dyDescent="0.2">
      <c r="A374" s="586">
        <v>3311</v>
      </c>
      <c r="B374" s="587">
        <v>5137</v>
      </c>
      <c r="C374" s="588" t="s">
        <v>938</v>
      </c>
      <c r="D374" s="589">
        <v>4000</v>
      </c>
      <c r="E374" s="589">
        <v>4244.34</v>
      </c>
      <c r="F374" s="589">
        <v>4010.4573499999997</v>
      </c>
      <c r="G374" s="590">
        <f t="shared" si="6"/>
        <v>94.489540187638113</v>
      </c>
    </row>
    <row r="375" spans="1:7" x14ac:dyDescent="0.2">
      <c r="A375" s="571">
        <v>3311</v>
      </c>
      <c r="B375" s="572">
        <v>5139</v>
      </c>
      <c r="C375" s="573" t="s">
        <v>124</v>
      </c>
      <c r="D375" s="574">
        <v>0</v>
      </c>
      <c r="E375" s="574">
        <v>803.94</v>
      </c>
      <c r="F375" s="574">
        <v>803.92419999999993</v>
      </c>
      <c r="G375" s="575">
        <f t="shared" si="6"/>
        <v>99.998034679204892</v>
      </c>
    </row>
    <row r="376" spans="1:7" x14ac:dyDescent="0.2">
      <c r="A376" s="571">
        <v>3311</v>
      </c>
      <c r="B376" s="572">
        <v>5167</v>
      </c>
      <c r="C376" s="573" t="s">
        <v>150</v>
      </c>
      <c r="D376" s="574">
        <v>0</v>
      </c>
      <c r="E376" s="574">
        <v>76.22</v>
      </c>
      <c r="F376" s="574">
        <v>76.20881</v>
      </c>
      <c r="G376" s="575">
        <f t="shared" si="6"/>
        <v>99.985318813959594</v>
      </c>
    </row>
    <row r="377" spans="1:7" x14ac:dyDescent="0.2">
      <c r="A377" s="571">
        <v>3311</v>
      </c>
      <c r="B377" s="572">
        <v>5171</v>
      </c>
      <c r="C377" s="573" t="s">
        <v>152</v>
      </c>
      <c r="D377" s="574">
        <v>0</v>
      </c>
      <c r="E377" s="574">
        <v>1363.5</v>
      </c>
      <c r="F377" s="574">
        <v>1361.6131</v>
      </c>
      <c r="G377" s="575">
        <f t="shared" si="6"/>
        <v>99.8616134946828</v>
      </c>
    </row>
    <row r="378" spans="1:7" ht="25.5" x14ac:dyDescent="0.2">
      <c r="A378" s="571">
        <v>3311</v>
      </c>
      <c r="B378" s="572">
        <v>5213</v>
      </c>
      <c r="C378" s="573" t="s">
        <v>2776</v>
      </c>
      <c r="D378" s="574">
        <v>3200</v>
      </c>
      <c r="E378" s="574">
        <v>4800</v>
      </c>
      <c r="F378" s="574">
        <v>4800</v>
      </c>
      <c r="G378" s="575">
        <f t="shared" si="6"/>
        <v>100</v>
      </c>
    </row>
    <row r="379" spans="1:7" x14ac:dyDescent="0.2">
      <c r="A379" s="571">
        <v>3311</v>
      </c>
      <c r="B379" s="572">
        <v>5222</v>
      </c>
      <c r="C379" s="573" t="s">
        <v>127</v>
      </c>
      <c r="D379" s="574">
        <v>0</v>
      </c>
      <c r="E379" s="574">
        <v>1750</v>
      </c>
      <c r="F379" s="574">
        <v>1750</v>
      </c>
      <c r="G379" s="575">
        <f t="shared" ref="G379:G449" si="7">F379/E379*100</f>
        <v>100</v>
      </c>
    </row>
    <row r="380" spans="1:7" x14ac:dyDescent="0.2">
      <c r="A380" s="571">
        <v>3311</v>
      </c>
      <c r="B380" s="572">
        <v>5321</v>
      </c>
      <c r="C380" s="573" t="s">
        <v>131</v>
      </c>
      <c r="D380" s="574">
        <v>14800</v>
      </c>
      <c r="E380" s="574">
        <v>14391</v>
      </c>
      <c r="F380" s="574">
        <v>14391</v>
      </c>
      <c r="G380" s="575">
        <f t="shared" si="7"/>
        <v>100</v>
      </c>
    </row>
    <row r="381" spans="1:7" ht="25.5" x14ac:dyDescent="0.2">
      <c r="A381" s="571">
        <v>3311</v>
      </c>
      <c r="B381" s="572">
        <v>5331</v>
      </c>
      <c r="C381" s="573" t="s">
        <v>134</v>
      </c>
      <c r="D381" s="574">
        <v>80545</v>
      </c>
      <c r="E381" s="574">
        <v>84115</v>
      </c>
      <c r="F381" s="574">
        <v>84112.05</v>
      </c>
      <c r="G381" s="575">
        <f t="shared" si="7"/>
        <v>99.996492896629618</v>
      </c>
    </row>
    <row r="382" spans="1:7" ht="25.5" x14ac:dyDescent="0.2">
      <c r="A382" s="571">
        <v>3311</v>
      </c>
      <c r="B382" s="572">
        <v>5336</v>
      </c>
      <c r="C382" s="573" t="s">
        <v>156</v>
      </c>
      <c r="D382" s="574">
        <v>0</v>
      </c>
      <c r="E382" s="574">
        <v>7840</v>
      </c>
      <c r="F382" s="574">
        <v>7840</v>
      </c>
      <c r="G382" s="575">
        <f t="shared" si="7"/>
        <v>100</v>
      </c>
    </row>
    <row r="383" spans="1:7" x14ac:dyDescent="0.2">
      <c r="A383" s="577">
        <v>3311</v>
      </c>
      <c r="B383" s="578"/>
      <c r="C383" s="579" t="s">
        <v>72</v>
      </c>
      <c r="D383" s="555">
        <v>102545</v>
      </c>
      <c r="E383" s="555">
        <v>119384</v>
      </c>
      <c r="F383" s="555">
        <v>119145.25345999999</v>
      </c>
      <c r="G383" s="580">
        <f t="shared" si="7"/>
        <v>99.800017975608114</v>
      </c>
    </row>
    <row r="384" spans="1:7" x14ac:dyDescent="0.2">
      <c r="A384" s="581"/>
      <c r="B384" s="582"/>
      <c r="C384" s="583" t="s">
        <v>2498</v>
      </c>
      <c r="D384" s="584"/>
      <c r="E384" s="584"/>
      <c r="F384" s="584"/>
      <c r="G384" s="585"/>
    </row>
    <row r="385" spans="1:7" ht="25.5" x14ac:dyDescent="0.2">
      <c r="A385" s="586">
        <v>3312</v>
      </c>
      <c r="B385" s="587">
        <v>5212</v>
      </c>
      <c r="C385" s="588" t="s">
        <v>2771</v>
      </c>
      <c r="D385" s="589">
        <v>0</v>
      </c>
      <c r="E385" s="589">
        <v>150</v>
      </c>
      <c r="F385" s="589">
        <v>150</v>
      </c>
      <c r="G385" s="590">
        <f t="shared" si="7"/>
        <v>100</v>
      </c>
    </row>
    <row r="386" spans="1:7" ht="25.5" x14ac:dyDescent="0.2">
      <c r="A386" s="571">
        <v>3312</v>
      </c>
      <c r="B386" s="572">
        <v>5213</v>
      </c>
      <c r="C386" s="573" t="s">
        <v>2776</v>
      </c>
      <c r="D386" s="574">
        <v>0</v>
      </c>
      <c r="E386" s="574">
        <v>19800</v>
      </c>
      <c r="F386" s="574">
        <v>19800</v>
      </c>
      <c r="G386" s="575">
        <f t="shared" si="7"/>
        <v>100</v>
      </c>
    </row>
    <row r="387" spans="1:7" ht="25.5" x14ac:dyDescent="0.2">
      <c r="A387" s="571">
        <v>3312</v>
      </c>
      <c r="B387" s="572">
        <v>5221</v>
      </c>
      <c r="C387" s="573" t="s">
        <v>139</v>
      </c>
      <c r="D387" s="574">
        <v>0</v>
      </c>
      <c r="E387" s="574">
        <v>3500</v>
      </c>
      <c r="F387" s="574">
        <v>3500</v>
      </c>
      <c r="G387" s="575">
        <f t="shared" si="7"/>
        <v>100</v>
      </c>
    </row>
    <row r="388" spans="1:7" x14ac:dyDescent="0.2">
      <c r="A388" s="571">
        <v>3312</v>
      </c>
      <c r="B388" s="572">
        <v>5222</v>
      </c>
      <c r="C388" s="573" t="s">
        <v>127</v>
      </c>
      <c r="D388" s="574">
        <v>0</v>
      </c>
      <c r="E388" s="574">
        <v>3950</v>
      </c>
      <c r="F388" s="574">
        <v>3950</v>
      </c>
      <c r="G388" s="575">
        <f t="shared" si="7"/>
        <v>100</v>
      </c>
    </row>
    <row r="389" spans="1:7" x14ac:dyDescent="0.2">
      <c r="A389" s="571">
        <v>3312</v>
      </c>
      <c r="B389" s="572">
        <v>5321</v>
      </c>
      <c r="C389" s="573" t="s">
        <v>131</v>
      </c>
      <c r="D389" s="574">
        <v>2000</v>
      </c>
      <c r="E389" s="574">
        <v>6510</v>
      </c>
      <c r="F389" s="574">
        <v>6510</v>
      </c>
      <c r="G389" s="575">
        <f t="shared" si="7"/>
        <v>100</v>
      </c>
    </row>
    <row r="390" spans="1:7" ht="25.5" x14ac:dyDescent="0.2">
      <c r="A390" s="571">
        <v>3312</v>
      </c>
      <c r="B390" s="572">
        <v>5331</v>
      </c>
      <c r="C390" s="573" t="s">
        <v>134</v>
      </c>
      <c r="D390" s="574">
        <v>0</v>
      </c>
      <c r="E390" s="574">
        <v>570</v>
      </c>
      <c r="F390" s="574">
        <v>570</v>
      </c>
      <c r="G390" s="575">
        <f t="shared" si="7"/>
        <v>100</v>
      </c>
    </row>
    <row r="391" spans="1:7" ht="25.5" x14ac:dyDescent="0.2">
      <c r="A391" s="571">
        <v>3312</v>
      </c>
      <c r="B391" s="572">
        <v>5336</v>
      </c>
      <c r="C391" s="573" t="s">
        <v>156</v>
      </c>
      <c r="D391" s="574">
        <v>0</v>
      </c>
      <c r="E391" s="574">
        <v>71</v>
      </c>
      <c r="F391" s="574">
        <v>71</v>
      </c>
      <c r="G391" s="575">
        <f t="shared" si="7"/>
        <v>100</v>
      </c>
    </row>
    <row r="392" spans="1:7" x14ac:dyDescent="0.2">
      <c r="A392" s="571">
        <v>3312</v>
      </c>
      <c r="B392" s="572">
        <v>5493</v>
      </c>
      <c r="C392" s="573" t="s">
        <v>128</v>
      </c>
      <c r="D392" s="574">
        <v>0</v>
      </c>
      <c r="E392" s="574">
        <v>100</v>
      </c>
      <c r="F392" s="574">
        <v>100</v>
      </c>
      <c r="G392" s="575">
        <f t="shared" si="7"/>
        <v>100</v>
      </c>
    </row>
    <row r="393" spans="1:7" x14ac:dyDescent="0.2">
      <c r="A393" s="577">
        <v>3312</v>
      </c>
      <c r="B393" s="578"/>
      <c r="C393" s="579" t="s">
        <v>188</v>
      </c>
      <c r="D393" s="555">
        <v>2000</v>
      </c>
      <c r="E393" s="555">
        <v>34651</v>
      </c>
      <c r="F393" s="555">
        <v>34651</v>
      </c>
      <c r="G393" s="580">
        <f t="shared" si="7"/>
        <v>100</v>
      </c>
    </row>
    <row r="394" spans="1:7" x14ac:dyDescent="0.2">
      <c r="A394" s="581"/>
      <c r="B394" s="582"/>
      <c r="C394" s="583" t="s">
        <v>2498</v>
      </c>
      <c r="D394" s="584"/>
      <c r="E394" s="584"/>
      <c r="F394" s="584"/>
      <c r="G394" s="585"/>
    </row>
    <row r="395" spans="1:7" x14ac:dyDescent="0.2">
      <c r="A395" s="586">
        <v>3313</v>
      </c>
      <c r="B395" s="587">
        <v>5169</v>
      </c>
      <c r="C395" s="588" t="s">
        <v>125</v>
      </c>
      <c r="D395" s="589">
        <v>20500</v>
      </c>
      <c r="E395" s="589">
        <v>1372.3979999999999</v>
      </c>
      <c r="F395" s="589">
        <v>49.258770000000005</v>
      </c>
      <c r="G395" s="590">
        <f t="shared" si="7"/>
        <v>3.5892481627049886</v>
      </c>
    </row>
    <row r="396" spans="1:7" x14ac:dyDescent="0.2">
      <c r="A396" s="571">
        <v>3313</v>
      </c>
      <c r="B396" s="572">
        <v>5175</v>
      </c>
      <c r="C396" s="573" t="s">
        <v>126</v>
      </c>
      <c r="D396" s="574">
        <v>0</v>
      </c>
      <c r="E396" s="574">
        <v>99.54</v>
      </c>
      <c r="F396" s="574">
        <v>0</v>
      </c>
      <c r="G396" s="575">
        <f t="shared" si="7"/>
        <v>0</v>
      </c>
    </row>
    <row r="397" spans="1:7" ht="25.5" x14ac:dyDescent="0.2">
      <c r="A397" s="571">
        <v>3313</v>
      </c>
      <c r="B397" s="572">
        <v>5213</v>
      </c>
      <c r="C397" s="573" t="s">
        <v>2776</v>
      </c>
      <c r="D397" s="574">
        <v>0</v>
      </c>
      <c r="E397" s="574">
        <v>22277.601999999999</v>
      </c>
      <c r="F397" s="574">
        <v>1245</v>
      </c>
      <c r="G397" s="575">
        <f t="shared" si="7"/>
        <v>5.5885727736764483</v>
      </c>
    </row>
    <row r="398" spans="1:7" ht="25.5" x14ac:dyDescent="0.2">
      <c r="A398" s="571">
        <v>3313</v>
      </c>
      <c r="B398" s="572">
        <v>5229</v>
      </c>
      <c r="C398" s="573" t="s">
        <v>2781</v>
      </c>
      <c r="D398" s="574">
        <v>0</v>
      </c>
      <c r="E398" s="574">
        <v>100</v>
      </c>
      <c r="F398" s="574">
        <v>100</v>
      </c>
      <c r="G398" s="575">
        <f t="shared" si="7"/>
        <v>100</v>
      </c>
    </row>
    <row r="399" spans="1:7" ht="25.5" x14ac:dyDescent="0.2">
      <c r="A399" s="577">
        <v>3313</v>
      </c>
      <c r="B399" s="578"/>
      <c r="C399" s="579" t="s">
        <v>189</v>
      </c>
      <c r="D399" s="555">
        <v>20500</v>
      </c>
      <c r="E399" s="555">
        <v>23849.54</v>
      </c>
      <c r="F399" s="555">
        <v>1394.2587699999999</v>
      </c>
      <c r="G399" s="580">
        <f t="shared" si="7"/>
        <v>5.8460614753995248</v>
      </c>
    </row>
    <row r="400" spans="1:7" x14ac:dyDescent="0.2">
      <c r="A400" s="581"/>
      <c r="B400" s="582"/>
      <c r="C400" s="583" t="s">
        <v>2498</v>
      </c>
      <c r="D400" s="584"/>
      <c r="E400" s="584"/>
      <c r="F400" s="584"/>
      <c r="G400" s="585"/>
    </row>
    <row r="401" spans="1:7" x14ac:dyDescent="0.2">
      <c r="A401" s="586">
        <v>3314</v>
      </c>
      <c r="B401" s="587">
        <v>5321</v>
      </c>
      <c r="C401" s="588" t="s">
        <v>131</v>
      </c>
      <c r="D401" s="589">
        <v>23650</v>
      </c>
      <c r="E401" s="589">
        <v>23650</v>
      </c>
      <c r="F401" s="589">
        <v>23650</v>
      </c>
      <c r="G401" s="590">
        <f t="shared" si="7"/>
        <v>100</v>
      </c>
    </row>
    <row r="402" spans="1:7" ht="25.5" x14ac:dyDescent="0.2">
      <c r="A402" s="571">
        <v>3314</v>
      </c>
      <c r="B402" s="572">
        <v>5331</v>
      </c>
      <c r="C402" s="573" t="s">
        <v>134</v>
      </c>
      <c r="D402" s="574">
        <v>58111</v>
      </c>
      <c r="E402" s="574">
        <v>59904</v>
      </c>
      <c r="F402" s="574">
        <v>59904</v>
      </c>
      <c r="G402" s="575">
        <f t="shared" si="7"/>
        <v>100</v>
      </c>
    </row>
    <row r="403" spans="1:7" ht="25.5" x14ac:dyDescent="0.2">
      <c r="A403" s="571">
        <v>3314</v>
      </c>
      <c r="B403" s="572">
        <v>5336</v>
      </c>
      <c r="C403" s="573" t="s">
        <v>156</v>
      </c>
      <c r="D403" s="574">
        <v>0</v>
      </c>
      <c r="E403" s="574">
        <v>317</v>
      </c>
      <c r="F403" s="574">
        <v>317</v>
      </c>
      <c r="G403" s="575">
        <f t="shared" si="7"/>
        <v>100</v>
      </c>
    </row>
    <row r="404" spans="1:7" x14ac:dyDescent="0.2">
      <c r="A404" s="577">
        <v>3314</v>
      </c>
      <c r="B404" s="578"/>
      <c r="C404" s="579" t="s">
        <v>190</v>
      </c>
      <c r="D404" s="555">
        <v>81761</v>
      </c>
      <c r="E404" s="555">
        <v>83871</v>
      </c>
      <c r="F404" s="555">
        <v>83871</v>
      </c>
      <c r="G404" s="580">
        <f t="shared" si="7"/>
        <v>100</v>
      </c>
    </row>
    <row r="405" spans="1:7" x14ac:dyDescent="0.2">
      <c r="A405" s="581"/>
      <c r="B405" s="582"/>
      <c r="C405" s="583" t="s">
        <v>2498</v>
      </c>
      <c r="D405" s="584"/>
      <c r="E405" s="584"/>
      <c r="F405" s="584"/>
      <c r="G405" s="585"/>
    </row>
    <row r="406" spans="1:7" x14ac:dyDescent="0.2">
      <c r="A406" s="586">
        <v>3315</v>
      </c>
      <c r="B406" s="587">
        <v>5137</v>
      </c>
      <c r="C406" s="588" t="s">
        <v>938</v>
      </c>
      <c r="D406" s="589">
        <v>500</v>
      </c>
      <c r="E406" s="589">
        <v>910</v>
      </c>
      <c r="F406" s="589">
        <v>270.99099999999999</v>
      </c>
      <c r="G406" s="590">
        <f t="shared" si="7"/>
        <v>29.779230769230768</v>
      </c>
    </row>
    <row r="407" spans="1:7" x14ac:dyDescent="0.2">
      <c r="A407" s="571">
        <v>3315</v>
      </c>
      <c r="B407" s="572">
        <v>5139</v>
      </c>
      <c r="C407" s="573" t="s">
        <v>124</v>
      </c>
      <c r="D407" s="574">
        <v>0</v>
      </c>
      <c r="E407" s="574">
        <v>167</v>
      </c>
      <c r="F407" s="574">
        <v>125.05501999999998</v>
      </c>
      <c r="G407" s="575">
        <f t="shared" si="7"/>
        <v>74.883245508982014</v>
      </c>
    </row>
    <row r="408" spans="1:7" x14ac:dyDescent="0.2">
      <c r="A408" s="571">
        <v>3315</v>
      </c>
      <c r="B408" s="572">
        <v>5167</v>
      </c>
      <c r="C408" s="573" t="s">
        <v>150</v>
      </c>
      <c r="D408" s="574">
        <v>0</v>
      </c>
      <c r="E408" s="574">
        <v>6</v>
      </c>
      <c r="F408" s="574">
        <v>0</v>
      </c>
      <c r="G408" s="575">
        <f t="shared" si="7"/>
        <v>0</v>
      </c>
    </row>
    <row r="409" spans="1:7" ht="25.5" x14ac:dyDescent="0.2">
      <c r="A409" s="571">
        <v>3315</v>
      </c>
      <c r="B409" s="572">
        <v>5168</v>
      </c>
      <c r="C409" s="573" t="s">
        <v>151</v>
      </c>
      <c r="D409" s="574">
        <v>588</v>
      </c>
      <c r="E409" s="574">
        <v>1797.48</v>
      </c>
      <c r="F409" s="574">
        <v>207.34559999999999</v>
      </c>
      <c r="G409" s="575">
        <f t="shared" si="7"/>
        <v>11.535349489284998</v>
      </c>
    </row>
    <row r="410" spans="1:7" x14ac:dyDescent="0.2">
      <c r="A410" s="571">
        <v>3315</v>
      </c>
      <c r="B410" s="572">
        <v>5169</v>
      </c>
      <c r="C410" s="573" t="s">
        <v>125</v>
      </c>
      <c r="D410" s="574">
        <v>150</v>
      </c>
      <c r="E410" s="574">
        <v>539.67999999999995</v>
      </c>
      <c r="F410" s="574">
        <v>389.66840000000002</v>
      </c>
      <c r="G410" s="575">
        <f t="shared" si="7"/>
        <v>72.203602134598285</v>
      </c>
    </row>
    <row r="411" spans="1:7" x14ac:dyDescent="0.2">
      <c r="A411" s="571">
        <v>3315</v>
      </c>
      <c r="B411" s="572">
        <v>5171</v>
      </c>
      <c r="C411" s="573" t="s">
        <v>152</v>
      </c>
      <c r="D411" s="574">
        <v>0</v>
      </c>
      <c r="E411" s="574">
        <v>28</v>
      </c>
      <c r="F411" s="574">
        <v>0</v>
      </c>
      <c r="G411" s="575">
        <f t="shared" si="7"/>
        <v>0</v>
      </c>
    </row>
    <row r="412" spans="1:7" ht="25.5" x14ac:dyDescent="0.2">
      <c r="A412" s="571">
        <v>3315</v>
      </c>
      <c r="B412" s="572">
        <v>5331</v>
      </c>
      <c r="C412" s="573" t="s">
        <v>134</v>
      </c>
      <c r="D412" s="574">
        <v>243775</v>
      </c>
      <c r="E412" s="574">
        <v>248578.34</v>
      </c>
      <c r="F412" s="574">
        <v>237385.28115</v>
      </c>
      <c r="G412" s="575">
        <f t="shared" si="7"/>
        <v>95.497170489592946</v>
      </c>
    </row>
    <row r="413" spans="1:7" ht="25.5" x14ac:dyDescent="0.2">
      <c r="A413" s="571">
        <v>3315</v>
      </c>
      <c r="B413" s="572">
        <v>5336</v>
      </c>
      <c r="C413" s="573" t="s">
        <v>156</v>
      </c>
      <c r="D413" s="574">
        <v>0</v>
      </c>
      <c r="E413" s="574">
        <v>1032.95</v>
      </c>
      <c r="F413" s="574">
        <v>832.95</v>
      </c>
      <c r="G413" s="575">
        <f t="shared" si="7"/>
        <v>80.637978604966349</v>
      </c>
    </row>
    <row r="414" spans="1:7" x14ac:dyDescent="0.2">
      <c r="A414" s="577">
        <v>3315</v>
      </c>
      <c r="B414" s="578"/>
      <c r="C414" s="579" t="s">
        <v>191</v>
      </c>
      <c r="D414" s="555">
        <v>245013</v>
      </c>
      <c r="E414" s="555">
        <v>253059.45</v>
      </c>
      <c r="F414" s="555">
        <v>239211.29117000001</v>
      </c>
      <c r="G414" s="580">
        <f t="shared" si="7"/>
        <v>94.527705315885257</v>
      </c>
    </row>
    <row r="415" spans="1:7" x14ac:dyDescent="0.2">
      <c r="A415" s="581"/>
      <c r="B415" s="582"/>
      <c r="C415" s="583" t="s">
        <v>2498</v>
      </c>
      <c r="D415" s="584"/>
      <c r="E415" s="584"/>
      <c r="F415" s="584"/>
      <c r="G415" s="585"/>
    </row>
    <row r="416" spans="1:7" x14ac:dyDescent="0.2">
      <c r="A416" s="586">
        <v>3316</v>
      </c>
      <c r="B416" s="587">
        <v>5492</v>
      </c>
      <c r="C416" s="588" t="s">
        <v>2787</v>
      </c>
      <c r="D416" s="589">
        <v>0</v>
      </c>
      <c r="E416" s="589">
        <v>10</v>
      </c>
      <c r="F416" s="589">
        <v>10</v>
      </c>
      <c r="G416" s="590">
        <f t="shared" si="7"/>
        <v>100</v>
      </c>
    </row>
    <row r="417" spans="1:7" x14ac:dyDescent="0.2">
      <c r="A417" s="577">
        <v>3316</v>
      </c>
      <c r="B417" s="578"/>
      <c r="C417" s="579" t="s">
        <v>192</v>
      </c>
      <c r="D417" s="555">
        <v>0</v>
      </c>
      <c r="E417" s="555">
        <v>10</v>
      </c>
      <c r="F417" s="555">
        <v>10</v>
      </c>
      <c r="G417" s="580">
        <f t="shared" si="7"/>
        <v>100</v>
      </c>
    </row>
    <row r="418" spans="1:7" x14ac:dyDescent="0.2">
      <c r="A418" s="581"/>
      <c r="B418" s="582"/>
      <c r="C418" s="583" t="s">
        <v>2498</v>
      </c>
      <c r="D418" s="584"/>
      <c r="E418" s="584"/>
      <c r="F418" s="584"/>
      <c r="G418" s="585"/>
    </row>
    <row r="419" spans="1:7" x14ac:dyDescent="0.2">
      <c r="A419" s="586">
        <v>3317</v>
      </c>
      <c r="B419" s="587">
        <v>5222</v>
      </c>
      <c r="C419" s="588" t="s">
        <v>127</v>
      </c>
      <c r="D419" s="589">
        <v>0</v>
      </c>
      <c r="E419" s="589">
        <v>100</v>
      </c>
      <c r="F419" s="589">
        <v>100</v>
      </c>
      <c r="G419" s="590">
        <f t="shared" si="7"/>
        <v>100</v>
      </c>
    </row>
    <row r="420" spans="1:7" x14ac:dyDescent="0.2">
      <c r="A420" s="571">
        <v>3317</v>
      </c>
      <c r="B420" s="572">
        <v>5321</v>
      </c>
      <c r="C420" s="573" t="s">
        <v>131</v>
      </c>
      <c r="D420" s="574">
        <v>0</v>
      </c>
      <c r="E420" s="574">
        <v>700</v>
      </c>
      <c r="F420" s="574">
        <v>700</v>
      </c>
      <c r="G420" s="575">
        <f t="shared" si="7"/>
        <v>100</v>
      </c>
    </row>
    <row r="421" spans="1:7" x14ac:dyDescent="0.2">
      <c r="A421" s="577">
        <v>3317</v>
      </c>
      <c r="B421" s="578"/>
      <c r="C421" s="579" t="s">
        <v>73</v>
      </c>
      <c r="D421" s="555">
        <v>0</v>
      </c>
      <c r="E421" s="555">
        <v>800</v>
      </c>
      <c r="F421" s="555">
        <v>800</v>
      </c>
      <c r="G421" s="580">
        <f t="shared" si="7"/>
        <v>100</v>
      </c>
    </row>
    <row r="422" spans="1:7" x14ac:dyDescent="0.2">
      <c r="A422" s="581"/>
      <c r="B422" s="582"/>
      <c r="C422" s="583" t="s">
        <v>2498</v>
      </c>
      <c r="D422" s="584"/>
      <c r="E422" s="584"/>
      <c r="F422" s="584"/>
      <c r="G422" s="585"/>
    </row>
    <row r="423" spans="1:7" ht="25.5" x14ac:dyDescent="0.2">
      <c r="A423" s="586">
        <v>3319</v>
      </c>
      <c r="B423" s="587">
        <v>5011</v>
      </c>
      <c r="C423" s="588" t="s">
        <v>141</v>
      </c>
      <c r="D423" s="589">
        <v>0</v>
      </c>
      <c r="E423" s="589">
        <v>2448.77</v>
      </c>
      <c r="F423" s="589">
        <v>2175.3781200000003</v>
      </c>
      <c r="G423" s="590">
        <f t="shared" si="7"/>
        <v>88.835542741866334</v>
      </c>
    </row>
    <row r="424" spans="1:7" ht="25.5" x14ac:dyDescent="0.2">
      <c r="A424" s="571">
        <v>3319</v>
      </c>
      <c r="B424" s="572">
        <v>5031</v>
      </c>
      <c r="C424" s="573" t="s">
        <v>143</v>
      </c>
      <c r="D424" s="574">
        <v>0</v>
      </c>
      <c r="E424" s="574">
        <v>607.30999999999995</v>
      </c>
      <c r="F424" s="574">
        <v>539.49378999999999</v>
      </c>
      <c r="G424" s="575">
        <f t="shared" si="7"/>
        <v>88.833345408440508</v>
      </c>
    </row>
    <row r="425" spans="1:7" x14ac:dyDescent="0.2">
      <c r="A425" s="571">
        <v>3319</v>
      </c>
      <c r="B425" s="572">
        <v>5032</v>
      </c>
      <c r="C425" s="573" t="s">
        <v>144</v>
      </c>
      <c r="D425" s="574">
        <v>0</v>
      </c>
      <c r="E425" s="574">
        <v>220.41</v>
      </c>
      <c r="F425" s="574">
        <v>195.78403000000003</v>
      </c>
      <c r="G425" s="575">
        <f t="shared" si="7"/>
        <v>88.82719931037613</v>
      </c>
    </row>
    <row r="426" spans="1:7" x14ac:dyDescent="0.2">
      <c r="A426" s="571">
        <v>3319</v>
      </c>
      <c r="B426" s="572">
        <v>5041</v>
      </c>
      <c r="C426" s="573" t="s">
        <v>136</v>
      </c>
      <c r="D426" s="574">
        <v>1050</v>
      </c>
      <c r="E426" s="574">
        <v>79.3</v>
      </c>
      <c r="F426" s="574">
        <v>79.3</v>
      </c>
      <c r="G426" s="575">
        <f t="shared" si="7"/>
        <v>100</v>
      </c>
    </row>
    <row r="427" spans="1:7" x14ac:dyDescent="0.2">
      <c r="A427" s="571">
        <v>3319</v>
      </c>
      <c r="B427" s="572">
        <v>5137</v>
      </c>
      <c r="C427" s="573" t="s">
        <v>938</v>
      </c>
      <c r="D427" s="574">
        <v>0</v>
      </c>
      <c r="E427" s="574">
        <v>12.1</v>
      </c>
      <c r="F427" s="574">
        <v>0</v>
      </c>
      <c r="G427" s="575">
        <f t="shared" si="7"/>
        <v>0</v>
      </c>
    </row>
    <row r="428" spans="1:7" x14ac:dyDescent="0.2">
      <c r="A428" s="571">
        <v>3319</v>
      </c>
      <c r="B428" s="572">
        <v>5139</v>
      </c>
      <c r="C428" s="573" t="s">
        <v>124</v>
      </c>
      <c r="D428" s="574">
        <v>850</v>
      </c>
      <c r="E428" s="574">
        <v>654.84</v>
      </c>
      <c r="F428" s="574">
        <v>456.00635</v>
      </c>
      <c r="G428" s="575">
        <f t="shared" si="7"/>
        <v>69.636300470343897</v>
      </c>
    </row>
    <row r="429" spans="1:7" x14ac:dyDescent="0.2">
      <c r="A429" s="571">
        <v>3319</v>
      </c>
      <c r="B429" s="572">
        <v>5154</v>
      </c>
      <c r="C429" s="573" t="s">
        <v>147</v>
      </c>
      <c r="D429" s="574">
        <v>0</v>
      </c>
      <c r="E429" s="574">
        <v>80</v>
      </c>
      <c r="F429" s="574">
        <v>5.8569199999999997</v>
      </c>
      <c r="G429" s="575">
        <f t="shared" si="7"/>
        <v>7.3211500000000003</v>
      </c>
    </row>
    <row r="430" spans="1:7" x14ac:dyDescent="0.2">
      <c r="A430" s="571">
        <v>3319</v>
      </c>
      <c r="B430" s="572">
        <v>5164</v>
      </c>
      <c r="C430" s="573" t="s">
        <v>137</v>
      </c>
      <c r="D430" s="574">
        <v>0</v>
      </c>
      <c r="E430" s="574">
        <v>10</v>
      </c>
      <c r="F430" s="574">
        <v>10</v>
      </c>
      <c r="G430" s="575">
        <f t="shared" si="7"/>
        <v>100</v>
      </c>
    </row>
    <row r="431" spans="1:7" x14ac:dyDescent="0.2">
      <c r="A431" s="571">
        <v>3319</v>
      </c>
      <c r="B431" s="572">
        <v>5166</v>
      </c>
      <c r="C431" s="573" t="s">
        <v>149</v>
      </c>
      <c r="D431" s="574">
        <v>1185</v>
      </c>
      <c r="E431" s="574">
        <v>5400.7</v>
      </c>
      <c r="F431" s="574">
        <v>533.61</v>
      </c>
      <c r="G431" s="575">
        <f t="shared" si="7"/>
        <v>9.8803858759049756</v>
      </c>
    </row>
    <row r="432" spans="1:7" x14ac:dyDescent="0.2">
      <c r="A432" s="571">
        <v>3319</v>
      </c>
      <c r="B432" s="572">
        <v>5167</v>
      </c>
      <c r="C432" s="573" t="s">
        <v>150</v>
      </c>
      <c r="D432" s="574">
        <v>200</v>
      </c>
      <c r="E432" s="574">
        <v>0</v>
      </c>
      <c r="F432" s="574">
        <v>0</v>
      </c>
      <c r="G432" s="575" t="s">
        <v>2578</v>
      </c>
    </row>
    <row r="433" spans="1:7" ht="25.5" x14ac:dyDescent="0.2">
      <c r="A433" s="571">
        <v>3319</v>
      </c>
      <c r="B433" s="572">
        <v>5168</v>
      </c>
      <c r="C433" s="573" t="s">
        <v>151</v>
      </c>
      <c r="D433" s="574">
        <v>519</v>
      </c>
      <c r="E433" s="574">
        <v>619</v>
      </c>
      <c r="F433" s="574">
        <v>395.64109000000008</v>
      </c>
      <c r="G433" s="575">
        <f t="shared" si="7"/>
        <v>63.916169628432975</v>
      </c>
    </row>
    <row r="434" spans="1:7" x14ac:dyDescent="0.2">
      <c r="A434" s="571">
        <v>3319</v>
      </c>
      <c r="B434" s="572">
        <v>5169</v>
      </c>
      <c r="C434" s="573" t="s">
        <v>125</v>
      </c>
      <c r="D434" s="574">
        <v>102750</v>
      </c>
      <c r="E434" s="574">
        <v>9940.6779999999999</v>
      </c>
      <c r="F434" s="574">
        <v>1810.1715999999999</v>
      </c>
      <c r="G434" s="575">
        <f t="shared" si="7"/>
        <v>18.209739818551611</v>
      </c>
    </row>
    <row r="435" spans="1:7" x14ac:dyDescent="0.2">
      <c r="A435" s="571">
        <v>3319</v>
      </c>
      <c r="B435" s="572">
        <v>5175</v>
      </c>
      <c r="C435" s="573" t="s">
        <v>126</v>
      </c>
      <c r="D435" s="574">
        <v>60</v>
      </c>
      <c r="E435" s="574">
        <v>163.49</v>
      </c>
      <c r="F435" s="574">
        <v>85.843999999999994</v>
      </c>
      <c r="G435" s="575">
        <f t="shared" si="7"/>
        <v>52.507186983913378</v>
      </c>
    </row>
    <row r="436" spans="1:7" x14ac:dyDescent="0.2">
      <c r="A436" s="571">
        <v>3319</v>
      </c>
      <c r="B436" s="572">
        <v>5179</v>
      </c>
      <c r="C436" s="573" t="s">
        <v>153</v>
      </c>
      <c r="D436" s="574">
        <v>1000</v>
      </c>
      <c r="E436" s="574">
        <v>1274.2</v>
      </c>
      <c r="F436" s="574">
        <v>1020</v>
      </c>
      <c r="G436" s="575">
        <f t="shared" si="7"/>
        <v>80.050227593784328</v>
      </c>
    </row>
    <row r="437" spans="1:7" ht="25.5" x14ac:dyDescent="0.2">
      <c r="A437" s="571">
        <v>3319</v>
      </c>
      <c r="B437" s="572">
        <v>5212</v>
      </c>
      <c r="C437" s="573" t="s">
        <v>2771</v>
      </c>
      <c r="D437" s="574">
        <v>0</v>
      </c>
      <c r="E437" s="574">
        <v>1393</v>
      </c>
      <c r="F437" s="574">
        <v>1393</v>
      </c>
      <c r="G437" s="575">
        <f t="shared" si="7"/>
        <v>100</v>
      </c>
    </row>
    <row r="438" spans="1:7" ht="25.5" x14ac:dyDescent="0.2">
      <c r="A438" s="571">
        <v>3319</v>
      </c>
      <c r="B438" s="572">
        <v>5213</v>
      </c>
      <c r="C438" s="573" t="s">
        <v>2776</v>
      </c>
      <c r="D438" s="574">
        <v>0</v>
      </c>
      <c r="E438" s="574">
        <v>6260.5</v>
      </c>
      <c r="F438" s="574">
        <v>6260.5</v>
      </c>
      <c r="G438" s="575">
        <f t="shared" si="7"/>
        <v>100</v>
      </c>
    </row>
    <row r="439" spans="1:7" ht="25.5" x14ac:dyDescent="0.2">
      <c r="A439" s="571">
        <v>3319</v>
      </c>
      <c r="B439" s="572">
        <v>5221</v>
      </c>
      <c r="C439" s="573" t="s">
        <v>139</v>
      </c>
      <c r="D439" s="574">
        <v>0</v>
      </c>
      <c r="E439" s="574">
        <v>979</v>
      </c>
      <c r="F439" s="574">
        <v>979</v>
      </c>
      <c r="G439" s="575">
        <f t="shared" si="7"/>
        <v>100</v>
      </c>
    </row>
    <row r="440" spans="1:7" x14ac:dyDescent="0.2">
      <c r="A440" s="571">
        <v>3319</v>
      </c>
      <c r="B440" s="572">
        <v>5222</v>
      </c>
      <c r="C440" s="573" t="s">
        <v>127</v>
      </c>
      <c r="D440" s="574">
        <v>0</v>
      </c>
      <c r="E440" s="574">
        <v>13444</v>
      </c>
      <c r="F440" s="574">
        <v>12837.069</v>
      </c>
      <c r="G440" s="575">
        <f t="shared" si="7"/>
        <v>95.485487950014871</v>
      </c>
    </row>
    <row r="441" spans="1:7" ht="25.5" x14ac:dyDescent="0.2">
      <c r="A441" s="571">
        <v>3319</v>
      </c>
      <c r="B441" s="572">
        <v>5223</v>
      </c>
      <c r="C441" s="573" t="s">
        <v>130</v>
      </c>
      <c r="D441" s="574">
        <v>0</v>
      </c>
      <c r="E441" s="574">
        <v>1195</v>
      </c>
      <c r="F441" s="574">
        <v>1195</v>
      </c>
      <c r="G441" s="575">
        <f t="shared" si="7"/>
        <v>100</v>
      </c>
    </row>
    <row r="442" spans="1:7" ht="25.5" x14ac:dyDescent="0.2">
      <c r="A442" s="571">
        <v>3319</v>
      </c>
      <c r="B442" s="572">
        <v>5229</v>
      </c>
      <c r="C442" s="573" t="s">
        <v>2781</v>
      </c>
      <c r="D442" s="574">
        <v>62300</v>
      </c>
      <c r="E442" s="574">
        <v>3667.2</v>
      </c>
      <c r="F442" s="574">
        <v>0</v>
      </c>
      <c r="G442" s="575">
        <f t="shared" si="7"/>
        <v>0</v>
      </c>
    </row>
    <row r="443" spans="1:7" x14ac:dyDescent="0.2">
      <c r="A443" s="571">
        <v>3319</v>
      </c>
      <c r="B443" s="572">
        <v>5321</v>
      </c>
      <c r="C443" s="573" t="s">
        <v>131</v>
      </c>
      <c r="D443" s="574">
        <v>0</v>
      </c>
      <c r="E443" s="574">
        <v>5018.7349999999997</v>
      </c>
      <c r="F443" s="574">
        <v>4981.8990999999996</v>
      </c>
      <c r="G443" s="575">
        <f t="shared" si="7"/>
        <v>99.266032177431157</v>
      </c>
    </row>
    <row r="444" spans="1:7" ht="25.5" x14ac:dyDescent="0.2">
      <c r="A444" s="571">
        <v>3319</v>
      </c>
      <c r="B444" s="572">
        <v>5329</v>
      </c>
      <c r="C444" s="573" t="s">
        <v>2778</v>
      </c>
      <c r="D444" s="574">
        <v>0</v>
      </c>
      <c r="E444" s="574">
        <v>132.5</v>
      </c>
      <c r="F444" s="574">
        <v>112.07099000000001</v>
      </c>
      <c r="G444" s="575">
        <f t="shared" si="7"/>
        <v>84.581879245283019</v>
      </c>
    </row>
    <row r="445" spans="1:7" ht="25.5" x14ac:dyDescent="0.2">
      <c r="A445" s="571">
        <v>3319</v>
      </c>
      <c r="B445" s="572">
        <v>5331</v>
      </c>
      <c r="C445" s="573" t="s">
        <v>134</v>
      </c>
      <c r="D445" s="574">
        <v>28990</v>
      </c>
      <c r="E445" s="574">
        <v>41311.067000000003</v>
      </c>
      <c r="F445" s="574">
        <v>36552.182000000001</v>
      </c>
      <c r="G445" s="575">
        <f t="shared" si="7"/>
        <v>88.480362901301973</v>
      </c>
    </row>
    <row r="446" spans="1:7" x14ac:dyDescent="0.2">
      <c r="A446" s="571">
        <v>3319</v>
      </c>
      <c r="B446" s="572">
        <v>5332</v>
      </c>
      <c r="C446" s="573" t="s">
        <v>2779</v>
      </c>
      <c r="D446" s="574">
        <v>0</v>
      </c>
      <c r="E446" s="574">
        <v>160</v>
      </c>
      <c r="F446" s="574">
        <v>160</v>
      </c>
      <c r="G446" s="575">
        <f t="shared" si="7"/>
        <v>100</v>
      </c>
    </row>
    <row r="447" spans="1:7" ht="12.75" customHeight="1" x14ac:dyDescent="0.2">
      <c r="A447" s="571">
        <v>3319</v>
      </c>
      <c r="B447" s="572">
        <v>5339</v>
      </c>
      <c r="C447" s="573" t="s">
        <v>154</v>
      </c>
      <c r="D447" s="574">
        <v>0</v>
      </c>
      <c r="E447" s="574">
        <v>1700</v>
      </c>
      <c r="F447" s="574">
        <v>1500</v>
      </c>
      <c r="G447" s="575">
        <f t="shared" si="7"/>
        <v>88.235294117647058</v>
      </c>
    </row>
    <row r="448" spans="1:7" ht="25.5" x14ac:dyDescent="0.2">
      <c r="A448" s="571">
        <v>3319</v>
      </c>
      <c r="B448" s="572">
        <v>5494</v>
      </c>
      <c r="C448" s="573" t="s">
        <v>2786</v>
      </c>
      <c r="D448" s="574">
        <v>110</v>
      </c>
      <c r="E448" s="574">
        <v>157.5</v>
      </c>
      <c r="F448" s="574">
        <v>107.5</v>
      </c>
      <c r="G448" s="575">
        <f t="shared" si="7"/>
        <v>68.253968253968253</v>
      </c>
    </row>
    <row r="449" spans="1:7" x14ac:dyDescent="0.2">
      <c r="A449" s="571">
        <v>3319</v>
      </c>
      <c r="B449" s="572">
        <v>5909</v>
      </c>
      <c r="C449" s="573" t="s">
        <v>164</v>
      </c>
      <c r="D449" s="574">
        <v>0</v>
      </c>
      <c r="E449" s="574">
        <v>70.86</v>
      </c>
      <c r="F449" s="574">
        <v>70.853999999999999</v>
      </c>
      <c r="G449" s="575">
        <f t="shared" si="7"/>
        <v>99.991532599491947</v>
      </c>
    </row>
    <row r="450" spans="1:7" x14ac:dyDescent="0.2">
      <c r="A450" s="577">
        <v>3319</v>
      </c>
      <c r="B450" s="578"/>
      <c r="C450" s="579" t="s">
        <v>74</v>
      </c>
      <c r="D450" s="555">
        <v>199014</v>
      </c>
      <c r="E450" s="555">
        <v>97000.16</v>
      </c>
      <c r="F450" s="555">
        <v>73456.160989999989</v>
      </c>
      <c r="G450" s="580">
        <f t="shared" ref="G450:G521" si="8">F450/E450*100</f>
        <v>75.727876108657952</v>
      </c>
    </row>
    <row r="451" spans="1:7" x14ac:dyDescent="0.2">
      <c r="A451" s="581"/>
      <c r="B451" s="582"/>
      <c r="C451" s="583" t="s">
        <v>2498</v>
      </c>
      <c r="D451" s="584"/>
      <c r="E451" s="584"/>
      <c r="F451" s="584"/>
      <c r="G451" s="585"/>
    </row>
    <row r="452" spans="1:7" ht="25.5" x14ac:dyDescent="0.2">
      <c r="A452" s="586">
        <v>3322</v>
      </c>
      <c r="B452" s="587">
        <v>5011</v>
      </c>
      <c r="C452" s="588" t="s">
        <v>141</v>
      </c>
      <c r="D452" s="589">
        <v>0</v>
      </c>
      <c r="E452" s="589">
        <v>82</v>
      </c>
      <c r="F452" s="589">
        <v>70.84787</v>
      </c>
      <c r="G452" s="590">
        <f t="shared" si="8"/>
        <v>86.399841463414646</v>
      </c>
    </row>
    <row r="453" spans="1:7" x14ac:dyDescent="0.2">
      <c r="A453" s="571">
        <v>3322</v>
      </c>
      <c r="B453" s="572">
        <v>5021</v>
      </c>
      <c r="C453" s="573" t="s">
        <v>142</v>
      </c>
      <c r="D453" s="574">
        <v>0</v>
      </c>
      <c r="E453" s="574">
        <v>80</v>
      </c>
      <c r="F453" s="574">
        <v>12.64</v>
      </c>
      <c r="G453" s="575">
        <f t="shared" si="8"/>
        <v>15.8</v>
      </c>
    </row>
    <row r="454" spans="1:7" ht="25.5" x14ac:dyDescent="0.2">
      <c r="A454" s="571">
        <v>3322</v>
      </c>
      <c r="B454" s="572">
        <v>5031</v>
      </c>
      <c r="C454" s="573" t="s">
        <v>143</v>
      </c>
      <c r="D454" s="574">
        <v>0</v>
      </c>
      <c r="E454" s="574">
        <v>20</v>
      </c>
      <c r="F454" s="574">
        <v>17.570269999999997</v>
      </c>
      <c r="G454" s="575">
        <f t="shared" si="8"/>
        <v>87.851349999999982</v>
      </c>
    </row>
    <row r="455" spans="1:7" x14ac:dyDescent="0.2">
      <c r="A455" s="571">
        <v>3322</v>
      </c>
      <c r="B455" s="572">
        <v>5032</v>
      </c>
      <c r="C455" s="573" t="s">
        <v>144</v>
      </c>
      <c r="D455" s="574">
        <v>0</v>
      </c>
      <c r="E455" s="574">
        <v>7.4</v>
      </c>
      <c r="F455" s="574">
        <v>6.3763099999999993</v>
      </c>
      <c r="G455" s="575">
        <f t="shared" si="8"/>
        <v>86.166351351351338</v>
      </c>
    </row>
    <row r="456" spans="1:7" ht="38.25" x14ac:dyDescent="0.2">
      <c r="A456" s="571">
        <v>3322</v>
      </c>
      <c r="B456" s="572">
        <v>5038</v>
      </c>
      <c r="C456" s="573" t="s">
        <v>2782</v>
      </c>
      <c r="D456" s="574">
        <v>0</v>
      </c>
      <c r="E456" s="574">
        <v>0.4</v>
      </c>
      <c r="F456" s="574">
        <v>0.29755999999999999</v>
      </c>
      <c r="G456" s="575">
        <f t="shared" si="8"/>
        <v>74.389999999999986</v>
      </c>
    </row>
    <row r="457" spans="1:7" x14ac:dyDescent="0.2">
      <c r="A457" s="571">
        <v>3322</v>
      </c>
      <c r="B457" s="572">
        <v>5136</v>
      </c>
      <c r="C457" s="573" t="s">
        <v>2785</v>
      </c>
      <c r="D457" s="574">
        <v>0</v>
      </c>
      <c r="E457" s="574">
        <v>400</v>
      </c>
      <c r="F457" s="574">
        <v>398.69499999999999</v>
      </c>
      <c r="G457" s="575">
        <f t="shared" si="8"/>
        <v>99.673749999999998</v>
      </c>
    </row>
    <row r="458" spans="1:7" x14ac:dyDescent="0.2">
      <c r="A458" s="571">
        <v>3322</v>
      </c>
      <c r="B458" s="572">
        <v>5137</v>
      </c>
      <c r="C458" s="573" t="s">
        <v>938</v>
      </c>
      <c r="D458" s="574">
        <v>35068</v>
      </c>
      <c r="E458" s="574">
        <v>1076.2</v>
      </c>
      <c r="F458" s="574">
        <v>13.371560000000001</v>
      </c>
      <c r="G458" s="575">
        <f t="shared" si="8"/>
        <v>1.2424790931053709</v>
      </c>
    </row>
    <row r="459" spans="1:7" x14ac:dyDescent="0.2">
      <c r="A459" s="571">
        <v>3322</v>
      </c>
      <c r="B459" s="572">
        <v>5139</v>
      </c>
      <c r="C459" s="573" t="s">
        <v>124</v>
      </c>
      <c r="D459" s="574">
        <v>100</v>
      </c>
      <c r="E459" s="574">
        <v>12</v>
      </c>
      <c r="F459" s="574">
        <v>2.1708799999999999</v>
      </c>
      <c r="G459" s="575">
        <f t="shared" si="8"/>
        <v>18.090666666666667</v>
      </c>
    </row>
    <row r="460" spans="1:7" x14ac:dyDescent="0.2">
      <c r="A460" s="571">
        <v>3322</v>
      </c>
      <c r="B460" s="572">
        <v>5167</v>
      </c>
      <c r="C460" s="573" t="s">
        <v>150</v>
      </c>
      <c r="D460" s="574">
        <v>0</v>
      </c>
      <c r="E460" s="574">
        <v>1</v>
      </c>
      <c r="F460" s="574">
        <v>0</v>
      </c>
      <c r="G460" s="575">
        <f t="shared" si="8"/>
        <v>0</v>
      </c>
    </row>
    <row r="461" spans="1:7" x14ac:dyDescent="0.2">
      <c r="A461" s="571">
        <v>3322</v>
      </c>
      <c r="B461" s="572">
        <v>5169</v>
      </c>
      <c r="C461" s="573" t="s">
        <v>125</v>
      </c>
      <c r="D461" s="574">
        <v>10870</v>
      </c>
      <c r="E461" s="574">
        <v>6891.66</v>
      </c>
      <c r="F461" s="574">
        <v>3319.6386599999996</v>
      </c>
      <c r="G461" s="575">
        <f t="shared" si="8"/>
        <v>48.16892678977198</v>
      </c>
    </row>
    <row r="462" spans="1:7" x14ac:dyDescent="0.2">
      <c r="A462" s="571">
        <v>3322</v>
      </c>
      <c r="B462" s="572">
        <v>5171</v>
      </c>
      <c r="C462" s="573" t="s">
        <v>152</v>
      </c>
      <c r="D462" s="574">
        <v>53942</v>
      </c>
      <c r="E462" s="574">
        <v>92064.639999999999</v>
      </c>
      <c r="F462" s="574">
        <v>87605.709640000015</v>
      </c>
      <c r="G462" s="575">
        <f t="shared" si="8"/>
        <v>95.156739482172554</v>
      </c>
    </row>
    <row r="463" spans="1:7" x14ac:dyDescent="0.2">
      <c r="A463" s="571">
        <v>3322</v>
      </c>
      <c r="B463" s="572">
        <v>5173</v>
      </c>
      <c r="C463" s="573" t="s">
        <v>138</v>
      </c>
      <c r="D463" s="574">
        <v>0</v>
      </c>
      <c r="E463" s="574">
        <v>20</v>
      </c>
      <c r="F463" s="574">
        <v>0</v>
      </c>
      <c r="G463" s="575">
        <f t="shared" si="8"/>
        <v>0</v>
      </c>
    </row>
    <row r="464" spans="1:7" x14ac:dyDescent="0.2">
      <c r="A464" s="571">
        <v>3322</v>
      </c>
      <c r="B464" s="572">
        <v>5175</v>
      </c>
      <c r="C464" s="573" t="s">
        <v>126</v>
      </c>
      <c r="D464" s="574">
        <v>0</v>
      </c>
      <c r="E464" s="574">
        <v>30</v>
      </c>
      <c r="F464" s="574">
        <v>28.221</v>
      </c>
      <c r="G464" s="575">
        <f t="shared" si="8"/>
        <v>94.07</v>
      </c>
    </row>
    <row r="465" spans="1:7" ht="25.5" x14ac:dyDescent="0.2">
      <c r="A465" s="571">
        <v>3322</v>
      </c>
      <c r="B465" s="572">
        <v>5213</v>
      </c>
      <c r="C465" s="573" t="s">
        <v>2776</v>
      </c>
      <c r="D465" s="574">
        <v>0</v>
      </c>
      <c r="E465" s="574">
        <v>796.23400000000004</v>
      </c>
      <c r="F465" s="574">
        <v>50</v>
      </c>
      <c r="G465" s="575">
        <f t="shared" si="8"/>
        <v>6.2795610335655088</v>
      </c>
    </row>
    <row r="466" spans="1:7" ht="25.5" x14ac:dyDescent="0.2">
      <c r="A466" s="571">
        <v>3322</v>
      </c>
      <c r="B466" s="572">
        <v>5221</v>
      </c>
      <c r="C466" s="573" t="s">
        <v>139</v>
      </c>
      <c r="D466" s="574">
        <v>0</v>
      </c>
      <c r="E466" s="574">
        <v>1051.8499999999999</v>
      </c>
      <c r="F466" s="574">
        <v>1051.84015</v>
      </c>
      <c r="G466" s="575">
        <f t="shared" si="8"/>
        <v>99.999063554689357</v>
      </c>
    </row>
    <row r="467" spans="1:7" x14ac:dyDescent="0.2">
      <c r="A467" s="571">
        <v>3322</v>
      </c>
      <c r="B467" s="572">
        <v>5222</v>
      </c>
      <c r="C467" s="573" t="s">
        <v>127</v>
      </c>
      <c r="D467" s="574">
        <v>0</v>
      </c>
      <c r="E467" s="574">
        <v>10132.5</v>
      </c>
      <c r="F467" s="574">
        <v>6069.8455899999999</v>
      </c>
      <c r="G467" s="575">
        <f t="shared" si="8"/>
        <v>59.904718381445846</v>
      </c>
    </row>
    <row r="468" spans="1:7" ht="25.5" x14ac:dyDescent="0.2">
      <c r="A468" s="571">
        <v>3322</v>
      </c>
      <c r="B468" s="572">
        <v>5223</v>
      </c>
      <c r="C468" s="573" t="s">
        <v>130</v>
      </c>
      <c r="D468" s="574">
        <v>0</v>
      </c>
      <c r="E468" s="574">
        <v>17950.565999999999</v>
      </c>
      <c r="F468" s="574">
        <v>13650.565409999999</v>
      </c>
      <c r="G468" s="575">
        <f t="shared" si="8"/>
        <v>76.04532029797835</v>
      </c>
    </row>
    <row r="469" spans="1:7" ht="12.75" customHeight="1" x14ac:dyDescent="0.2">
      <c r="A469" s="571">
        <v>3322</v>
      </c>
      <c r="B469" s="572">
        <v>5225</v>
      </c>
      <c r="C469" s="573" t="s">
        <v>4081</v>
      </c>
      <c r="D469" s="574">
        <v>0</v>
      </c>
      <c r="E469" s="574">
        <v>100.2</v>
      </c>
      <c r="F469" s="574">
        <v>0</v>
      </c>
      <c r="G469" s="575">
        <f t="shared" si="8"/>
        <v>0</v>
      </c>
    </row>
    <row r="470" spans="1:7" ht="25.5" x14ac:dyDescent="0.2">
      <c r="A470" s="571">
        <v>3322</v>
      </c>
      <c r="B470" s="572">
        <v>5229</v>
      </c>
      <c r="C470" s="573" t="s">
        <v>2781</v>
      </c>
      <c r="D470" s="574">
        <v>12000</v>
      </c>
      <c r="E470" s="574">
        <v>17400</v>
      </c>
      <c r="F470" s="574">
        <v>0</v>
      </c>
      <c r="G470" s="575">
        <f t="shared" si="8"/>
        <v>0</v>
      </c>
    </row>
    <row r="471" spans="1:7" x14ac:dyDescent="0.2">
      <c r="A471" s="571">
        <v>3322</v>
      </c>
      <c r="B471" s="572">
        <v>5321</v>
      </c>
      <c r="C471" s="573" t="s">
        <v>131</v>
      </c>
      <c r="D471" s="574">
        <v>0</v>
      </c>
      <c r="E471" s="574">
        <v>17650.03</v>
      </c>
      <c r="F471" s="574">
        <v>17504.55746</v>
      </c>
      <c r="G471" s="575">
        <f t="shared" si="8"/>
        <v>99.175794375420338</v>
      </c>
    </row>
    <row r="472" spans="1:7" ht="25.5" x14ac:dyDescent="0.2">
      <c r="A472" s="571">
        <v>3322</v>
      </c>
      <c r="B472" s="572">
        <v>5331</v>
      </c>
      <c r="C472" s="573" t="s">
        <v>134</v>
      </c>
      <c r="D472" s="574">
        <v>17600</v>
      </c>
      <c r="E472" s="574">
        <v>1066.0999999999999</v>
      </c>
      <c r="F472" s="574">
        <v>215.9735</v>
      </c>
      <c r="G472" s="575">
        <f t="shared" si="8"/>
        <v>20.2582778350999</v>
      </c>
    </row>
    <row r="473" spans="1:7" x14ac:dyDescent="0.2">
      <c r="A473" s="571">
        <v>3322</v>
      </c>
      <c r="B473" s="572">
        <v>5493</v>
      </c>
      <c r="C473" s="573" t="s">
        <v>128</v>
      </c>
      <c r="D473" s="574">
        <v>0</v>
      </c>
      <c r="E473" s="574">
        <v>13605.75</v>
      </c>
      <c r="F473" s="574">
        <v>12767.6584</v>
      </c>
      <c r="G473" s="575">
        <f t="shared" si="8"/>
        <v>93.840166106241853</v>
      </c>
    </row>
    <row r="474" spans="1:7" x14ac:dyDescent="0.2">
      <c r="A474" s="577">
        <v>3322</v>
      </c>
      <c r="B474" s="578"/>
      <c r="C474" s="579" t="s">
        <v>75</v>
      </c>
      <c r="D474" s="555">
        <v>129580</v>
      </c>
      <c r="E474" s="555">
        <v>180438.53</v>
      </c>
      <c r="F474" s="555">
        <v>142785.97926000005</v>
      </c>
      <c r="G474" s="580">
        <f t="shared" si="8"/>
        <v>79.132754661656818</v>
      </c>
    </row>
    <row r="475" spans="1:7" x14ac:dyDescent="0.2">
      <c r="A475" s="581"/>
      <c r="B475" s="582"/>
      <c r="C475" s="583" t="s">
        <v>2498</v>
      </c>
      <c r="D475" s="584"/>
      <c r="E475" s="584"/>
      <c r="F475" s="584"/>
      <c r="G475" s="585"/>
    </row>
    <row r="476" spans="1:7" x14ac:dyDescent="0.2">
      <c r="A476" s="586">
        <v>3326</v>
      </c>
      <c r="B476" s="587">
        <v>5137</v>
      </c>
      <c r="C476" s="588" t="s">
        <v>938</v>
      </c>
      <c r="D476" s="589">
        <v>0</v>
      </c>
      <c r="E476" s="589">
        <v>238.56</v>
      </c>
      <c r="F476" s="589">
        <v>227.46970000000002</v>
      </c>
      <c r="G476" s="590">
        <f t="shared" si="8"/>
        <v>95.351148558014771</v>
      </c>
    </row>
    <row r="477" spans="1:7" x14ac:dyDescent="0.2">
      <c r="A477" s="571">
        <v>3326</v>
      </c>
      <c r="B477" s="572">
        <v>5164</v>
      </c>
      <c r="C477" s="573" t="s">
        <v>137</v>
      </c>
      <c r="D477" s="574">
        <v>10</v>
      </c>
      <c r="E477" s="574">
        <v>10</v>
      </c>
      <c r="F477" s="574">
        <v>8</v>
      </c>
      <c r="G477" s="575">
        <f t="shared" si="8"/>
        <v>80</v>
      </c>
    </row>
    <row r="478" spans="1:7" x14ac:dyDescent="0.2">
      <c r="A478" s="571">
        <v>3326</v>
      </c>
      <c r="B478" s="572">
        <v>5169</v>
      </c>
      <c r="C478" s="573" t="s">
        <v>125</v>
      </c>
      <c r="D478" s="574">
        <v>0</v>
      </c>
      <c r="E478" s="574">
        <v>172.98</v>
      </c>
      <c r="F478" s="574">
        <v>162.85390000000001</v>
      </c>
      <c r="G478" s="575">
        <f t="shared" si="8"/>
        <v>94.146086252746002</v>
      </c>
    </row>
    <row r="479" spans="1:7" x14ac:dyDescent="0.2">
      <c r="A479" s="571">
        <v>3326</v>
      </c>
      <c r="B479" s="572">
        <v>5171</v>
      </c>
      <c r="C479" s="573" t="s">
        <v>152</v>
      </c>
      <c r="D479" s="574">
        <v>7006</v>
      </c>
      <c r="E479" s="574">
        <v>2327.02</v>
      </c>
      <c r="F479" s="574">
        <v>434.9</v>
      </c>
      <c r="G479" s="575">
        <f t="shared" si="8"/>
        <v>18.689138898677278</v>
      </c>
    </row>
    <row r="480" spans="1:7" x14ac:dyDescent="0.2">
      <c r="A480" s="571">
        <v>3326</v>
      </c>
      <c r="B480" s="572">
        <v>5175</v>
      </c>
      <c r="C480" s="573" t="s">
        <v>126</v>
      </c>
      <c r="D480" s="574">
        <v>80</v>
      </c>
      <c r="E480" s="574">
        <v>80</v>
      </c>
      <c r="F480" s="574">
        <v>40.6</v>
      </c>
      <c r="G480" s="575">
        <f t="shared" si="8"/>
        <v>50.750000000000007</v>
      </c>
    </row>
    <row r="481" spans="1:7" ht="25.5" x14ac:dyDescent="0.2">
      <c r="A481" s="571">
        <v>3326</v>
      </c>
      <c r="B481" s="572">
        <v>5331</v>
      </c>
      <c r="C481" s="573" t="s">
        <v>134</v>
      </c>
      <c r="D481" s="574">
        <v>0</v>
      </c>
      <c r="E481" s="574">
        <v>58</v>
      </c>
      <c r="F481" s="574">
        <v>58</v>
      </c>
      <c r="G481" s="575">
        <f t="shared" si="8"/>
        <v>100</v>
      </c>
    </row>
    <row r="482" spans="1:7" ht="25.5" x14ac:dyDescent="0.2">
      <c r="A482" s="577">
        <v>3326</v>
      </c>
      <c r="B482" s="578"/>
      <c r="C482" s="579" t="s">
        <v>271</v>
      </c>
      <c r="D482" s="555">
        <v>7096</v>
      </c>
      <c r="E482" s="555">
        <v>2886.56</v>
      </c>
      <c r="F482" s="555">
        <v>931.82360000000006</v>
      </c>
      <c r="G482" s="580">
        <f t="shared" si="8"/>
        <v>32.281456127709106</v>
      </c>
    </row>
    <row r="483" spans="1:7" x14ac:dyDescent="0.2">
      <c r="A483" s="581"/>
      <c r="B483" s="582"/>
      <c r="C483" s="583" t="s">
        <v>2498</v>
      </c>
      <c r="D483" s="584"/>
      <c r="E483" s="584"/>
      <c r="F483" s="584"/>
      <c r="G483" s="585"/>
    </row>
    <row r="484" spans="1:7" x14ac:dyDescent="0.2">
      <c r="A484" s="586">
        <v>3329</v>
      </c>
      <c r="B484" s="587">
        <v>5169</v>
      </c>
      <c r="C484" s="588" t="s">
        <v>125</v>
      </c>
      <c r="D484" s="589">
        <v>25</v>
      </c>
      <c r="E484" s="589">
        <v>0</v>
      </c>
      <c r="F484" s="589">
        <v>0</v>
      </c>
      <c r="G484" s="590" t="s">
        <v>2578</v>
      </c>
    </row>
    <row r="485" spans="1:7" x14ac:dyDescent="0.2">
      <c r="A485" s="571">
        <v>3329</v>
      </c>
      <c r="B485" s="572">
        <v>5179</v>
      </c>
      <c r="C485" s="573" t="s">
        <v>153</v>
      </c>
      <c r="D485" s="574">
        <v>100</v>
      </c>
      <c r="E485" s="574">
        <v>0</v>
      </c>
      <c r="F485" s="574">
        <v>0</v>
      </c>
      <c r="G485" s="575" t="s">
        <v>2578</v>
      </c>
    </row>
    <row r="486" spans="1:7" ht="25.5" x14ac:dyDescent="0.2">
      <c r="A486" s="577">
        <v>3329</v>
      </c>
      <c r="B486" s="578"/>
      <c r="C486" s="579" t="s">
        <v>193</v>
      </c>
      <c r="D486" s="555">
        <v>125</v>
      </c>
      <c r="E486" s="555">
        <v>0</v>
      </c>
      <c r="F486" s="555">
        <v>0</v>
      </c>
      <c r="G486" s="580" t="s">
        <v>2578</v>
      </c>
    </row>
    <row r="487" spans="1:7" x14ac:dyDescent="0.2">
      <c r="A487" s="581"/>
      <c r="B487" s="582"/>
      <c r="C487" s="583" t="s">
        <v>2498</v>
      </c>
      <c r="D487" s="584"/>
      <c r="E487" s="584"/>
      <c r="F487" s="584"/>
      <c r="G487" s="585"/>
    </row>
    <row r="488" spans="1:7" x14ac:dyDescent="0.2">
      <c r="A488" s="586">
        <v>3341</v>
      </c>
      <c r="B488" s="587">
        <v>5041</v>
      </c>
      <c r="C488" s="588" t="s">
        <v>136</v>
      </c>
      <c r="D488" s="589">
        <v>9800</v>
      </c>
      <c r="E488" s="589">
        <v>15015.05</v>
      </c>
      <c r="F488" s="589">
        <v>13131.500799999998</v>
      </c>
      <c r="G488" s="590">
        <f t="shared" si="8"/>
        <v>87.455591556471674</v>
      </c>
    </row>
    <row r="489" spans="1:7" x14ac:dyDescent="0.2">
      <c r="A489" s="571">
        <v>3341</v>
      </c>
      <c r="B489" s="572">
        <v>5169</v>
      </c>
      <c r="C489" s="573" t="s">
        <v>125</v>
      </c>
      <c r="D489" s="574">
        <v>200</v>
      </c>
      <c r="E489" s="574">
        <v>68.11</v>
      </c>
      <c r="F489" s="574">
        <v>52.102599999999995</v>
      </c>
      <c r="G489" s="575">
        <f t="shared" si="8"/>
        <v>76.497724269563932</v>
      </c>
    </row>
    <row r="490" spans="1:7" x14ac:dyDescent="0.2">
      <c r="A490" s="577">
        <v>3341</v>
      </c>
      <c r="B490" s="578"/>
      <c r="C490" s="579" t="s">
        <v>194</v>
      </c>
      <c r="D490" s="555">
        <v>10000</v>
      </c>
      <c r="E490" s="555">
        <v>15083.16</v>
      </c>
      <c r="F490" s="555">
        <v>13183.603399999998</v>
      </c>
      <c r="G490" s="580">
        <f t="shared" si="8"/>
        <v>87.406109860268003</v>
      </c>
    </row>
    <row r="491" spans="1:7" x14ac:dyDescent="0.2">
      <c r="A491" s="581"/>
      <c r="B491" s="582"/>
      <c r="C491" s="583" t="s">
        <v>2498</v>
      </c>
      <c r="D491" s="584"/>
      <c r="E491" s="584"/>
      <c r="F491" s="584"/>
      <c r="G491" s="585"/>
    </row>
    <row r="492" spans="1:7" x14ac:dyDescent="0.2">
      <c r="A492" s="586">
        <v>3349</v>
      </c>
      <c r="B492" s="587">
        <v>5041</v>
      </c>
      <c r="C492" s="588" t="s">
        <v>136</v>
      </c>
      <c r="D492" s="589">
        <v>100</v>
      </c>
      <c r="E492" s="589">
        <v>400</v>
      </c>
      <c r="F492" s="589">
        <v>0</v>
      </c>
      <c r="G492" s="590">
        <f t="shared" si="8"/>
        <v>0</v>
      </c>
    </row>
    <row r="493" spans="1:7" x14ac:dyDescent="0.2">
      <c r="A493" s="571">
        <v>3349</v>
      </c>
      <c r="B493" s="572">
        <v>5166</v>
      </c>
      <c r="C493" s="573" t="s">
        <v>149</v>
      </c>
      <c r="D493" s="574">
        <v>450</v>
      </c>
      <c r="E493" s="574">
        <v>400</v>
      </c>
      <c r="F493" s="574">
        <v>0</v>
      </c>
      <c r="G493" s="575">
        <f t="shared" si="8"/>
        <v>0</v>
      </c>
    </row>
    <row r="494" spans="1:7" x14ac:dyDescent="0.2">
      <c r="A494" s="571">
        <v>3349</v>
      </c>
      <c r="B494" s="572">
        <v>5169</v>
      </c>
      <c r="C494" s="573" t="s">
        <v>125</v>
      </c>
      <c r="D494" s="574">
        <v>2463</v>
      </c>
      <c r="E494" s="574">
        <v>8717.7800000000007</v>
      </c>
      <c r="F494" s="574">
        <v>4406.8570999999993</v>
      </c>
      <c r="G494" s="575">
        <f t="shared" si="8"/>
        <v>50.550221501345519</v>
      </c>
    </row>
    <row r="495" spans="1:7" x14ac:dyDescent="0.2">
      <c r="A495" s="577">
        <v>3349</v>
      </c>
      <c r="B495" s="578"/>
      <c r="C495" s="579" t="s">
        <v>195</v>
      </c>
      <c r="D495" s="555">
        <v>3013</v>
      </c>
      <c r="E495" s="555">
        <v>9517.7800000000007</v>
      </c>
      <c r="F495" s="555">
        <v>4406.8570999999993</v>
      </c>
      <c r="G495" s="580">
        <f t="shared" si="8"/>
        <v>46.301312911204072</v>
      </c>
    </row>
    <row r="496" spans="1:7" x14ac:dyDescent="0.2">
      <c r="A496" s="581"/>
      <c r="B496" s="582"/>
      <c r="C496" s="583" t="s">
        <v>2498</v>
      </c>
      <c r="D496" s="584"/>
      <c r="E496" s="584"/>
      <c r="F496" s="584"/>
      <c r="G496" s="585"/>
    </row>
    <row r="497" spans="1:7" x14ac:dyDescent="0.2">
      <c r="A497" s="586">
        <v>3399</v>
      </c>
      <c r="B497" s="587">
        <v>5222</v>
      </c>
      <c r="C497" s="588" t="s">
        <v>127</v>
      </c>
      <c r="D497" s="589">
        <v>4000</v>
      </c>
      <c r="E497" s="589">
        <v>4530</v>
      </c>
      <c r="F497" s="589">
        <v>4530</v>
      </c>
      <c r="G497" s="590">
        <f t="shared" si="8"/>
        <v>100</v>
      </c>
    </row>
    <row r="498" spans="1:7" ht="25.5" x14ac:dyDescent="0.2">
      <c r="A498" s="577">
        <v>3399</v>
      </c>
      <c r="B498" s="578"/>
      <c r="C498" s="579" t="s">
        <v>196</v>
      </c>
      <c r="D498" s="555">
        <v>4000</v>
      </c>
      <c r="E498" s="555">
        <v>4530</v>
      </c>
      <c r="F498" s="555">
        <v>4530</v>
      </c>
      <c r="G498" s="580">
        <f t="shared" si="8"/>
        <v>100</v>
      </c>
    </row>
    <row r="499" spans="1:7" x14ac:dyDescent="0.2">
      <c r="A499" s="581"/>
      <c r="B499" s="582"/>
      <c r="C499" s="583" t="s">
        <v>2498</v>
      </c>
      <c r="D499" s="584"/>
      <c r="E499" s="584"/>
      <c r="F499" s="584"/>
      <c r="G499" s="585"/>
    </row>
    <row r="500" spans="1:7" x14ac:dyDescent="0.2">
      <c r="A500" s="586">
        <v>3419</v>
      </c>
      <c r="B500" s="587">
        <v>5041</v>
      </c>
      <c r="C500" s="588" t="s">
        <v>136</v>
      </c>
      <c r="D500" s="589">
        <v>3612</v>
      </c>
      <c r="E500" s="589">
        <v>4195.5600000000004</v>
      </c>
      <c r="F500" s="589">
        <v>4195.5540000000001</v>
      </c>
      <c r="G500" s="590">
        <f t="shared" si="8"/>
        <v>99.999856991676907</v>
      </c>
    </row>
    <row r="501" spans="1:7" x14ac:dyDescent="0.2">
      <c r="A501" s="571">
        <v>3419</v>
      </c>
      <c r="B501" s="572">
        <v>5134</v>
      </c>
      <c r="C501" s="573" t="s">
        <v>2774</v>
      </c>
      <c r="D501" s="574">
        <v>1593</v>
      </c>
      <c r="E501" s="574">
        <v>1663.14</v>
      </c>
      <c r="F501" s="574">
        <v>1633.8490900000002</v>
      </c>
      <c r="G501" s="575">
        <f t="shared" si="8"/>
        <v>98.238818740454803</v>
      </c>
    </row>
    <row r="502" spans="1:7" x14ac:dyDescent="0.2">
      <c r="A502" s="571">
        <v>3419</v>
      </c>
      <c r="B502" s="572">
        <v>5139</v>
      </c>
      <c r="C502" s="573" t="s">
        <v>124</v>
      </c>
      <c r="D502" s="574">
        <v>10</v>
      </c>
      <c r="E502" s="574">
        <v>1246.0999999999999</v>
      </c>
      <c r="F502" s="574">
        <v>1246.0909100000001</v>
      </c>
      <c r="G502" s="575">
        <f t="shared" si="8"/>
        <v>99.999270524035012</v>
      </c>
    </row>
    <row r="503" spans="1:7" x14ac:dyDescent="0.2">
      <c r="A503" s="571">
        <v>3419</v>
      </c>
      <c r="B503" s="572">
        <v>5164</v>
      </c>
      <c r="C503" s="573" t="s">
        <v>137</v>
      </c>
      <c r="D503" s="574">
        <v>110</v>
      </c>
      <c r="E503" s="574">
        <v>3728.51</v>
      </c>
      <c r="F503" s="574">
        <v>3726.0839899999996</v>
      </c>
      <c r="G503" s="575">
        <f t="shared" si="8"/>
        <v>99.93493352572473</v>
      </c>
    </row>
    <row r="504" spans="1:7" x14ac:dyDescent="0.2">
      <c r="A504" s="571">
        <v>3419</v>
      </c>
      <c r="B504" s="572">
        <v>5169</v>
      </c>
      <c r="C504" s="573" t="s">
        <v>125</v>
      </c>
      <c r="D504" s="574">
        <v>310</v>
      </c>
      <c r="E504" s="574">
        <v>11365.109</v>
      </c>
      <c r="F504" s="574">
        <v>3807.8160300000004</v>
      </c>
      <c r="G504" s="575">
        <f t="shared" si="8"/>
        <v>33.504439156720807</v>
      </c>
    </row>
    <row r="505" spans="1:7" x14ac:dyDescent="0.2">
      <c r="A505" s="571">
        <v>3419</v>
      </c>
      <c r="B505" s="572">
        <v>5173</v>
      </c>
      <c r="C505" s="573" t="s">
        <v>138</v>
      </c>
      <c r="D505" s="574">
        <v>20</v>
      </c>
      <c r="E505" s="574">
        <v>1883.51</v>
      </c>
      <c r="F505" s="574">
        <v>1882.5651</v>
      </c>
      <c r="G505" s="575">
        <f t="shared" si="8"/>
        <v>99.949833024512742</v>
      </c>
    </row>
    <row r="506" spans="1:7" x14ac:dyDescent="0.2">
      <c r="A506" s="571">
        <v>3419</v>
      </c>
      <c r="B506" s="572">
        <v>5175</v>
      </c>
      <c r="C506" s="573" t="s">
        <v>126</v>
      </c>
      <c r="D506" s="574">
        <v>170</v>
      </c>
      <c r="E506" s="574">
        <v>791.79</v>
      </c>
      <c r="F506" s="574">
        <v>791.78459999999995</v>
      </c>
      <c r="G506" s="575">
        <f t="shared" si="8"/>
        <v>99.999318000985099</v>
      </c>
    </row>
    <row r="507" spans="1:7" x14ac:dyDescent="0.2">
      <c r="A507" s="571">
        <v>3419</v>
      </c>
      <c r="B507" s="572">
        <v>5194</v>
      </c>
      <c r="C507" s="573" t="s">
        <v>2775</v>
      </c>
      <c r="D507" s="574">
        <v>30</v>
      </c>
      <c r="E507" s="574">
        <v>30</v>
      </c>
      <c r="F507" s="574">
        <v>30</v>
      </c>
      <c r="G507" s="575">
        <f t="shared" si="8"/>
        <v>100</v>
      </c>
    </row>
    <row r="508" spans="1:7" ht="25.5" x14ac:dyDescent="0.2">
      <c r="A508" s="571">
        <v>3419</v>
      </c>
      <c r="B508" s="572">
        <v>5213</v>
      </c>
      <c r="C508" s="573" t="s">
        <v>2776</v>
      </c>
      <c r="D508" s="574">
        <v>31300</v>
      </c>
      <c r="E508" s="574">
        <v>41120</v>
      </c>
      <c r="F508" s="574">
        <v>41008.929799999998</v>
      </c>
      <c r="G508" s="575">
        <f t="shared" si="8"/>
        <v>99.729887645914388</v>
      </c>
    </row>
    <row r="509" spans="1:7" ht="25.5" x14ac:dyDescent="0.2">
      <c r="A509" s="571">
        <v>3419</v>
      </c>
      <c r="B509" s="572">
        <v>5221</v>
      </c>
      <c r="C509" s="573" t="s">
        <v>139</v>
      </c>
      <c r="D509" s="574">
        <v>2294</v>
      </c>
      <c r="E509" s="574">
        <v>3300</v>
      </c>
      <c r="F509" s="574">
        <v>3300</v>
      </c>
      <c r="G509" s="575">
        <f t="shared" si="8"/>
        <v>100</v>
      </c>
    </row>
    <row r="510" spans="1:7" x14ac:dyDescent="0.2">
      <c r="A510" s="571">
        <v>3419</v>
      </c>
      <c r="B510" s="572">
        <v>5222</v>
      </c>
      <c r="C510" s="573" t="s">
        <v>127</v>
      </c>
      <c r="D510" s="574">
        <v>112934</v>
      </c>
      <c r="E510" s="574">
        <v>114189.15</v>
      </c>
      <c r="F510" s="574">
        <v>104679.075</v>
      </c>
      <c r="G510" s="575">
        <f t="shared" si="8"/>
        <v>91.671647437606822</v>
      </c>
    </row>
    <row r="511" spans="1:7" ht="25.5" x14ac:dyDescent="0.2">
      <c r="A511" s="571">
        <v>3419</v>
      </c>
      <c r="B511" s="572">
        <v>5229</v>
      </c>
      <c r="C511" s="573" t="s">
        <v>2781</v>
      </c>
      <c r="D511" s="574">
        <v>1210</v>
      </c>
      <c r="E511" s="574">
        <v>0</v>
      </c>
      <c r="F511" s="574">
        <v>0</v>
      </c>
      <c r="G511" s="575" t="s">
        <v>2578</v>
      </c>
    </row>
    <row r="512" spans="1:7" x14ac:dyDescent="0.2">
      <c r="A512" s="571">
        <v>3419</v>
      </c>
      <c r="B512" s="572">
        <v>5321</v>
      </c>
      <c r="C512" s="573" t="s">
        <v>131</v>
      </c>
      <c r="D512" s="574">
        <v>6050</v>
      </c>
      <c r="E512" s="574">
        <v>325.63</v>
      </c>
      <c r="F512" s="574">
        <v>325.62099999999998</v>
      </c>
      <c r="G512" s="575">
        <f t="shared" si="8"/>
        <v>99.997236126892489</v>
      </c>
    </row>
    <row r="513" spans="1:7" ht="25.5" x14ac:dyDescent="0.2">
      <c r="A513" s="571">
        <v>3419</v>
      </c>
      <c r="B513" s="572">
        <v>5329</v>
      </c>
      <c r="C513" s="573" t="s">
        <v>2778</v>
      </c>
      <c r="D513" s="574">
        <v>0</v>
      </c>
      <c r="E513" s="574">
        <v>80</v>
      </c>
      <c r="F513" s="574">
        <v>80</v>
      </c>
      <c r="G513" s="575">
        <f t="shared" si="8"/>
        <v>100</v>
      </c>
    </row>
    <row r="514" spans="1:7" ht="25.5" x14ac:dyDescent="0.2">
      <c r="A514" s="571">
        <v>3419</v>
      </c>
      <c r="B514" s="572">
        <v>5331</v>
      </c>
      <c r="C514" s="573" t="s">
        <v>134</v>
      </c>
      <c r="D514" s="574">
        <v>0</v>
      </c>
      <c r="E514" s="574">
        <v>1531.364</v>
      </c>
      <c r="F514" s="574">
        <v>1531.364</v>
      </c>
      <c r="G514" s="575">
        <f t="shared" si="8"/>
        <v>100</v>
      </c>
    </row>
    <row r="515" spans="1:7" x14ac:dyDescent="0.2">
      <c r="A515" s="571">
        <v>3419</v>
      </c>
      <c r="B515" s="572">
        <v>5332</v>
      </c>
      <c r="C515" s="573" t="s">
        <v>2779</v>
      </c>
      <c r="D515" s="574">
        <v>0</v>
      </c>
      <c r="E515" s="574">
        <v>200</v>
      </c>
      <c r="F515" s="574">
        <v>200</v>
      </c>
      <c r="G515" s="575">
        <f t="shared" si="8"/>
        <v>100</v>
      </c>
    </row>
    <row r="516" spans="1:7" x14ac:dyDescent="0.2">
      <c r="A516" s="571">
        <v>3419</v>
      </c>
      <c r="B516" s="572">
        <v>5493</v>
      </c>
      <c r="C516" s="573" t="s">
        <v>128</v>
      </c>
      <c r="D516" s="574">
        <v>400</v>
      </c>
      <c r="E516" s="574">
        <v>40</v>
      </c>
      <c r="F516" s="574">
        <v>40</v>
      </c>
      <c r="G516" s="575">
        <f t="shared" si="8"/>
        <v>100</v>
      </c>
    </row>
    <row r="517" spans="1:7" ht="25.5" x14ac:dyDescent="0.2">
      <c r="A517" s="571">
        <v>3419</v>
      </c>
      <c r="B517" s="572">
        <v>5494</v>
      </c>
      <c r="C517" s="573" t="s">
        <v>2786</v>
      </c>
      <c r="D517" s="574">
        <v>170</v>
      </c>
      <c r="E517" s="574">
        <v>178.5</v>
      </c>
      <c r="F517" s="574">
        <v>178.5</v>
      </c>
      <c r="G517" s="575">
        <f t="shared" si="8"/>
        <v>100</v>
      </c>
    </row>
    <row r="518" spans="1:7" x14ac:dyDescent="0.2">
      <c r="A518" s="577">
        <v>3419</v>
      </c>
      <c r="B518" s="578"/>
      <c r="C518" s="579" t="s">
        <v>77</v>
      </c>
      <c r="D518" s="555">
        <v>160213</v>
      </c>
      <c r="E518" s="555">
        <v>185868.36300000001</v>
      </c>
      <c r="F518" s="555">
        <v>168657.23352000001</v>
      </c>
      <c r="G518" s="580">
        <f t="shared" si="8"/>
        <v>90.74015114664779</v>
      </c>
    </row>
    <row r="519" spans="1:7" x14ac:dyDescent="0.2">
      <c r="A519" s="581"/>
      <c r="B519" s="582"/>
      <c r="C519" s="583" t="s">
        <v>2498</v>
      </c>
      <c r="D519" s="584"/>
      <c r="E519" s="584"/>
      <c r="F519" s="584"/>
      <c r="G519" s="585"/>
    </row>
    <row r="520" spans="1:7" ht="25.5" x14ac:dyDescent="0.2">
      <c r="A520" s="586">
        <v>3421</v>
      </c>
      <c r="B520" s="587">
        <v>5221</v>
      </c>
      <c r="C520" s="588" t="s">
        <v>139</v>
      </c>
      <c r="D520" s="589">
        <v>0</v>
      </c>
      <c r="E520" s="589">
        <v>62</v>
      </c>
      <c r="F520" s="589">
        <v>62</v>
      </c>
      <c r="G520" s="590">
        <f t="shared" si="8"/>
        <v>100</v>
      </c>
    </row>
    <row r="521" spans="1:7" x14ac:dyDescent="0.2">
      <c r="A521" s="571">
        <v>3421</v>
      </c>
      <c r="B521" s="572">
        <v>5222</v>
      </c>
      <c r="C521" s="573" t="s">
        <v>127</v>
      </c>
      <c r="D521" s="574">
        <v>3000</v>
      </c>
      <c r="E521" s="574">
        <v>3920.9</v>
      </c>
      <c r="F521" s="574">
        <v>3918.74</v>
      </c>
      <c r="G521" s="575">
        <f t="shared" si="8"/>
        <v>99.944910607258535</v>
      </c>
    </row>
    <row r="522" spans="1:7" ht="25.5" x14ac:dyDescent="0.2">
      <c r="A522" s="571">
        <v>3421</v>
      </c>
      <c r="B522" s="572">
        <v>5223</v>
      </c>
      <c r="C522" s="573" t="s">
        <v>130</v>
      </c>
      <c r="D522" s="574">
        <v>0</v>
      </c>
      <c r="E522" s="574">
        <v>162.4</v>
      </c>
      <c r="F522" s="574">
        <v>162.4</v>
      </c>
      <c r="G522" s="575">
        <f t="shared" ref="G522:G592" si="9">F522/E522*100</f>
        <v>100</v>
      </c>
    </row>
    <row r="523" spans="1:7" ht="25.5" x14ac:dyDescent="0.2">
      <c r="A523" s="571">
        <v>3421</v>
      </c>
      <c r="B523" s="572">
        <v>5229</v>
      </c>
      <c r="C523" s="573" t="s">
        <v>2781</v>
      </c>
      <c r="D523" s="574">
        <v>525</v>
      </c>
      <c r="E523" s="574">
        <v>124.72</v>
      </c>
      <c r="F523" s="574">
        <v>0</v>
      </c>
      <c r="G523" s="575">
        <f t="shared" si="9"/>
        <v>0</v>
      </c>
    </row>
    <row r="524" spans="1:7" ht="25.5" x14ac:dyDescent="0.2">
      <c r="A524" s="571">
        <v>3421</v>
      </c>
      <c r="B524" s="572">
        <v>5331</v>
      </c>
      <c r="C524" s="573" t="s">
        <v>134</v>
      </c>
      <c r="D524" s="574">
        <v>0</v>
      </c>
      <c r="E524" s="574">
        <v>30</v>
      </c>
      <c r="F524" s="574">
        <v>30</v>
      </c>
      <c r="G524" s="575">
        <f t="shared" si="9"/>
        <v>100</v>
      </c>
    </row>
    <row r="525" spans="1:7" x14ac:dyDescent="0.2">
      <c r="A525" s="577">
        <v>3421</v>
      </c>
      <c r="B525" s="578"/>
      <c r="C525" s="579" t="s">
        <v>78</v>
      </c>
      <c r="D525" s="555">
        <v>3525</v>
      </c>
      <c r="E525" s="555">
        <v>4300.0200000000004</v>
      </c>
      <c r="F525" s="555">
        <v>4173.1400000000003</v>
      </c>
      <c r="G525" s="580">
        <f t="shared" si="9"/>
        <v>97.049316049692791</v>
      </c>
    </row>
    <row r="526" spans="1:7" x14ac:dyDescent="0.2">
      <c r="A526" s="581"/>
      <c r="B526" s="582"/>
      <c r="C526" s="583" t="s">
        <v>2498</v>
      </c>
      <c r="D526" s="584"/>
      <c r="E526" s="584"/>
      <c r="F526" s="584"/>
      <c r="G526" s="585"/>
    </row>
    <row r="527" spans="1:7" x14ac:dyDescent="0.2">
      <c r="A527" s="586">
        <v>3429</v>
      </c>
      <c r="B527" s="587">
        <v>5166</v>
      </c>
      <c r="C527" s="588" t="s">
        <v>149</v>
      </c>
      <c r="D527" s="589">
        <v>0</v>
      </c>
      <c r="E527" s="589">
        <v>133.1</v>
      </c>
      <c r="F527" s="589">
        <v>133.1</v>
      </c>
      <c r="G527" s="590">
        <f t="shared" si="9"/>
        <v>100</v>
      </c>
    </row>
    <row r="528" spans="1:7" x14ac:dyDescent="0.2">
      <c r="A528" s="577">
        <v>3429</v>
      </c>
      <c r="B528" s="578"/>
      <c r="C528" s="579" t="s">
        <v>3349</v>
      </c>
      <c r="D528" s="555">
        <v>0</v>
      </c>
      <c r="E528" s="555">
        <v>133.1</v>
      </c>
      <c r="F528" s="555">
        <v>133.1</v>
      </c>
      <c r="G528" s="580">
        <f t="shared" si="9"/>
        <v>100</v>
      </c>
    </row>
    <row r="529" spans="1:7" x14ac:dyDescent="0.2">
      <c r="A529" s="581"/>
      <c r="B529" s="582"/>
      <c r="C529" s="583" t="s">
        <v>2498</v>
      </c>
      <c r="D529" s="584"/>
      <c r="E529" s="584"/>
      <c r="F529" s="584"/>
      <c r="G529" s="585"/>
    </row>
    <row r="530" spans="1:7" x14ac:dyDescent="0.2">
      <c r="A530" s="586">
        <v>3522</v>
      </c>
      <c r="B530" s="587">
        <v>5042</v>
      </c>
      <c r="C530" s="588" t="s">
        <v>163</v>
      </c>
      <c r="D530" s="589">
        <v>0</v>
      </c>
      <c r="E530" s="589">
        <v>7061.6459999999997</v>
      </c>
      <c r="F530" s="589">
        <v>1008.5461300000002</v>
      </c>
      <c r="G530" s="590">
        <f t="shared" si="9"/>
        <v>14.282026173501194</v>
      </c>
    </row>
    <row r="531" spans="1:7" x14ac:dyDescent="0.2">
      <c r="A531" s="571">
        <v>3522</v>
      </c>
      <c r="B531" s="572">
        <v>5137</v>
      </c>
      <c r="C531" s="573" t="s">
        <v>938</v>
      </c>
      <c r="D531" s="574">
        <v>0</v>
      </c>
      <c r="E531" s="574">
        <v>46</v>
      </c>
      <c r="F531" s="574">
        <v>45.925550000000001</v>
      </c>
      <c r="G531" s="575">
        <f t="shared" si="9"/>
        <v>99.838152173913045</v>
      </c>
    </row>
    <row r="532" spans="1:7" ht="25.5" x14ac:dyDescent="0.2">
      <c r="A532" s="571">
        <v>3522</v>
      </c>
      <c r="B532" s="572">
        <v>5168</v>
      </c>
      <c r="C532" s="573" t="s">
        <v>151</v>
      </c>
      <c r="D532" s="574">
        <v>0</v>
      </c>
      <c r="E532" s="574">
        <v>7313.4279999999999</v>
      </c>
      <c r="F532" s="574">
        <v>1165.5736400000001</v>
      </c>
      <c r="G532" s="575">
        <f t="shared" si="9"/>
        <v>15.937446023943902</v>
      </c>
    </row>
    <row r="533" spans="1:7" x14ac:dyDescent="0.2">
      <c r="A533" s="571">
        <v>3522</v>
      </c>
      <c r="B533" s="572">
        <v>5169</v>
      </c>
      <c r="C533" s="573" t="s">
        <v>125</v>
      </c>
      <c r="D533" s="574">
        <v>0</v>
      </c>
      <c r="E533" s="574">
        <v>112</v>
      </c>
      <c r="F533" s="574">
        <v>111.73745</v>
      </c>
      <c r="G533" s="575">
        <f t="shared" si="9"/>
        <v>99.765580357142852</v>
      </c>
    </row>
    <row r="534" spans="1:7" x14ac:dyDescent="0.2">
      <c r="A534" s="571">
        <v>3522</v>
      </c>
      <c r="B534" s="572">
        <v>5171</v>
      </c>
      <c r="C534" s="573" t="s">
        <v>152</v>
      </c>
      <c r="D534" s="574">
        <v>2000</v>
      </c>
      <c r="E534" s="574">
        <v>4842</v>
      </c>
      <c r="F534" s="574">
        <v>374.78246000000001</v>
      </c>
      <c r="G534" s="575">
        <f t="shared" si="9"/>
        <v>7.7402408095828168</v>
      </c>
    </row>
    <row r="535" spans="1:7" x14ac:dyDescent="0.2">
      <c r="A535" s="571">
        <v>3522</v>
      </c>
      <c r="B535" s="572">
        <v>5192</v>
      </c>
      <c r="C535" s="573" t="s">
        <v>160</v>
      </c>
      <c r="D535" s="574">
        <v>0</v>
      </c>
      <c r="E535" s="574">
        <v>5603.8159999999998</v>
      </c>
      <c r="F535" s="574">
        <v>5603.8159999999998</v>
      </c>
      <c r="G535" s="575">
        <f t="shared" si="9"/>
        <v>100</v>
      </c>
    </row>
    <row r="536" spans="1:7" ht="25.5" x14ac:dyDescent="0.2">
      <c r="A536" s="571">
        <v>3522</v>
      </c>
      <c r="B536" s="572">
        <v>5216</v>
      </c>
      <c r="C536" s="573" t="s">
        <v>3064</v>
      </c>
      <c r="D536" s="574">
        <v>0</v>
      </c>
      <c r="E536" s="574">
        <v>500</v>
      </c>
      <c r="F536" s="574">
        <v>500</v>
      </c>
      <c r="G536" s="575">
        <f t="shared" si="9"/>
        <v>100</v>
      </c>
    </row>
    <row r="537" spans="1:7" ht="25.5" x14ac:dyDescent="0.2">
      <c r="A537" s="571">
        <v>3522</v>
      </c>
      <c r="B537" s="572">
        <v>5331</v>
      </c>
      <c r="C537" s="573" t="s">
        <v>134</v>
      </c>
      <c r="D537" s="574">
        <v>110252</v>
      </c>
      <c r="E537" s="574">
        <v>275545.25199999998</v>
      </c>
      <c r="F537" s="574">
        <v>237911.43390999999</v>
      </c>
      <c r="G537" s="575">
        <f t="shared" si="9"/>
        <v>86.34205531873944</v>
      </c>
    </row>
    <row r="538" spans="1:7" ht="25.5" x14ac:dyDescent="0.2">
      <c r="A538" s="571">
        <v>3522</v>
      </c>
      <c r="B538" s="572">
        <v>5336</v>
      </c>
      <c r="C538" s="573" t="s">
        <v>156</v>
      </c>
      <c r="D538" s="574">
        <v>0</v>
      </c>
      <c r="E538" s="574">
        <v>19465.18</v>
      </c>
      <c r="F538" s="574">
        <v>19451.462909999995</v>
      </c>
      <c r="G538" s="575">
        <f t="shared" si="9"/>
        <v>99.929530114799832</v>
      </c>
    </row>
    <row r="539" spans="1:7" x14ac:dyDescent="0.2">
      <c r="A539" s="577">
        <v>3522</v>
      </c>
      <c r="B539" s="578"/>
      <c r="C539" s="579" t="s">
        <v>79</v>
      </c>
      <c r="D539" s="555">
        <v>112252</v>
      </c>
      <c r="E539" s="555">
        <v>320489.32199999999</v>
      </c>
      <c r="F539" s="555">
        <v>266173.27804999996</v>
      </c>
      <c r="G539" s="580">
        <f t="shared" si="9"/>
        <v>83.052151750004327</v>
      </c>
    </row>
    <row r="540" spans="1:7" x14ac:dyDescent="0.2">
      <c r="A540" s="581"/>
      <c r="B540" s="582"/>
      <c r="C540" s="583" t="s">
        <v>2498</v>
      </c>
      <c r="D540" s="584"/>
      <c r="E540" s="584"/>
      <c r="F540" s="584"/>
      <c r="G540" s="585"/>
    </row>
    <row r="541" spans="1:7" ht="25.5" x14ac:dyDescent="0.2">
      <c r="A541" s="586">
        <v>3525</v>
      </c>
      <c r="B541" s="587">
        <v>5223</v>
      </c>
      <c r="C541" s="588" t="s">
        <v>130</v>
      </c>
      <c r="D541" s="589">
        <v>0</v>
      </c>
      <c r="E541" s="589">
        <v>200</v>
      </c>
      <c r="F541" s="589">
        <v>200</v>
      </c>
      <c r="G541" s="590">
        <f t="shared" si="9"/>
        <v>100</v>
      </c>
    </row>
    <row r="542" spans="1:7" x14ac:dyDescent="0.2">
      <c r="A542" s="577">
        <v>3525</v>
      </c>
      <c r="B542" s="578"/>
      <c r="C542" s="579" t="s">
        <v>197</v>
      </c>
      <c r="D542" s="555">
        <v>0</v>
      </c>
      <c r="E542" s="555">
        <v>200</v>
      </c>
      <c r="F542" s="555">
        <v>200</v>
      </c>
      <c r="G542" s="580">
        <f t="shared" si="9"/>
        <v>100</v>
      </c>
    </row>
    <row r="543" spans="1:7" x14ac:dyDescent="0.2">
      <c r="A543" s="581"/>
      <c r="B543" s="582"/>
      <c r="C543" s="583" t="s">
        <v>2498</v>
      </c>
      <c r="D543" s="584"/>
      <c r="E543" s="584"/>
      <c r="F543" s="584"/>
      <c r="G543" s="585"/>
    </row>
    <row r="544" spans="1:7" ht="25.5" x14ac:dyDescent="0.2">
      <c r="A544" s="586">
        <v>3526</v>
      </c>
      <c r="B544" s="587">
        <v>5331</v>
      </c>
      <c r="C544" s="588" t="s">
        <v>134</v>
      </c>
      <c r="D544" s="589">
        <v>21080</v>
      </c>
      <c r="E544" s="589">
        <v>25073.43</v>
      </c>
      <c r="F544" s="589">
        <v>20273.17542</v>
      </c>
      <c r="G544" s="590">
        <f t="shared" si="9"/>
        <v>80.855213746184702</v>
      </c>
    </row>
    <row r="545" spans="1:7" x14ac:dyDescent="0.2">
      <c r="A545" s="577">
        <v>3526</v>
      </c>
      <c r="B545" s="578"/>
      <c r="C545" s="579" t="s">
        <v>80</v>
      </c>
      <c r="D545" s="555">
        <v>21080</v>
      </c>
      <c r="E545" s="555">
        <v>25073.43</v>
      </c>
      <c r="F545" s="555">
        <v>20273.17542</v>
      </c>
      <c r="G545" s="580">
        <f t="shared" si="9"/>
        <v>80.855213746184702</v>
      </c>
    </row>
    <row r="546" spans="1:7" x14ac:dyDescent="0.2">
      <c r="A546" s="581"/>
      <c r="B546" s="582"/>
      <c r="C546" s="583" t="s">
        <v>2498</v>
      </c>
      <c r="D546" s="584"/>
      <c r="E546" s="584"/>
      <c r="F546" s="584"/>
      <c r="G546" s="585"/>
    </row>
    <row r="547" spans="1:7" x14ac:dyDescent="0.2">
      <c r="A547" s="586">
        <v>3533</v>
      </c>
      <c r="B547" s="587">
        <v>5137</v>
      </c>
      <c r="C547" s="588" t="s">
        <v>938</v>
      </c>
      <c r="D547" s="589">
        <v>0</v>
      </c>
      <c r="E547" s="589">
        <v>2000</v>
      </c>
      <c r="F547" s="589">
        <v>0</v>
      </c>
      <c r="G547" s="590">
        <f t="shared" si="9"/>
        <v>0</v>
      </c>
    </row>
    <row r="548" spans="1:7" ht="25.5" x14ac:dyDescent="0.2">
      <c r="A548" s="571">
        <v>3533</v>
      </c>
      <c r="B548" s="572">
        <v>5331</v>
      </c>
      <c r="C548" s="573" t="s">
        <v>134</v>
      </c>
      <c r="D548" s="574">
        <v>661739</v>
      </c>
      <c r="E548" s="574">
        <v>556265.54500000004</v>
      </c>
      <c r="F548" s="574">
        <v>547585.72</v>
      </c>
      <c r="G548" s="575">
        <f t="shared" si="9"/>
        <v>98.439625628799263</v>
      </c>
    </row>
    <row r="549" spans="1:7" ht="25.5" x14ac:dyDescent="0.2">
      <c r="A549" s="571">
        <v>3533</v>
      </c>
      <c r="B549" s="572">
        <v>5336</v>
      </c>
      <c r="C549" s="573" t="s">
        <v>156</v>
      </c>
      <c r="D549" s="574">
        <v>0</v>
      </c>
      <c r="E549" s="574">
        <v>12046.13</v>
      </c>
      <c r="F549" s="574">
        <v>12046.13</v>
      </c>
      <c r="G549" s="575">
        <f t="shared" si="9"/>
        <v>100</v>
      </c>
    </row>
    <row r="550" spans="1:7" x14ac:dyDescent="0.2">
      <c r="A550" s="577">
        <v>3533</v>
      </c>
      <c r="B550" s="578"/>
      <c r="C550" s="579" t="s">
        <v>198</v>
      </c>
      <c r="D550" s="555">
        <v>661739</v>
      </c>
      <c r="E550" s="555">
        <v>570311.67500000005</v>
      </c>
      <c r="F550" s="555">
        <v>559631.85</v>
      </c>
      <c r="G550" s="580">
        <f t="shared" si="9"/>
        <v>98.127370441785175</v>
      </c>
    </row>
    <row r="551" spans="1:7" x14ac:dyDescent="0.2">
      <c r="A551" s="581"/>
      <c r="B551" s="582"/>
      <c r="C551" s="583" t="s">
        <v>2498</v>
      </c>
      <c r="D551" s="584"/>
      <c r="E551" s="584"/>
      <c r="F551" s="584"/>
      <c r="G551" s="585"/>
    </row>
    <row r="552" spans="1:7" x14ac:dyDescent="0.2">
      <c r="A552" s="586">
        <v>3541</v>
      </c>
      <c r="B552" s="587">
        <v>5021</v>
      </c>
      <c r="C552" s="588" t="s">
        <v>142</v>
      </c>
      <c r="D552" s="589">
        <v>0</v>
      </c>
      <c r="E552" s="589">
        <v>10</v>
      </c>
      <c r="F552" s="589">
        <v>5</v>
      </c>
      <c r="G552" s="590">
        <f t="shared" si="9"/>
        <v>50</v>
      </c>
    </row>
    <row r="553" spans="1:7" x14ac:dyDescent="0.2">
      <c r="A553" s="571">
        <v>3541</v>
      </c>
      <c r="B553" s="572">
        <v>5136</v>
      </c>
      <c r="C553" s="573" t="s">
        <v>2785</v>
      </c>
      <c r="D553" s="574">
        <v>0</v>
      </c>
      <c r="E553" s="574">
        <v>29.393999999999998</v>
      </c>
      <c r="F553" s="574">
        <v>29.393999999999998</v>
      </c>
      <c r="G553" s="575">
        <f t="shared" si="9"/>
        <v>100</v>
      </c>
    </row>
    <row r="554" spans="1:7" x14ac:dyDescent="0.2">
      <c r="A554" s="571">
        <v>3541</v>
      </c>
      <c r="B554" s="572">
        <v>5139</v>
      </c>
      <c r="C554" s="573" t="s">
        <v>124</v>
      </c>
      <c r="D554" s="574">
        <v>0</v>
      </c>
      <c r="E554" s="574">
        <v>74.174999999999997</v>
      </c>
      <c r="F554" s="574">
        <v>74.174999999999997</v>
      </c>
      <c r="G554" s="575">
        <f t="shared" si="9"/>
        <v>100</v>
      </c>
    </row>
    <row r="555" spans="1:7" x14ac:dyDescent="0.2">
      <c r="A555" s="571">
        <v>3541</v>
      </c>
      <c r="B555" s="572">
        <v>5164</v>
      </c>
      <c r="C555" s="573" t="s">
        <v>137</v>
      </c>
      <c r="D555" s="574">
        <v>5</v>
      </c>
      <c r="E555" s="574">
        <v>184</v>
      </c>
      <c r="F555" s="574">
        <v>144</v>
      </c>
      <c r="G555" s="575">
        <f t="shared" si="9"/>
        <v>78.260869565217391</v>
      </c>
    </row>
    <row r="556" spans="1:7" x14ac:dyDescent="0.2">
      <c r="A556" s="571">
        <v>3541</v>
      </c>
      <c r="B556" s="572">
        <v>5167</v>
      </c>
      <c r="C556" s="573" t="s">
        <v>150</v>
      </c>
      <c r="D556" s="574">
        <v>10</v>
      </c>
      <c r="E556" s="574">
        <v>795.53700000000003</v>
      </c>
      <c r="F556" s="574">
        <v>795.53700000000003</v>
      </c>
      <c r="G556" s="575">
        <f t="shared" si="9"/>
        <v>100</v>
      </c>
    </row>
    <row r="557" spans="1:7" x14ac:dyDescent="0.2">
      <c r="A557" s="571">
        <v>3541</v>
      </c>
      <c r="B557" s="572">
        <v>5169</v>
      </c>
      <c r="C557" s="573" t="s">
        <v>125</v>
      </c>
      <c r="D557" s="574">
        <v>60</v>
      </c>
      <c r="E557" s="574">
        <v>67.2</v>
      </c>
      <c r="F557" s="574">
        <v>67.2</v>
      </c>
      <c r="G557" s="575">
        <f t="shared" si="9"/>
        <v>100</v>
      </c>
    </row>
    <row r="558" spans="1:7" x14ac:dyDescent="0.2">
      <c r="A558" s="571">
        <v>3541</v>
      </c>
      <c r="B558" s="572">
        <v>5173</v>
      </c>
      <c r="C558" s="573" t="s">
        <v>138</v>
      </c>
      <c r="D558" s="574">
        <v>5</v>
      </c>
      <c r="E558" s="574">
        <v>209.095</v>
      </c>
      <c r="F558" s="574">
        <v>179.535</v>
      </c>
      <c r="G558" s="575">
        <f t="shared" si="9"/>
        <v>85.862885291374738</v>
      </c>
    </row>
    <row r="559" spans="1:7" x14ac:dyDescent="0.2">
      <c r="A559" s="571">
        <v>3541</v>
      </c>
      <c r="B559" s="572">
        <v>5175</v>
      </c>
      <c r="C559" s="573" t="s">
        <v>126</v>
      </c>
      <c r="D559" s="574">
        <v>40</v>
      </c>
      <c r="E559" s="574">
        <v>43</v>
      </c>
      <c r="F559" s="574">
        <v>39.996000000000002</v>
      </c>
      <c r="G559" s="575">
        <f t="shared" si="9"/>
        <v>93.01395348837211</v>
      </c>
    </row>
    <row r="560" spans="1:7" x14ac:dyDescent="0.2">
      <c r="A560" s="571">
        <v>3541</v>
      </c>
      <c r="B560" s="572">
        <v>5176</v>
      </c>
      <c r="C560" s="573" t="s">
        <v>2789</v>
      </c>
      <c r="D560" s="574">
        <v>0</v>
      </c>
      <c r="E560" s="574">
        <v>2.5990000000000002</v>
      </c>
      <c r="F560" s="574">
        <v>2.5990000000000002</v>
      </c>
      <c r="G560" s="575">
        <f t="shared" si="9"/>
        <v>100</v>
      </c>
    </row>
    <row r="561" spans="1:7" x14ac:dyDescent="0.2">
      <c r="A561" s="571">
        <v>3541</v>
      </c>
      <c r="B561" s="572">
        <v>5194</v>
      </c>
      <c r="C561" s="573" t="s">
        <v>2775</v>
      </c>
      <c r="D561" s="574">
        <v>30</v>
      </c>
      <c r="E561" s="574">
        <v>30</v>
      </c>
      <c r="F561" s="574">
        <v>30</v>
      </c>
      <c r="G561" s="575">
        <f t="shared" si="9"/>
        <v>100</v>
      </c>
    </row>
    <row r="562" spans="1:7" ht="25.5" x14ac:dyDescent="0.2">
      <c r="A562" s="571">
        <v>3541</v>
      </c>
      <c r="B562" s="572">
        <v>5213</v>
      </c>
      <c r="C562" s="573" t="s">
        <v>2776</v>
      </c>
      <c r="D562" s="574">
        <v>0</v>
      </c>
      <c r="E562" s="574">
        <v>469.4</v>
      </c>
      <c r="F562" s="574">
        <v>469.4</v>
      </c>
      <c r="G562" s="575">
        <f t="shared" si="9"/>
        <v>100</v>
      </c>
    </row>
    <row r="563" spans="1:7" ht="25.5" x14ac:dyDescent="0.2">
      <c r="A563" s="571">
        <v>3541</v>
      </c>
      <c r="B563" s="572">
        <v>5221</v>
      </c>
      <c r="C563" s="573" t="s">
        <v>139</v>
      </c>
      <c r="D563" s="574">
        <v>0</v>
      </c>
      <c r="E563" s="574">
        <v>577.20000000000005</v>
      </c>
      <c r="F563" s="574">
        <v>577.20000000000005</v>
      </c>
      <c r="G563" s="575">
        <f t="shared" si="9"/>
        <v>100</v>
      </c>
    </row>
    <row r="564" spans="1:7" x14ac:dyDescent="0.2">
      <c r="A564" s="571">
        <v>3541</v>
      </c>
      <c r="B564" s="572">
        <v>5222</v>
      </c>
      <c r="C564" s="573" t="s">
        <v>127</v>
      </c>
      <c r="D564" s="574">
        <v>0</v>
      </c>
      <c r="E564" s="574">
        <v>1395.4</v>
      </c>
      <c r="F564" s="574">
        <v>1095.4000000000001</v>
      </c>
      <c r="G564" s="575">
        <f t="shared" si="9"/>
        <v>78.500788304428838</v>
      </c>
    </row>
    <row r="565" spans="1:7" ht="25.5" x14ac:dyDescent="0.2">
      <c r="A565" s="571">
        <v>3541</v>
      </c>
      <c r="B565" s="572">
        <v>5223</v>
      </c>
      <c r="C565" s="573" t="s">
        <v>130</v>
      </c>
      <c r="D565" s="574">
        <v>0</v>
      </c>
      <c r="E565" s="574">
        <v>77.5</v>
      </c>
      <c r="F565" s="574">
        <v>77.5</v>
      </c>
      <c r="G565" s="575">
        <f t="shared" si="9"/>
        <v>100</v>
      </c>
    </row>
    <row r="566" spans="1:7" x14ac:dyDescent="0.2">
      <c r="A566" s="571">
        <v>3541</v>
      </c>
      <c r="B566" s="572">
        <v>5321</v>
      </c>
      <c r="C566" s="573" t="s">
        <v>131</v>
      </c>
      <c r="D566" s="574">
        <v>3000</v>
      </c>
      <c r="E566" s="574">
        <v>2179.6999999999998</v>
      </c>
      <c r="F566" s="574">
        <v>2179.6999999999998</v>
      </c>
      <c r="G566" s="575">
        <f t="shared" si="9"/>
        <v>100</v>
      </c>
    </row>
    <row r="567" spans="1:7" ht="25.5" x14ac:dyDescent="0.2">
      <c r="A567" s="571">
        <v>3541</v>
      </c>
      <c r="B567" s="572">
        <v>5331</v>
      </c>
      <c r="C567" s="573" t="s">
        <v>134</v>
      </c>
      <c r="D567" s="574">
        <v>0</v>
      </c>
      <c r="E567" s="574">
        <v>600.79999999999995</v>
      </c>
      <c r="F567" s="574">
        <v>600.79999999999995</v>
      </c>
      <c r="G567" s="575">
        <f t="shared" si="9"/>
        <v>100</v>
      </c>
    </row>
    <row r="568" spans="1:7" ht="25.5" x14ac:dyDescent="0.2">
      <c r="A568" s="577">
        <v>3541</v>
      </c>
      <c r="B568" s="578"/>
      <c r="C568" s="579" t="s">
        <v>81</v>
      </c>
      <c r="D568" s="555">
        <v>3150</v>
      </c>
      <c r="E568" s="555">
        <v>6745</v>
      </c>
      <c r="F568" s="555">
        <v>6367.4359999999997</v>
      </c>
      <c r="G568" s="580">
        <f t="shared" si="9"/>
        <v>94.402312824314308</v>
      </c>
    </row>
    <row r="569" spans="1:7" x14ac:dyDescent="0.2">
      <c r="A569" s="581"/>
      <c r="B569" s="582"/>
      <c r="C569" s="583" t="s">
        <v>2498</v>
      </c>
      <c r="D569" s="584"/>
      <c r="E569" s="584"/>
      <c r="F569" s="584"/>
      <c r="G569" s="585"/>
    </row>
    <row r="570" spans="1:7" ht="25.5" x14ac:dyDescent="0.2">
      <c r="A570" s="586">
        <v>3549</v>
      </c>
      <c r="B570" s="587">
        <v>5212</v>
      </c>
      <c r="C570" s="588" t="s">
        <v>2771</v>
      </c>
      <c r="D570" s="589">
        <v>0</v>
      </c>
      <c r="E570" s="589">
        <v>150</v>
      </c>
      <c r="F570" s="589">
        <v>150</v>
      </c>
      <c r="G570" s="590">
        <f t="shared" si="9"/>
        <v>100</v>
      </c>
    </row>
    <row r="571" spans="1:7" ht="25.5" x14ac:dyDescent="0.2">
      <c r="A571" s="571">
        <v>3549</v>
      </c>
      <c r="B571" s="572">
        <v>5213</v>
      </c>
      <c r="C571" s="573" t="s">
        <v>2776</v>
      </c>
      <c r="D571" s="574">
        <v>1000</v>
      </c>
      <c r="E571" s="574">
        <v>850</v>
      </c>
      <c r="F571" s="574">
        <v>778.5</v>
      </c>
      <c r="G571" s="575">
        <f t="shared" si="9"/>
        <v>91.588235294117652</v>
      </c>
    </row>
    <row r="572" spans="1:7" ht="25.5" x14ac:dyDescent="0.2">
      <c r="A572" s="571">
        <v>3549</v>
      </c>
      <c r="B572" s="572">
        <v>5221</v>
      </c>
      <c r="C572" s="573" t="s">
        <v>139</v>
      </c>
      <c r="D572" s="574">
        <v>0</v>
      </c>
      <c r="E572" s="574">
        <v>2630</v>
      </c>
      <c r="F572" s="574">
        <v>2630</v>
      </c>
      <c r="G572" s="575">
        <f t="shared" si="9"/>
        <v>100</v>
      </c>
    </row>
    <row r="573" spans="1:7" x14ac:dyDescent="0.2">
      <c r="A573" s="571">
        <v>3549</v>
      </c>
      <c r="B573" s="572">
        <v>5222</v>
      </c>
      <c r="C573" s="573" t="s">
        <v>127</v>
      </c>
      <c r="D573" s="574">
        <v>0</v>
      </c>
      <c r="E573" s="574">
        <v>1144</v>
      </c>
      <c r="F573" s="574">
        <v>1144</v>
      </c>
      <c r="G573" s="575">
        <f t="shared" si="9"/>
        <v>100</v>
      </c>
    </row>
    <row r="574" spans="1:7" ht="25.5" x14ac:dyDescent="0.2">
      <c r="A574" s="571">
        <v>3549</v>
      </c>
      <c r="B574" s="572">
        <v>5223</v>
      </c>
      <c r="C574" s="573" t="s">
        <v>130</v>
      </c>
      <c r="D574" s="574">
        <v>0</v>
      </c>
      <c r="E574" s="574">
        <v>3226</v>
      </c>
      <c r="F574" s="574">
        <v>3226</v>
      </c>
      <c r="G574" s="575">
        <f t="shared" si="9"/>
        <v>100</v>
      </c>
    </row>
    <row r="575" spans="1:7" ht="25.5" x14ac:dyDescent="0.2">
      <c r="A575" s="571">
        <v>3549</v>
      </c>
      <c r="B575" s="572">
        <v>5229</v>
      </c>
      <c r="C575" s="573" t="s">
        <v>2781</v>
      </c>
      <c r="D575" s="574">
        <v>7000</v>
      </c>
      <c r="E575" s="574">
        <v>0</v>
      </c>
      <c r="F575" s="574">
        <v>0</v>
      </c>
      <c r="G575" s="575" t="s">
        <v>2578</v>
      </c>
    </row>
    <row r="576" spans="1:7" x14ac:dyDescent="0.2">
      <c r="A576" s="571">
        <v>3549</v>
      </c>
      <c r="B576" s="572">
        <v>5622</v>
      </c>
      <c r="C576" s="573" t="s">
        <v>216</v>
      </c>
      <c r="D576" s="574">
        <v>0</v>
      </c>
      <c r="E576" s="574">
        <v>1000</v>
      </c>
      <c r="F576" s="574">
        <v>1000</v>
      </c>
      <c r="G576" s="575">
        <f t="shared" si="9"/>
        <v>100</v>
      </c>
    </row>
    <row r="577" spans="1:7" x14ac:dyDescent="0.2">
      <c r="A577" s="577">
        <v>3549</v>
      </c>
      <c r="B577" s="578"/>
      <c r="C577" s="579" t="s">
        <v>199</v>
      </c>
      <c r="D577" s="555">
        <v>8000</v>
      </c>
      <c r="E577" s="555">
        <v>9000</v>
      </c>
      <c r="F577" s="555">
        <v>8928.5</v>
      </c>
      <c r="G577" s="580">
        <f t="shared" si="9"/>
        <v>99.205555555555563</v>
      </c>
    </row>
    <row r="578" spans="1:7" x14ac:dyDescent="0.2">
      <c r="A578" s="581"/>
      <c r="B578" s="582"/>
      <c r="C578" s="583" t="s">
        <v>2498</v>
      </c>
      <c r="D578" s="584"/>
      <c r="E578" s="584"/>
      <c r="F578" s="584"/>
      <c r="G578" s="585"/>
    </row>
    <row r="579" spans="1:7" x14ac:dyDescent="0.2">
      <c r="A579" s="586">
        <v>3599</v>
      </c>
      <c r="B579" s="587">
        <v>5021</v>
      </c>
      <c r="C579" s="588" t="s">
        <v>142</v>
      </c>
      <c r="D579" s="589">
        <v>1500</v>
      </c>
      <c r="E579" s="589">
        <v>1610</v>
      </c>
      <c r="F579" s="589">
        <v>388.2</v>
      </c>
      <c r="G579" s="590">
        <f t="shared" si="9"/>
        <v>24.111801242236027</v>
      </c>
    </row>
    <row r="580" spans="1:7" x14ac:dyDescent="0.2">
      <c r="A580" s="571">
        <v>3599</v>
      </c>
      <c r="B580" s="572">
        <v>5041</v>
      </c>
      <c r="C580" s="573" t="s">
        <v>136</v>
      </c>
      <c r="D580" s="574">
        <v>490</v>
      </c>
      <c r="E580" s="574">
        <v>495</v>
      </c>
      <c r="F580" s="574">
        <v>495</v>
      </c>
      <c r="G580" s="575">
        <f t="shared" si="9"/>
        <v>100</v>
      </c>
    </row>
    <row r="581" spans="1:7" x14ac:dyDescent="0.2">
      <c r="A581" s="571">
        <v>3599</v>
      </c>
      <c r="B581" s="572">
        <v>5137</v>
      </c>
      <c r="C581" s="573" t="s">
        <v>938</v>
      </c>
      <c r="D581" s="574">
        <v>5000</v>
      </c>
      <c r="E581" s="574">
        <v>0</v>
      </c>
      <c r="F581" s="574">
        <v>0</v>
      </c>
      <c r="G581" s="575" t="s">
        <v>2578</v>
      </c>
    </row>
    <row r="582" spans="1:7" x14ac:dyDescent="0.2">
      <c r="A582" s="571">
        <v>3599</v>
      </c>
      <c r="B582" s="572">
        <v>5139</v>
      </c>
      <c r="C582" s="573" t="s">
        <v>124</v>
      </c>
      <c r="D582" s="574">
        <v>44</v>
      </c>
      <c r="E582" s="574">
        <v>44</v>
      </c>
      <c r="F582" s="574">
        <v>43.076000000000001</v>
      </c>
      <c r="G582" s="575">
        <f t="shared" si="9"/>
        <v>97.899999999999991</v>
      </c>
    </row>
    <row r="583" spans="1:7" x14ac:dyDescent="0.2">
      <c r="A583" s="571">
        <v>3599</v>
      </c>
      <c r="B583" s="572">
        <v>5162</v>
      </c>
      <c r="C583" s="573" t="s">
        <v>186</v>
      </c>
      <c r="D583" s="574">
        <v>50</v>
      </c>
      <c r="E583" s="574">
        <v>50</v>
      </c>
      <c r="F583" s="574">
        <v>31.602260000000001</v>
      </c>
      <c r="G583" s="575">
        <f t="shared" si="9"/>
        <v>63.204519999999995</v>
      </c>
    </row>
    <row r="584" spans="1:7" x14ac:dyDescent="0.2">
      <c r="A584" s="571">
        <v>3599</v>
      </c>
      <c r="B584" s="572">
        <v>5166</v>
      </c>
      <c r="C584" s="573" t="s">
        <v>149</v>
      </c>
      <c r="D584" s="574">
        <v>2020</v>
      </c>
      <c r="E584" s="574">
        <v>1124.06</v>
      </c>
      <c r="F584" s="574">
        <v>36.299999999999997</v>
      </c>
      <c r="G584" s="575">
        <f t="shared" si="9"/>
        <v>3.2293649805170541</v>
      </c>
    </row>
    <row r="585" spans="1:7" ht="25.5" x14ac:dyDescent="0.2">
      <c r="A585" s="571">
        <v>3599</v>
      </c>
      <c r="B585" s="572">
        <v>5168</v>
      </c>
      <c r="C585" s="573" t="s">
        <v>151</v>
      </c>
      <c r="D585" s="574">
        <v>2749</v>
      </c>
      <c r="E585" s="574">
        <v>13425.44</v>
      </c>
      <c r="F585" s="574">
        <v>6870.6869299999998</v>
      </c>
      <c r="G585" s="575">
        <f t="shared" si="9"/>
        <v>51.176623857393125</v>
      </c>
    </row>
    <row r="586" spans="1:7" x14ac:dyDescent="0.2">
      <c r="A586" s="571">
        <v>3599</v>
      </c>
      <c r="B586" s="572">
        <v>5169</v>
      </c>
      <c r="C586" s="573" t="s">
        <v>125</v>
      </c>
      <c r="D586" s="574">
        <v>26012</v>
      </c>
      <c r="E586" s="574">
        <v>34203.519999999997</v>
      </c>
      <c r="F586" s="574">
        <v>23779.944500000001</v>
      </c>
      <c r="G586" s="575">
        <f t="shared" si="9"/>
        <v>69.524845688396994</v>
      </c>
    </row>
    <row r="587" spans="1:7" x14ac:dyDescent="0.2">
      <c r="A587" s="571">
        <v>3599</v>
      </c>
      <c r="B587" s="572">
        <v>5175</v>
      </c>
      <c r="C587" s="573" t="s">
        <v>126</v>
      </c>
      <c r="D587" s="574">
        <v>230</v>
      </c>
      <c r="E587" s="574">
        <v>298.99</v>
      </c>
      <c r="F587" s="574">
        <v>298.98399999999998</v>
      </c>
      <c r="G587" s="575">
        <f t="shared" si="9"/>
        <v>99.997993243921186</v>
      </c>
    </row>
    <row r="588" spans="1:7" x14ac:dyDescent="0.2">
      <c r="A588" s="571">
        <v>3599</v>
      </c>
      <c r="B588" s="572">
        <v>5192</v>
      </c>
      <c r="C588" s="573" t="s">
        <v>160</v>
      </c>
      <c r="D588" s="574">
        <v>10</v>
      </c>
      <c r="E588" s="574">
        <v>10</v>
      </c>
      <c r="F588" s="574">
        <v>3</v>
      </c>
      <c r="G588" s="575">
        <f t="shared" si="9"/>
        <v>30</v>
      </c>
    </row>
    <row r="589" spans="1:7" ht="25.5" x14ac:dyDescent="0.2">
      <c r="A589" s="571">
        <v>3599</v>
      </c>
      <c r="B589" s="572">
        <v>5212</v>
      </c>
      <c r="C589" s="573" t="s">
        <v>2771</v>
      </c>
      <c r="D589" s="574">
        <v>0</v>
      </c>
      <c r="E589" s="574">
        <v>44.75</v>
      </c>
      <c r="F589" s="574">
        <v>44.75</v>
      </c>
      <c r="G589" s="575">
        <f t="shared" si="9"/>
        <v>100</v>
      </c>
    </row>
    <row r="590" spans="1:7" ht="25.5" x14ac:dyDescent="0.2">
      <c r="A590" s="571">
        <v>3599</v>
      </c>
      <c r="B590" s="572">
        <v>5213</v>
      </c>
      <c r="C590" s="573" t="s">
        <v>2776</v>
      </c>
      <c r="D590" s="574">
        <v>500</v>
      </c>
      <c r="E590" s="574">
        <v>518.1</v>
      </c>
      <c r="F590" s="574">
        <v>481.6</v>
      </c>
      <c r="G590" s="575">
        <f t="shared" si="9"/>
        <v>92.955027986875109</v>
      </c>
    </row>
    <row r="591" spans="1:7" ht="25.5" x14ac:dyDescent="0.2">
      <c r="A591" s="571">
        <v>3599</v>
      </c>
      <c r="B591" s="572">
        <v>5221</v>
      </c>
      <c r="C591" s="573" t="s">
        <v>139</v>
      </c>
      <c r="D591" s="574">
        <v>0</v>
      </c>
      <c r="E591" s="574">
        <v>475</v>
      </c>
      <c r="F591" s="574">
        <v>475</v>
      </c>
      <c r="G591" s="575">
        <f t="shared" si="9"/>
        <v>100</v>
      </c>
    </row>
    <row r="592" spans="1:7" x14ac:dyDescent="0.2">
      <c r="A592" s="571">
        <v>3599</v>
      </c>
      <c r="B592" s="572">
        <v>5222</v>
      </c>
      <c r="C592" s="573" t="s">
        <v>127</v>
      </c>
      <c r="D592" s="574">
        <v>0</v>
      </c>
      <c r="E592" s="574">
        <v>95</v>
      </c>
      <c r="F592" s="574">
        <v>95</v>
      </c>
      <c r="G592" s="575">
        <f t="shared" si="9"/>
        <v>100</v>
      </c>
    </row>
    <row r="593" spans="1:7" ht="25.5" x14ac:dyDescent="0.2">
      <c r="A593" s="571">
        <v>3599</v>
      </c>
      <c r="B593" s="572">
        <v>5229</v>
      </c>
      <c r="C593" s="573" t="s">
        <v>2781</v>
      </c>
      <c r="D593" s="574">
        <v>375</v>
      </c>
      <c r="E593" s="574">
        <v>0</v>
      </c>
      <c r="F593" s="574">
        <v>0</v>
      </c>
      <c r="G593" s="575" t="s">
        <v>2578</v>
      </c>
    </row>
    <row r="594" spans="1:7" x14ac:dyDescent="0.2">
      <c r="A594" s="571">
        <v>3599</v>
      </c>
      <c r="B594" s="572">
        <v>5321</v>
      </c>
      <c r="C594" s="573" t="s">
        <v>131</v>
      </c>
      <c r="D594" s="574">
        <v>11000</v>
      </c>
      <c r="E594" s="574">
        <v>12687.56</v>
      </c>
      <c r="F594" s="574">
        <v>12687.56</v>
      </c>
      <c r="G594" s="575">
        <f t="shared" ref="G594:G661" si="10">F594/E594*100</f>
        <v>100</v>
      </c>
    </row>
    <row r="595" spans="1:7" x14ac:dyDescent="0.2">
      <c r="A595" s="571">
        <v>3599</v>
      </c>
      <c r="B595" s="572">
        <v>5332</v>
      </c>
      <c r="C595" s="573" t="s">
        <v>2779</v>
      </c>
      <c r="D595" s="574">
        <v>350</v>
      </c>
      <c r="E595" s="574">
        <v>555.25</v>
      </c>
      <c r="F595" s="574">
        <v>350</v>
      </c>
      <c r="G595" s="575">
        <f t="shared" si="10"/>
        <v>63.034669067987394</v>
      </c>
    </row>
    <row r="596" spans="1:7" ht="12.75" customHeight="1" x14ac:dyDescent="0.2">
      <c r="A596" s="571">
        <v>3599</v>
      </c>
      <c r="B596" s="572">
        <v>5339</v>
      </c>
      <c r="C596" s="573" t="s">
        <v>154</v>
      </c>
      <c r="D596" s="574">
        <v>0</v>
      </c>
      <c r="E596" s="574">
        <v>100</v>
      </c>
      <c r="F596" s="574">
        <v>100</v>
      </c>
      <c r="G596" s="575">
        <f t="shared" si="10"/>
        <v>100</v>
      </c>
    </row>
    <row r="597" spans="1:7" x14ac:dyDescent="0.2">
      <c r="A597" s="571">
        <v>3599</v>
      </c>
      <c r="B597" s="572">
        <v>5362</v>
      </c>
      <c r="C597" s="573" t="s">
        <v>2780</v>
      </c>
      <c r="D597" s="574">
        <v>0</v>
      </c>
      <c r="E597" s="574">
        <v>2.5</v>
      </c>
      <c r="F597" s="574">
        <v>2.5</v>
      </c>
      <c r="G597" s="575">
        <f t="shared" si="10"/>
        <v>100</v>
      </c>
    </row>
    <row r="598" spans="1:7" ht="25.5" x14ac:dyDescent="0.2">
      <c r="A598" s="571">
        <v>3599</v>
      </c>
      <c r="B598" s="572">
        <v>5494</v>
      </c>
      <c r="C598" s="573" t="s">
        <v>2786</v>
      </c>
      <c r="D598" s="574">
        <v>140</v>
      </c>
      <c r="E598" s="574">
        <v>137.5</v>
      </c>
      <c r="F598" s="574">
        <v>136.80000000000001</v>
      </c>
      <c r="G598" s="575">
        <f t="shared" si="10"/>
        <v>99.490909090909099</v>
      </c>
    </row>
    <row r="599" spans="1:7" x14ac:dyDescent="0.2">
      <c r="A599" s="577">
        <v>3599</v>
      </c>
      <c r="B599" s="578"/>
      <c r="C599" s="579" t="s">
        <v>82</v>
      </c>
      <c r="D599" s="555">
        <v>50470</v>
      </c>
      <c r="E599" s="555">
        <v>65876.67</v>
      </c>
      <c r="F599" s="555">
        <v>46320.003689999998</v>
      </c>
      <c r="G599" s="580">
        <f t="shared" si="10"/>
        <v>70.313213600505307</v>
      </c>
    </row>
    <row r="600" spans="1:7" x14ac:dyDescent="0.2">
      <c r="A600" s="581"/>
      <c r="B600" s="582"/>
      <c r="C600" s="583" t="s">
        <v>2498</v>
      </c>
      <c r="D600" s="584"/>
      <c r="E600" s="584"/>
      <c r="F600" s="584"/>
      <c r="G600" s="585"/>
    </row>
    <row r="601" spans="1:7" x14ac:dyDescent="0.2">
      <c r="A601" s="586">
        <v>3635</v>
      </c>
      <c r="B601" s="587">
        <v>5164</v>
      </c>
      <c r="C601" s="588" t="s">
        <v>137</v>
      </c>
      <c r="D601" s="589">
        <v>45</v>
      </c>
      <c r="E601" s="589">
        <v>45</v>
      </c>
      <c r="F601" s="589">
        <v>0</v>
      </c>
      <c r="G601" s="590">
        <f t="shared" si="10"/>
        <v>0</v>
      </c>
    </row>
    <row r="602" spans="1:7" x14ac:dyDescent="0.2">
      <c r="A602" s="571">
        <v>3635</v>
      </c>
      <c r="B602" s="572">
        <v>5166</v>
      </c>
      <c r="C602" s="573" t="s">
        <v>149</v>
      </c>
      <c r="D602" s="574">
        <v>5100</v>
      </c>
      <c r="E602" s="574">
        <v>2013.2</v>
      </c>
      <c r="F602" s="574">
        <v>1461.0145</v>
      </c>
      <c r="G602" s="575">
        <f t="shared" si="10"/>
        <v>72.571751440492747</v>
      </c>
    </row>
    <row r="603" spans="1:7" x14ac:dyDescent="0.2">
      <c r="A603" s="571">
        <v>3635</v>
      </c>
      <c r="B603" s="572">
        <v>5167</v>
      </c>
      <c r="C603" s="573" t="s">
        <v>150</v>
      </c>
      <c r="D603" s="574">
        <v>0</v>
      </c>
      <c r="E603" s="574">
        <v>5</v>
      </c>
      <c r="F603" s="574">
        <v>3</v>
      </c>
      <c r="G603" s="575">
        <f t="shared" si="10"/>
        <v>60</v>
      </c>
    </row>
    <row r="604" spans="1:7" ht="25.5" x14ac:dyDescent="0.2">
      <c r="A604" s="571">
        <v>3635</v>
      </c>
      <c r="B604" s="572">
        <v>5168</v>
      </c>
      <c r="C604" s="573" t="s">
        <v>151</v>
      </c>
      <c r="D604" s="574">
        <v>3849</v>
      </c>
      <c r="E604" s="574">
        <v>4454.87</v>
      </c>
      <c r="F604" s="574">
        <v>4037.7769199999998</v>
      </c>
      <c r="G604" s="575">
        <f t="shared" si="10"/>
        <v>90.637368093793981</v>
      </c>
    </row>
    <row r="605" spans="1:7" x14ac:dyDescent="0.2">
      <c r="A605" s="571">
        <v>3635</v>
      </c>
      <c r="B605" s="572">
        <v>5169</v>
      </c>
      <c r="C605" s="573" t="s">
        <v>125</v>
      </c>
      <c r="D605" s="574">
        <v>7350</v>
      </c>
      <c r="E605" s="574">
        <v>20765.88</v>
      </c>
      <c r="F605" s="574">
        <v>7918.482</v>
      </c>
      <c r="G605" s="575">
        <f t="shared" si="10"/>
        <v>38.132176435576049</v>
      </c>
    </row>
    <row r="606" spans="1:7" x14ac:dyDescent="0.2">
      <c r="A606" s="571">
        <v>3635</v>
      </c>
      <c r="B606" s="572">
        <v>5175</v>
      </c>
      <c r="C606" s="573" t="s">
        <v>126</v>
      </c>
      <c r="D606" s="574">
        <v>25</v>
      </c>
      <c r="E606" s="574">
        <v>25</v>
      </c>
      <c r="F606" s="574">
        <v>0</v>
      </c>
      <c r="G606" s="575">
        <f t="shared" si="10"/>
        <v>0</v>
      </c>
    </row>
    <row r="607" spans="1:7" x14ac:dyDescent="0.2">
      <c r="A607" s="577">
        <v>3635</v>
      </c>
      <c r="B607" s="578"/>
      <c r="C607" s="579" t="s">
        <v>200</v>
      </c>
      <c r="D607" s="555">
        <v>16369</v>
      </c>
      <c r="E607" s="555">
        <v>27308.95</v>
      </c>
      <c r="F607" s="555">
        <v>13420.27342</v>
      </c>
      <c r="G607" s="580">
        <f t="shared" si="10"/>
        <v>49.142399909187276</v>
      </c>
    </row>
    <row r="608" spans="1:7" x14ac:dyDescent="0.2">
      <c r="A608" s="581"/>
      <c r="B608" s="582"/>
      <c r="C608" s="583" t="s">
        <v>2498</v>
      </c>
      <c r="D608" s="584"/>
      <c r="E608" s="584"/>
      <c r="F608" s="584"/>
      <c r="G608" s="585"/>
    </row>
    <row r="609" spans="1:7" x14ac:dyDescent="0.2">
      <c r="A609" s="586">
        <v>3636</v>
      </c>
      <c r="B609" s="587">
        <v>5042</v>
      </c>
      <c r="C609" s="588" t="s">
        <v>163</v>
      </c>
      <c r="D609" s="589">
        <v>300</v>
      </c>
      <c r="E609" s="589">
        <v>0</v>
      </c>
      <c r="F609" s="589">
        <v>0</v>
      </c>
      <c r="G609" s="590" t="s">
        <v>2578</v>
      </c>
    </row>
    <row r="610" spans="1:7" x14ac:dyDescent="0.2">
      <c r="A610" s="571">
        <v>3636</v>
      </c>
      <c r="B610" s="572">
        <v>5166</v>
      </c>
      <c r="C610" s="573" t="s">
        <v>149</v>
      </c>
      <c r="D610" s="574">
        <v>810</v>
      </c>
      <c r="E610" s="574">
        <v>810</v>
      </c>
      <c r="F610" s="574">
        <v>714.61178000000007</v>
      </c>
      <c r="G610" s="575">
        <f t="shared" si="10"/>
        <v>88.223676543209876</v>
      </c>
    </row>
    <row r="611" spans="1:7" ht="25.5" x14ac:dyDescent="0.2">
      <c r="A611" s="571">
        <v>3636</v>
      </c>
      <c r="B611" s="572">
        <v>5168</v>
      </c>
      <c r="C611" s="573" t="s">
        <v>151</v>
      </c>
      <c r="D611" s="574">
        <v>105</v>
      </c>
      <c r="E611" s="574">
        <v>105</v>
      </c>
      <c r="F611" s="574">
        <v>85.248000000000005</v>
      </c>
      <c r="G611" s="575">
        <f t="shared" si="10"/>
        <v>81.188571428571436</v>
      </c>
    </row>
    <row r="612" spans="1:7" x14ac:dyDescent="0.2">
      <c r="A612" s="571">
        <v>3636</v>
      </c>
      <c r="B612" s="572">
        <v>5169</v>
      </c>
      <c r="C612" s="573" t="s">
        <v>125</v>
      </c>
      <c r="D612" s="574">
        <v>0</v>
      </c>
      <c r="E612" s="574">
        <v>3096.83</v>
      </c>
      <c r="F612" s="574">
        <v>0</v>
      </c>
      <c r="G612" s="575">
        <f t="shared" si="10"/>
        <v>0</v>
      </c>
    </row>
    <row r="613" spans="1:7" x14ac:dyDescent="0.2">
      <c r="A613" s="571">
        <v>3636</v>
      </c>
      <c r="B613" s="572">
        <v>5179</v>
      </c>
      <c r="C613" s="573" t="s">
        <v>153</v>
      </c>
      <c r="D613" s="574">
        <v>6000</v>
      </c>
      <c r="E613" s="574">
        <v>6000</v>
      </c>
      <c r="F613" s="574">
        <v>6000</v>
      </c>
      <c r="G613" s="575">
        <f t="shared" si="10"/>
        <v>100</v>
      </c>
    </row>
    <row r="614" spans="1:7" ht="25.5" x14ac:dyDescent="0.2">
      <c r="A614" s="571">
        <v>3636</v>
      </c>
      <c r="B614" s="572">
        <v>5212</v>
      </c>
      <c r="C614" s="573" t="s">
        <v>2771</v>
      </c>
      <c r="D614" s="574">
        <v>94</v>
      </c>
      <c r="E614" s="574">
        <v>93.4</v>
      </c>
      <c r="F614" s="574">
        <v>93.4</v>
      </c>
      <c r="G614" s="575">
        <f t="shared" si="10"/>
        <v>100</v>
      </c>
    </row>
    <row r="615" spans="1:7" ht="25.5" x14ac:dyDescent="0.2">
      <c r="A615" s="571">
        <v>3636</v>
      </c>
      <c r="B615" s="572">
        <v>5213</v>
      </c>
      <c r="C615" s="573" t="s">
        <v>2776</v>
      </c>
      <c r="D615" s="574">
        <v>2475</v>
      </c>
      <c r="E615" s="574">
        <v>948.53</v>
      </c>
      <c r="F615" s="574">
        <v>849.28750000000002</v>
      </c>
      <c r="G615" s="575">
        <f t="shared" si="10"/>
        <v>89.53723129474028</v>
      </c>
    </row>
    <row r="616" spans="1:7" x14ac:dyDescent="0.2">
      <c r="A616" s="571">
        <v>3636</v>
      </c>
      <c r="B616" s="572">
        <v>5222</v>
      </c>
      <c r="C616" s="573" t="s">
        <v>127</v>
      </c>
      <c r="D616" s="574">
        <v>56</v>
      </c>
      <c r="E616" s="574">
        <v>22.23</v>
      </c>
      <c r="F616" s="574">
        <v>22.225000000000001</v>
      </c>
      <c r="G616" s="575">
        <f t="shared" si="10"/>
        <v>99.977507872244715</v>
      </c>
    </row>
    <row r="617" spans="1:7" x14ac:dyDescent="0.2">
      <c r="A617" s="571">
        <v>3636</v>
      </c>
      <c r="B617" s="572">
        <v>5321</v>
      </c>
      <c r="C617" s="573" t="s">
        <v>131</v>
      </c>
      <c r="D617" s="574">
        <v>1379</v>
      </c>
      <c r="E617" s="574">
        <v>2958.92</v>
      </c>
      <c r="F617" s="574">
        <v>2586.2166899999997</v>
      </c>
      <c r="G617" s="575">
        <f t="shared" si="10"/>
        <v>87.404076149405853</v>
      </c>
    </row>
    <row r="618" spans="1:7" ht="25.5" x14ac:dyDescent="0.2">
      <c r="A618" s="571">
        <v>3636</v>
      </c>
      <c r="B618" s="572">
        <v>5329</v>
      </c>
      <c r="C618" s="573" t="s">
        <v>2778</v>
      </c>
      <c r="D618" s="574">
        <v>431</v>
      </c>
      <c r="E618" s="574">
        <v>2195</v>
      </c>
      <c r="F618" s="574">
        <v>2170.7302100000002</v>
      </c>
      <c r="G618" s="575">
        <f t="shared" si="10"/>
        <v>98.894314806378134</v>
      </c>
    </row>
    <row r="619" spans="1:7" ht="25.5" x14ac:dyDescent="0.2">
      <c r="A619" s="571">
        <v>3636</v>
      </c>
      <c r="B619" s="572">
        <v>5331</v>
      </c>
      <c r="C619" s="573" t="s">
        <v>134</v>
      </c>
      <c r="D619" s="574">
        <v>51949</v>
      </c>
      <c r="E619" s="574">
        <v>55301.2</v>
      </c>
      <c r="F619" s="574">
        <v>49651.328739999997</v>
      </c>
      <c r="G619" s="575">
        <f t="shared" si="10"/>
        <v>89.783456308362204</v>
      </c>
    </row>
    <row r="620" spans="1:7" x14ac:dyDescent="0.2">
      <c r="A620" s="571">
        <v>3636</v>
      </c>
      <c r="B620" s="572">
        <v>5332</v>
      </c>
      <c r="C620" s="573" t="s">
        <v>2779</v>
      </c>
      <c r="D620" s="574">
        <v>17280</v>
      </c>
      <c r="E620" s="574">
        <v>13795.84</v>
      </c>
      <c r="F620" s="574">
        <v>10135.119480000001</v>
      </c>
      <c r="G620" s="575">
        <f t="shared" si="10"/>
        <v>73.46504076591205</v>
      </c>
    </row>
    <row r="621" spans="1:7" x14ac:dyDescent="0.2">
      <c r="A621" s="577">
        <v>3636</v>
      </c>
      <c r="B621" s="578"/>
      <c r="C621" s="579" t="s">
        <v>83</v>
      </c>
      <c r="D621" s="555">
        <v>80879</v>
      </c>
      <c r="E621" s="555">
        <v>85326.95</v>
      </c>
      <c r="F621" s="555">
        <v>72308.167400000006</v>
      </c>
      <c r="G621" s="580">
        <f t="shared" si="10"/>
        <v>84.742472806071248</v>
      </c>
    </row>
    <row r="622" spans="1:7" x14ac:dyDescent="0.2">
      <c r="A622" s="581"/>
      <c r="B622" s="582"/>
      <c r="C622" s="583" t="s">
        <v>2498</v>
      </c>
      <c r="D622" s="584"/>
      <c r="E622" s="584"/>
      <c r="F622" s="584"/>
      <c r="G622" s="585"/>
    </row>
    <row r="623" spans="1:7" ht="25.5" x14ac:dyDescent="0.2">
      <c r="A623" s="586">
        <v>3639</v>
      </c>
      <c r="B623" s="587">
        <v>5011</v>
      </c>
      <c r="C623" s="588" t="s">
        <v>141</v>
      </c>
      <c r="D623" s="589">
        <v>0</v>
      </c>
      <c r="E623" s="589">
        <v>5823.5550000000003</v>
      </c>
      <c r="F623" s="589">
        <v>5761.3433200000009</v>
      </c>
      <c r="G623" s="590">
        <f t="shared" si="10"/>
        <v>98.93172332020562</v>
      </c>
    </row>
    <row r="624" spans="1:7" ht="25.5" x14ac:dyDescent="0.2">
      <c r="A624" s="571">
        <v>3639</v>
      </c>
      <c r="B624" s="572">
        <v>5031</v>
      </c>
      <c r="C624" s="573" t="s">
        <v>143</v>
      </c>
      <c r="D624" s="574">
        <v>0</v>
      </c>
      <c r="E624" s="574">
        <v>1421.5060000000001</v>
      </c>
      <c r="F624" s="574">
        <v>1370.2102200000002</v>
      </c>
      <c r="G624" s="575">
        <f t="shared" si="10"/>
        <v>96.391448224629372</v>
      </c>
    </row>
    <row r="625" spans="1:7" x14ac:dyDescent="0.2">
      <c r="A625" s="571">
        <v>3639</v>
      </c>
      <c r="B625" s="572">
        <v>5032</v>
      </c>
      <c r="C625" s="573" t="s">
        <v>144</v>
      </c>
      <c r="D625" s="574">
        <v>0</v>
      </c>
      <c r="E625" s="574">
        <v>503.58699999999999</v>
      </c>
      <c r="F625" s="574">
        <v>497.25366999999994</v>
      </c>
      <c r="G625" s="575">
        <f t="shared" si="10"/>
        <v>98.742356335648054</v>
      </c>
    </row>
    <row r="626" spans="1:7" ht="38.25" x14ac:dyDescent="0.2">
      <c r="A626" s="571">
        <v>3639</v>
      </c>
      <c r="B626" s="572">
        <v>5038</v>
      </c>
      <c r="C626" s="573" t="s">
        <v>2782</v>
      </c>
      <c r="D626" s="574">
        <v>0</v>
      </c>
      <c r="E626" s="574">
        <v>3.26</v>
      </c>
      <c r="F626" s="574">
        <v>3.0357900000000004</v>
      </c>
      <c r="G626" s="575">
        <f t="shared" si="10"/>
        <v>93.122392638036828</v>
      </c>
    </row>
    <row r="627" spans="1:7" x14ac:dyDescent="0.2">
      <c r="A627" s="571">
        <v>3639</v>
      </c>
      <c r="B627" s="572">
        <v>5041</v>
      </c>
      <c r="C627" s="573" t="s">
        <v>136</v>
      </c>
      <c r="D627" s="574">
        <v>480</v>
      </c>
      <c r="E627" s="574">
        <v>1072.8599999999999</v>
      </c>
      <c r="F627" s="574">
        <v>863.80118000000004</v>
      </c>
      <c r="G627" s="575">
        <f t="shared" si="10"/>
        <v>80.513876927092085</v>
      </c>
    </row>
    <row r="628" spans="1:7" x14ac:dyDescent="0.2">
      <c r="A628" s="571">
        <v>3639</v>
      </c>
      <c r="B628" s="572">
        <v>5042</v>
      </c>
      <c r="C628" s="573" t="s">
        <v>163</v>
      </c>
      <c r="D628" s="574">
        <v>210</v>
      </c>
      <c r="E628" s="574">
        <v>371</v>
      </c>
      <c r="F628" s="574">
        <v>329.74725999999993</v>
      </c>
      <c r="G628" s="575">
        <f t="shared" si="10"/>
        <v>88.880663072776258</v>
      </c>
    </row>
    <row r="629" spans="1:7" x14ac:dyDescent="0.2">
      <c r="A629" s="571">
        <v>3639</v>
      </c>
      <c r="B629" s="572">
        <v>5122</v>
      </c>
      <c r="C629" s="573" t="s">
        <v>202</v>
      </c>
      <c r="D629" s="574">
        <v>50</v>
      </c>
      <c r="E629" s="574">
        <v>168</v>
      </c>
      <c r="F629" s="574">
        <v>50.791119999999999</v>
      </c>
      <c r="G629" s="575">
        <f t="shared" si="10"/>
        <v>30.232809523809522</v>
      </c>
    </row>
    <row r="630" spans="1:7" x14ac:dyDescent="0.2">
      <c r="A630" s="571">
        <v>3639</v>
      </c>
      <c r="B630" s="572">
        <v>5137</v>
      </c>
      <c r="C630" s="573" t="s">
        <v>938</v>
      </c>
      <c r="D630" s="574">
        <v>100</v>
      </c>
      <c r="E630" s="574">
        <v>190447</v>
      </c>
      <c r="F630" s="574">
        <v>7.4185100000000004</v>
      </c>
      <c r="G630" s="575">
        <f t="shared" si="10"/>
        <v>3.8953147069788448E-3</v>
      </c>
    </row>
    <row r="631" spans="1:7" x14ac:dyDescent="0.2">
      <c r="A631" s="571">
        <v>3639</v>
      </c>
      <c r="B631" s="572">
        <v>5139</v>
      </c>
      <c r="C631" s="573" t="s">
        <v>124</v>
      </c>
      <c r="D631" s="574">
        <v>510</v>
      </c>
      <c r="E631" s="574">
        <v>741.49</v>
      </c>
      <c r="F631" s="574">
        <v>384.21826999999996</v>
      </c>
      <c r="G631" s="575">
        <f t="shared" si="10"/>
        <v>51.817053500384361</v>
      </c>
    </row>
    <row r="632" spans="1:7" ht="25.5" x14ac:dyDescent="0.2">
      <c r="A632" s="571">
        <v>3639</v>
      </c>
      <c r="B632" s="572">
        <v>5151</v>
      </c>
      <c r="C632" s="573" t="s">
        <v>2788</v>
      </c>
      <c r="D632" s="574">
        <v>210</v>
      </c>
      <c r="E632" s="574">
        <v>229</v>
      </c>
      <c r="F632" s="574">
        <v>106.78767999999998</v>
      </c>
      <c r="G632" s="575">
        <f t="shared" si="10"/>
        <v>46.632174672489072</v>
      </c>
    </row>
    <row r="633" spans="1:7" x14ac:dyDescent="0.2">
      <c r="A633" s="571">
        <v>3639</v>
      </c>
      <c r="B633" s="572">
        <v>5152</v>
      </c>
      <c r="C633" s="573" t="s">
        <v>146</v>
      </c>
      <c r="D633" s="574">
        <v>1233</v>
      </c>
      <c r="E633" s="574">
        <v>1233</v>
      </c>
      <c r="F633" s="574">
        <v>747.31140000000016</v>
      </c>
      <c r="G633" s="575">
        <f t="shared" si="10"/>
        <v>60.609197080291985</v>
      </c>
    </row>
    <row r="634" spans="1:7" x14ac:dyDescent="0.2">
      <c r="A634" s="571">
        <v>3639</v>
      </c>
      <c r="B634" s="572">
        <v>5153</v>
      </c>
      <c r="C634" s="573" t="s">
        <v>4082</v>
      </c>
      <c r="D634" s="574">
        <v>0</v>
      </c>
      <c r="E634" s="574">
        <v>5.4</v>
      </c>
      <c r="F634" s="574">
        <v>1.37273</v>
      </c>
      <c r="G634" s="575">
        <f t="shared" si="10"/>
        <v>25.420925925925925</v>
      </c>
    </row>
    <row r="635" spans="1:7" x14ac:dyDescent="0.2">
      <c r="A635" s="571">
        <v>3639</v>
      </c>
      <c r="B635" s="572">
        <v>5154</v>
      </c>
      <c r="C635" s="573" t="s">
        <v>147</v>
      </c>
      <c r="D635" s="574">
        <v>824</v>
      </c>
      <c r="E635" s="574">
        <v>877.5</v>
      </c>
      <c r="F635" s="574">
        <v>741.56276000000003</v>
      </c>
      <c r="G635" s="575">
        <f t="shared" si="10"/>
        <v>84.508576638176635</v>
      </c>
    </row>
    <row r="636" spans="1:7" x14ac:dyDescent="0.2">
      <c r="A636" s="571">
        <v>3639</v>
      </c>
      <c r="B636" s="572">
        <v>5162</v>
      </c>
      <c r="C636" s="573" t="s">
        <v>186</v>
      </c>
      <c r="D636" s="574">
        <v>2</v>
      </c>
      <c r="E636" s="574">
        <v>36.01</v>
      </c>
      <c r="F636" s="574">
        <v>15.844180000000001</v>
      </c>
      <c r="G636" s="575">
        <f t="shared" si="10"/>
        <v>43.999389058594844</v>
      </c>
    </row>
    <row r="637" spans="1:7" x14ac:dyDescent="0.2">
      <c r="A637" s="571">
        <v>3639</v>
      </c>
      <c r="B637" s="572">
        <v>5164</v>
      </c>
      <c r="C637" s="573" t="s">
        <v>137</v>
      </c>
      <c r="D637" s="574">
        <v>3857</v>
      </c>
      <c r="E637" s="574">
        <v>3907.29</v>
      </c>
      <c r="F637" s="574">
        <v>3581.73711</v>
      </c>
      <c r="G637" s="575">
        <f t="shared" si="10"/>
        <v>91.668064310557966</v>
      </c>
    </row>
    <row r="638" spans="1:7" x14ac:dyDescent="0.2">
      <c r="A638" s="571">
        <v>3639</v>
      </c>
      <c r="B638" s="572">
        <v>5166</v>
      </c>
      <c r="C638" s="573" t="s">
        <v>149</v>
      </c>
      <c r="D638" s="574">
        <v>8150</v>
      </c>
      <c r="E638" s="574">
        <v>7700.9970000000003</v>
      </c>
      <c r="F638" s="574">
        <v>2054.4512</v>
      </c>
      <c r="G638" s="575">
        <f t="shared" si="10"/>
        <v>26.67773016922354</v>
      </c>
    </row>
    <row r="639" spans="1:7" x14ac:dyDescent="0.2">
      <c r="A639" s="571">
        <v>3639</v>
      </c>
      <c r="B639" s="572">
        <v>5167</v>
      </c>
      <c r="C639" s="573" t="s">
        <v>150</v>
      </c>
      <c r="D639" s="574">
        <v>350</v>
      </c>
      <c r="E639" s="574">
        <v>659.56</v>
      </c>
      <c r="F639" s="574">
        <v>535.75549999999998</v>
      </c>
      <c r="G639" s="575">
        <f t="shared" si="10"/>
        <v>81.229228576626838</v>
      </c>
    </row>
    <row r="640" spans="1:7" ht="25.5" x14ac:dyDescent="0.2">
      <c r="A640" s="571">
        <v>3639</v>
      </c>
      <c r="B640" s="572">
        <v>5168</v>
      </c>
      <c r="C640" s="573" t="s">
        <v>151</v>
      </c>
      <c r="D640" s="574">
        <v>17390</v>
      </c>
      <c r="E640" s="574">
        <v>17092.400000000001</v>
      </c>
      <c r="F640" s="574">
        <v>4081.4821499999998</v>
      </c>
      <c r="G640" s="575">
        <f t="shared" si="10"/>
        <v>23.878929524232991</v>
      </c>
    </row>
    <row r="641" spans="1:7" x14ac:dyDescent="0.2">
      <c r="A641" s="571">
        <v>3639</v>
      </c>
      <c r="B641" s="572">
        <v>5169</v>
      </c>
      <c r="C641" s="573" t="s">
        <v>125</v>
      </c>
      <c r="D641" s="574">
        <v>128107</v>
      </c>
      <c r="E641" s="574">
        <v>431729.96399999998</v>
      </c>
      <c r="F641" s="574">
        <v>38957.174489999998</v>
      </c>
      <c r="G641" s="575">
        <f t="shared" si="10"/>
        <v>9.0235049078038969</v>
      </c>
    </row>
    <row r="642" spans="1:7" x14ac:dyDescent="0.2">
      <c r="A642" s="571">
        <v>3639</v>
      </c>
      <c r="B642" s="572">
        <v>5173</v>
      </c>
      <c r="C642" s="573" t="s">
        <v>138</v>
      </c>
      <c r="D642" s="574">
        <v>410</v>
      </c>
      <c r="E642" s="574">
        <v>519.53</v>
      </c>
      <c r="F642" s="574">
        <v>151.32695999999999</v>
      </c>
      <c r="G642" s="575">
        <f t="shared" si="10"/>
        <v>29.127665389871616</v>
      </c>
    </row>
    <row r="643" spans="1:7" x14ac:dyDescent="0.2">
      <c r="A643" s="571">
        <v>3639</v>
      </c>
      <c r="B643" s="572">
        <v>5175</v>
      </c>
      <c r="C643" s="573" t="s">
        <v>126</v>
      </c>
      <c r="D643" s="574">
        <v>1420</v>
      </c>
      <c r="E643" s="574">
        <v>1699.421</v>
      </c>
      <c r="F643" s="574">
        <v>1133.2716799999998</v>
      </c>
      <c r="G643" s="575">
        <f t="shared" si="10"/>
        <v>66.68575238272328</v>
      </c>
    </row>
    <row r="644" spans="1:7" x14ac:dyDescent="0.2">
      <c r="A644" s="571">
        <v>3639</v>
      </c>
      <c r="B644" s="572">
        <v>5176</v>
      </c>
      <c r="C644" s="573" t="s">
        <v>2789</v>
      </c>
      <c r="D644" s="574">
        <v>200</v>
      </c>
      <c r="E644" s="574">
        <v>200</v>
      </c>
      <c r="F644" s="574">
        <v>199.65</v>
      </c>
      <c r="G644" s="575">
        <f t="shared" si="10"/>
        <v>99.825000000000003</v>
      </c>
    </row>
    <row r="645" spans="1:7" x14ac:dyDescent="0.2">
      <c r="A645" s="571">
        <v>3639</v>
      </c>
      <c r="B645" s="572">
        <v>5179</v>
      </c>
      <c r="C645" s="573" t="s">
        <v>153</v>
      </c>
      <c r="D645" s="574">
        <v>5300</v>
      </c>
      <c r="E645" s="574">
        <v>7300</v>
      </c>
      <c r="F645" s="574">
        <v>7263.08</v>
      </c>
      <c r="G645" s="575">
        <f t="shared" si="10"/>
        <v>99.494246575342459</v>
      </c>
    </row>
    <row r="646" spans="1:7" x14ac:dyDescent="0.2">
      <c r="A646" s="571">
        <v>3639</v>
      </c>
      <c r="B646" s="572">
        <v>5192</v>
      </c>
      <c r="C646" s="573" t="s">
        <v>160</v>
      </c>
      <c r="D646" s="574">
        <v>0</v>
      </c>
      <c r="E646" s="574">
        <v>97.1</v>
      </c>
      <c r="F646" s="574">
        <v>97.0685</v>
      </c>
      <c r="G646" s="575">
        <f t="shared" si="10"/>
        <v>99.967559217301755</v>
      </c>
    </row>
    <row r="647" spans="1:7" x14ac:dyDescent="0.2">
      <c r="A647" s="571">
        <v>3639</v>
      </c>
      <c r="B647" s="572">
        <v>5194</v>
      </c>
      <c r="C647" s="573" t="s">
        <v>2775</v>
      </c>
      <c r="D647" s="574">
        <v>140</v>
      </c>
      <c r="E647" s="574">
        <v>80.177999999999997</v>
      </c>
      <c r="F647" s="574">
        <v>80.177000000000007</v>
      </c>
      <c r="G647" s="575">
        <f t="shared" si="10"/>
        <v>99.998752775075474</v>
      </c>
    </row>
    <row r="648" spans="1:7" ht="25.5" x14ac:dyDescent="0.2">
      <c r="A648" s="571">
        <v>3639</v>
      </c>
      <c r="B648" s="572">
        <v>5212</v>
      </c>
      <c r="C648" s="573" t="s">
        <v>2771</v>
      </c>
      <c r="D648" s="574">
        <v>3000</v>
      </c>
      <c r="E648" s="574">
        <v>7494.683</v>
      </c>
      <c r="F648" s="574">
        <v>3234.6829400000001</v>
      </c>
      <c r="G648" s="575">
        <f t="shared" si="10"/>
        <v>43.159703218935348</v>
      </c>
    </row>
    <row r="649" spans="1:7" ht="25.5" x14ac:dyDescent="0.2">
      <c r="A649" s="571">
        <v>3639</v>
      </c>
      <c r="B649" s="572">
        <v>5213</v>
      </c>
      <c r="C649" s="573" t="s">
        <v>2776</v>
      </c>
      <c r="D649" s="574">
        <v>12000</v>
      </c>
      <c r="E649" s="574">
        <v>49923.03</v>
      </c>
      <c r="F649" s="574">
        <v>33808.756659999999</v>
      </c>
      <c r="G649" s="575">
        <f t="shared" si="10"/>
        <v>67.721764203815354</v>
      </c>
    </row>
    <row r="650" spans="1:7" x14ac:dyDescent="0.2">
      <c r="A650" s="571">
        <v>3639</v>
      </c>
      <c r="B650" s="572">
        <v>5222</v>
      </c>
      <c r="C650" s="573" t="s">
        <v>127</v>
      </c>
      <c r="D650" s="574">
        <v>300</v>
      </c>
      <c r="E650" s="574">
        <v>2169.884</v>
      </c>
      <c r="F650" s="574">
        <v>1869.884</v>
      </c>
      <c r="G650" s="575">
        <f t="shared" si="10"/>
        <v>86.174376141766103</v>
      </c>
    </row>
    <row r="651" spans="1:7" x14ac:dyDescent="0.2">
      <c r="A651" s="571">
        <v>3639</v>
      </c>
      <c r="B651" s="572">
        <v>5321</v>
      </c>
      <c r="C651" s="573" t="s">
        <v>131</v>
      </c>
      <c r="D651" s="574">
        <v>0</v>
      </c>
      <c r="E651" s="574">
        <v>260</v>
      </c>
      <c r="F651" s="574">
        <v>260</v>
      </c>
      <c r="G651" s="575">
        <f t="shared" si="10"/>
        <v>100</v>
      </c>
    </row>
    <row r="652" spans="1:7" ht="25.5" x14ac:dyDescent="0.2">
      <c r="A652" s="571">
        <v>3639</v>
      </c>
      <c r="B652" s="572">
        <v>5329</v>
      </c>
      <c r="C652" s="573" t="s">
        <v>2778</v>
      </c>
      <c r="D652" s="574">
        <v>0</v>
      </c>
      <c r="E652" s="574">
        <v>120</v>
      </c>
      <c r="F652" s="574">
        <v>120</v>
      </c>
      <c r="G652" s="575">
        <f t="shared" si="10"/>
        <v>100</v>
      </c>
    </row>
    <row r="653" spans="1:7" x14ac:dyDescent="0.2">
      <c r="A653" s="571">
        <v>3639</v>
      </c>
      <c r="B653" s="572">
        <v>5332</v>
      </c>
      <c r="C653" s="573" t="s">
        <v>2779</v>
      </c>
      <c r="D653" s="574">
        <v>6000</v>
      </c>
      <c r="E653" s="574">
        <v>3805.88</v>
      </c>
      <c r="F653" s="574">
        <v>3000</v>
      </c>
      <c r="G653" s="575">
        <f t="shared" si="10"/>
        <v>78.825396491744343</v>
      </c>
    </row>
    <row r="654" spans="1:7" x14ac:dyDescent="0.2">
      <c r="A654" s="571">
        <v>3639</v>
      </c>
      <c r="B654" s="572">
        <v>5362</v>
      </c>
      <c r="C654" s="573" t="s">
        <v>2780</v>
      </c>
      <c r="D654" s="574">
        <v>1501</v>
      </c>
      <c r="E654" s="574">
        <v>1501</v>
      </c>
      <c r="F654" s="574">
        <v>1230.355</v>
      </c>
      <c r="G654" s="575">
        <f t="shared" si="10"/>
        <v>81.969020652898067</v>
      </c>
    </row>
    <row r="655" spans="1:7" x14ac:dyDescent="0.2">
      <c r="A655" s="571">
        <v>3639</v>
      </c>
      <c r="B655" s="572">
        <v>5365</v>
      </c>
      <c r="C655" s="573" t="s">
        <v>2790</v>
      </c>
      <c r="D655" s="574">
        <v>1</v>
      </c>
      <c r="E655" s="574">
        <v>6.6</v>
      </c>
      <c r="F655" s="574">
        <v>6.6</v>
      </c>
      <c r="G655" s="575">
        <f t="shared" si="10"/>
        <v>100</v>
      </c>
    </row>
    <row r="656" spans="1:7" ht="25.5" x14ac:dyDescent="0.2">
      <c r="A656" s="571">
        <v>3639</v>
      </c>
      <c r="B656" s="572">
        <v>5494</v>
      </c>
      <c r="C656" s="573" t="s">
        <v>2786</v>
      </c>
      <c r="D656" s="574">
        <v>0</v>
      </c>
      <c r="E656" s="574">
        <v>72.072000000000003</v>
      </c>
      <c r="F656" s="574">
        <v>72.070999999999998</v>
      </c>
      <c r="G656" s="575">
        <f t="shared" si="10"/>
        <v>99.998612498612488</v>
      </c>
    </row>
    <row r="657" spans="1:7" x14ac:dyDescent="0.2">
      <c r="A657" s="571">
        <v>3639</v>
      </c>
      <c r="B657" s="572">
        <v>5909</v>
      </c>
      <c r="C657" s="573" t="s">
        <v>164</v>
      </c>
      <c r="D657" s="574">
        <v>0</v>
      </c>
      <c r="E657" s="574">
        <v>190.98</v>
      </c>
      <c r="F657" s="574">
        <v>190.97196</v>
      </c>
      <c r="G657" s="575">
        <f t="shared" si="10"/>
        <v>99.99579013509269</v>
      </c>
    </row>
    <row r="658" spans="1:7" ht="25.5" x14ac:dyDescent="0.2">
      <c r="A658" s="577">
        <v>3639</v>
      </c>
      <c r="B658" s="578"/>
      <c r="C658" s="579" t="s">
        <v>84</v>
      </c>
      <c r="D658" s="555">
        <v>191745</v>
      </c>
      <c r="E658" s="555">
        <v>739463.73699999996</v>
      </c>
      <c r="F658" s="555">
        <v>112809.19424000003</v>
      </c>
      <c r="G658" s="580">
        <f t="shared" si="10"/>
        <v>15.255541089501733</v>
      </c>
    </row>
    <row r="659" spans="1:7" x14ac:dyDescent="0.2">
      <c r="A659" s="581"/>
      <c r="B659" s="582"/>
      <c r="C659" s="583" t="s">
        <v>2498</v>
      </c>
      <c r="D659" s="584"/>
      <c r="E659" s="584"/>
      <c r="F659" s="584"/>
      <c r="G659" s="585"/>
    </row>
    <row r="660" spans="1:7" ht="25.5" x14ac:dyDescent="0.2">
      <c r="A660" s="586">
        <v>3713</v>
      </c>
      <c r="B660" s="587">
        <v>5011</v>
      </c>
      <c r="C660" s="588" t="s">
        <v>141</v>
      </c>
      <c r="D660" s="589">
        <v>0</v>
      </c>
      <c r="E660" s="589">
        <v>8749.0059999999994</v>
      </c>
      <c r="F660" s="589">
        <v>6880</v>
      </c>
      <c r="G660" s="590">
        <f t="shared" si="10"/>
        <v>78.637504649099583</v>
      </c>
    </row>
    <row r="661" spans="1:7" ht="25.5" x14ac:dyDescent="0.2">
      <c r="A661" s="571">
        <v>3713</v>
      </c>
      <c r="B661" s="572">
        <v>5031</v>
      </c>
      <c r="C661" s="573" t="s">
        <v>143</v>
      </c>
      <c r="D661" s="574">
        <v>0</v>
      </c>
      <c r="E661" s="574">
        <v>2179.31</v>
      </c>
      <c r="F661" s="574">
        <v>1651.4</v>
      </c>
      <c r="G661" s="575">
        <f t="shared" si="10"/>
        <v>75.77627781270219</v>
      </c>
    </row>
    <row r="662" spans="1:7" x14ac:dyDescent="0.2">
      <c r="A662" s="571">
        <v>3713</v>
      </c>
      <c r="B662" s="572">
        <v>5032</v>
      </c>
      <c r="C662" s="573" t="s">
        <v>144</v>
      </c>
      <c r="D662" s="574">
        <v>0</v>
      </c>
      <c r="E662" s="574">
        <v>790.61</v>
      </c>
      <c r="F662" s="574">
        <v>623.05999999999995</v>
      </c>
      <c r="G662" s="575">
        <f t="shared" ref="G662:G737" si="11">F662/E662*100</f>
        <v>78.807503067251858</v>
      </c>
    </row>
    <row r="663" spans="1:7" ht="38.25" x14ac:dyDescent="0.2">
      <c r="A663" s="571">
        <v>3713</v>
      </c>
      <c r="B663" s="572">
        <v>5038</v>
      </c>
      <c r="C663" s="573" t="s">
        <v>2782</v>
      </c>
      <c r="D663" s="574">
        <v>0</v>
      </c>
      <c r="E663" s="574">
        <v>44.94</v>
      </c>
      <c r="F663" s="574">
        <v>33.734999999999999</v>
      </c>
      <c r="G663" s="575">
        <f t="shared" si="11"/>
        <v>75.066755674232311</v>
      </c>
    </row>
    <row r="664" spans="1:7" x14ac:dyDescent="0.2">
      <c r="A664" s="571">
        <v>3713</v>
      </c>
      <c r="B664" s="572">
        <v>5169</v>
      </c>
      <c r="C664" s="573" t="s">
        <v>125</v>
      </c>
      <c r="D664" s="574">
        <v>0</v>
      </c>
      <c r="E664" s="574">
        <v>2183.2040000000002</v>
      </c>
      <c r="F664" s="574">
        <v>0</v>
      </c>
      <c r="G664" s="575">
        <f t="shared" si="11"/>
        <v>0</v>
      </c>
    </row>
    <row r="665" spans="1:7" x14ac:dyDescent="0.2">
      <c r="A665" s="577">
        <v>3713</v>
      </c>
      <c r="B665" s="578"/>
      <c r="C665" s="579" t="s">
        <v>204</v>
      </c>
      <c r="D665" s="555">
        <v>0</v>
      </c>
      <c r="E665" s="555">
        <v>13947.07</v>
      </c>
      <c r="F665" s="555">
        <v>9188.1949999999997</v>
      </c>
      <c r="G665" s="580">
        <f t="shared" si="11"/>
        <v>65.879034091031315</v>
      </c>
    </row>
    <row r="666" spans="1:7" x14ac:dyDescent="0.2">
      <c r="A666" s="581"/>
      <c r="B666" s="582"/>
      <c r="C666" s="583" t="s">
        <v>2498</v>
      </c>
      <c r="D666" s="584"/>
      <c r="E666" s="584"/>
      <c r="F666" s="584"/>
      <c r="G666" s="585"/>
    </row>
    <row r="667" spans="1:7" ht="12.75" customHeight="1" x14ac:dyDescent="0.2">
      <c r="A667" s="586">
        <v>3716</v>
      </c>
      <c r="B667" s="587">
        <v>5339</v>
      </c>
      <c r="C667" s="588" t="s">
        <v>154</v>
      </c>
      <c r="D667" s="589">
        <v>2000</v>
      </c>
      <c r="E667" s="589">
        <v>2000</v>
      </c>
      <c r="F667" s="589">
        <v>2000</v>
      </c>
      <c r="G667" s="590">
        <f t="shared" si="11"/>
        <v>100</v>
      </c>
    </row>
    <row r="668" spans="1:7" x14ac:dyDescent="0.2">
      <c r="A668" s="577">
        <v>3716</v>
      </c>
      <c r="B668" s="578"/>
      <c r="C668" s="579" t="s">
        <v>85</v>
      </c>
      <c r="D668" s="555">
        <v>2000</v>
      </c>
      <c r="E668" s="555">
        <v>2000</v>
      </c>
      <c r="F668" s="555">
        <v>2000</v>
      </c>
      <c r="G668" s="580">
        <f t="shared" si="11"/>
        <v>100</v>
      </c>
    </row>
    <row r="669" spans="1:7" x14ac:dyDescent="0.2">
      <c r="A669" s="581"/>
      <c r="B669" s="582"/>
      <c r="C669" s="583" t="s">
        <v>2498</v>
      </c>
      <c r="D669" s="584"/>
      <c r="E669" s="584"/>
      <c r="F669" s="584"/>
      <c r="G669" s="585"/>
    </row>
    <row r="670" spans="1:7" x14ac:dyDescent="0.2">
      <c r="A670" s="586">
        <v>3719</v>
      </c>
      <c r="B670" s="587">
        <v>5166</v>
      </c>
      <c r="C670" s="588" t="s">
        <v>149</v>
      </c>
      <c r="D670" s="589">
        <v>150</v>
      </c>
      <c r="E670" s="589">
        <v>294</v>
      </c>
      <c r="F670" s="589">
        <v>143.99</v>
      </c>
      <c r="G670" s="590">
        <f t="shared" si="11"/>
        <v>48.976190476190482</v>
      </c>
    </row>
    <row r="671" spans="1:7" x14ac:dyDescent="0.2">
      <c r="A671" s="571">
        <v>3719</v>
      </c>
      <c r="B671" s="572">
        <v>5169</v>
      </c>
      <c r="C671" s="573" t="s">
        <v>125</v>
      </c>
      <c r="D671" s="574">
        <v>20</v>
      </c>
      <c r="E671" s="574">
        <v>20</v>
      </c>
      <c r="F671" s="574">
        <v>0</v>
      </c>
      <c r="G671" s="575">
        <f t="shared" si="11"/>
        <v>0</v>
      </c>
    </row>
    <row r="672" spans="1:7" x14ac:dyDescent="0.2">
      <c r="A672" s="577">
        <v>3719</v>
      </c>
      <c r="B672" s="578"/>
      <c r="C672" s="579" t="s">
        <v>86</v>
      </c>
      <c r="D672" s="555">
        <v>170</v>
      </c>
      <c r="E672" s="555">
        <v>314</v>
      </c>
      <c r="F672" s="555">
        <v>143.99</v>
      </c>
      <c r="G672" s="580">
        <f t="shared" si="11"/>
        <v>45.856687898089177</v>
      </c>
    </row>
    <row r="673" spans="1:7" x14ac:dyDescent="0.2">
      <c r="A673" s="581"/>
      <c r="B673" s="582"/>
      <c r="C673" s="583" t="s">
        <v>2498</v>
      </c>
      <c r="D673" s="584"/>
      <c r="E673" s="584"/>
      <c r="F673" s="584"/>
      <c r="G673" s="585"/>
    </row>
    <row r="674" spans="1:7" x14ac:dyDescent="0.2">
      <c r="A674" s="586">
        <v>3727</v>
      </c>
      <c r="B674" s="587">
        <v>5139</v>
      </c>
      <c r="C674" s="588" t="s">
        <v>124</v>
      </c>
      <c r="D674" s="589">
        <v>0</v>
      </c>
      <c r="E674" s="589">
        <v>748.83</v>
      </c>
      <c r="F674" s="589">
        <v>348.82243</v>
      </c>
      <c r="G674" s="590">
        <f t="shared" si="11"/>
        <v>46.582325761521304</v>
      </c>
    </row>
    <row r="675" spans="1:7" x14ac:dyDescent="0.2">
      <c r="A675" s="571">
        <v>3727</v>
      </c>
      <c r="B675" s="572">
        <v>5164</v>
      </c>
      <c r="C675" s="573" t="s">
        <v>137</v>
      </c>
      <c r="D675" s="574">
        <v>0</v>
      </c>
      <c r="E675" s="574">
        <v>143.6</v>
      </c>
      <c r="F675" s="574">
        <v>83.5989</v>
      </c>
      <c r="G675" s="575">
        <f t="shared" si="11"/>
        <v>58.216504178272984</v>
      </c>
    </row>
    <row r="676" spans="1:7" x14ac:dyDescent="0.2">
      <c r="A676" s="571">
        <v>3727</v>
      </c>
      <c r="B676" s="572">
        <v>5169</v>
      </c>
      <c r="C676" s="573" t="s">
        <v>125</v>
      </c>
      <c r="D676" s="574">
        <v>0</v>
      </c>
      <c r="E676" s="574">
        <v>40</v>
      </c>
      <c r="F676" s="574">
        <v>40</v>
      </c>
      <c r="G676" s="575">
        <f t="shared" si="11"/>
        <v>100</v>
      </c>
    </row>
    <row r="677" spans="1:7" ht="25.5" x14ac:dyDescent="0.2">
      <c r="A677" s="571">
        <v>3727</v>
      </c>
      <c r="B677" s="572">
        <v>5213</v>
      </c>
      <c r="C677" s="573" t="s">
        <v>2776</v>
      </c>
      <c r="D677" s="574">
        <v>1400</v>
      </c>
      <c r="E677" s="574">
        <v>626.4</v>
      </c>
      <c r="F677" s="574">
        <v>200</v>
      </c>
      <c r="G677" s="575">
        <f t="shared" si="11"/>
        <v>31.928480204342275</v>
      </c>
    </row>
    <row r="678" spans="1:7" x14ac:dyDescent="0.2">
      <c r="A678" s="571">
        <v>3727</v>
      </c>
      <c r="B678" s="572">
        <v>5321</v>
      </c>
      <c r="C678" s="573" t="s">
        <v>131</v>
      </c>
      <c r="D678" s="574">
        <v>0</v>
      </c>
      <c r="E678" s="574">
        <v>390</v>
      </c>
      <c r="F678" s="574">
        <v>390</v>
      </c>
      <c r="G678" s="575">
        <f t="shared" si="11"/>
        <v>100</v>
      </c>
    </row>
    <row r="679" spans="1:7" x14ac:dyDescent="0.2">
      <c r="A679" s="577">
        <v>3727</v>
      </c>
      <c r="B679" s="578"/>
      <c r="C679" s="579" t="s">
        <v>205</v>
      </c>
      <c r="D679" s="555">
        <v>1400</v>
      </c>
      <c r="E679" s="555">
        <v>1948.83</v>
      </c>
      <c r="F679" s="555">
        <v>1062.4213300000001</v>
      </c>
      <c r="G679" s="580">
        <f t="shared" si="11"/>
        <v>54.515854640989737</v>
      </c>
    </row>
    <row r="680" spans="1:7" x14ac:dyDescent="0.2">
      <c r="A680" s="581"/>
      <c r="B680" s="582"/>
      <c r="C680" s="583" t="s">
        <v>2498</v>
      </c>
      <c r="D680" s="584"/>
      <c r="E680" s="584"/>
      <c r="F680" s="584"/>
      <c r="G680" s="585"/>
    </row>
    <row r="681" spans="1:7" x14ac:dyDescent="0.2">
      <c r="A681" s="586">
        <v>3729</v>
      </c>
      <c r="B681" s="587">
        <v>5169</v>
      </c>
      <c r="C681" s="588" t="s">
        <v>125</v>
      </c>
      <c r="D681" s="589">
        <v>2000</v>
      </c>
      <c r="E681" s="589">
        <v>0</v>
      </c>
      <c r="F681" s="589">
        <v>0</v>
      </c>
      <c r="G681" s="590" t="s">
        <v>2578</v>
      </c>
    </row>
    <row r="682" spans="1:7" x14ac:dyDescent="0.2">
      <c r="A682" s="577">
        <v>3729</v>
      </c>
      <c r="B682" s="578"/>
      <c r="C682" s="579" t="s">
        <v>206</v>
      </c>
      <c r="D682" s="555">
        <v>2000</v>
      </c>
      <c r="E682" s="555">
        <v>0</v>
      </c>
      <c r="F682" s="555">
        <v>0</v>
      </c>
      <c r="G682" s="580" t="s">
        <v>2578</v>
      </c>
    </row>
    <row r="683" spans="1:7" x14ac:dyDescent="0.2">
      <c r="A683" s="581"/>
      <c r="B683" s="582"/>
      <c r="C683" s="583" t="s">
        <v>2498</v>
      </c>
      <c r="D683" s="584"/>
      <c r="E683" s="584"/>
      <c r="F683" s="584"/>
      <c r="G683" s="585"/>
    </row>
    <row r="684" spans="1:7" x14ac:dyDescent="0.2">
      <c r="A684" s="586">
        <v>3741</v>
      </c>
      <c r="B684" s="587">
        <v>5169</v>
      </c>
      <c r="C684" s="588" t="s">
        <v>125</v>
      </c>
      <c r="D684" s="589">
        <v>1276</v>
      </c>
      <c r="E684" s="589">
        <v>1107.79</v>
      </c>
      <c r="F684" s="589">
        <v>887.84299999999996</v>
      </c>
      <c r="G684" s="590">
        <f t="shared" si="11"/>
        <v>80.145424674351645</v>
      </c>
    </row>
    <row r="685" spans="1:7" x14ac:dyDescent="0.2">
      <c r="A685" s="571">
        <v>3741</v>
      </c>
      <c r="B685" s="572">
        <v>5192</v>
      </c>
      <c r="C685" s="573" t="s">
        <v>160</v>
      </c>
      <c r="D685" s="574">
        <v>30</v>
      </c>
      <c r="E685" s="574">
        <v>487.65</v>
      </c>
      <c r="F685" s="574">
        <v>122.81100000000001</v>
      </c>
      <c r="G685" s="575">
        <f t="shared" si="11"/>
        <v>25.184250999692402</v>
      </c>
    </row>
    <row r="686" spans="1:7" x14ac:dyDescent="0.2">
      <c r="A686" s="571">
        <v>3741</v>
      </c>
      <c r="B686" s="572">
        <v>5222</v>
      </c>
      <c r="C686" s="573" t="s">
        <v>127</v>
      </c>
      <c r="D686" s="574">
        <v>1344</v>
      </c>
      <c r="E686" s="574">
        <v>1344</v>
      </c>
      <c r="F686" s="574">
        <v>1344</v>
      </c>
      <c r="G686" s="575">
        <f t="shared" si="11"/>
        <v>100</v>
      </c>
    </row>
    <row r="687" spans="1:7" x14ac:dyDescent="0.2">
      <c r="A687" s="577">
        <v>3741</v>
      </c>
      <c r="B687" s="578"/>
      <c r="C687" s="579" t="s">
        <v>208</v>
      </c>
      <c r="D687" s="555">
        <v>2650</v>
      </c>
      <c r="E687" s="555">
        <v>2939.44</v>
      </c>
      <c r="F687" s="555">
        <v>2354.654</v>
      </c>
      <c r="G687" s="580">
        <f t="shared" si="11"/>
        <v>80.105530305092117</v>
      </c>
    </row>
    <row r="688" spans="1:7" x14ac:dyDescent="0.2">
      <c r="A688" s="581"/>
      <c r="B688" s="582"/>
      <c r="C688" s="583" t="s">
        <v>2498</v>
      </c>
      <c r="D688" s="584"/>
      <c r="E688" s="584"/>
      <c r="F688" s="584"/>
      <c r="G688" s="585"/>
    </row>
    <row r="689" spans="1:7" x14ac:dyDescent="0.2">
      <c r="A689" s="586">
        <v>3742</v>
      </c>
      <c r="B689" s="587">
        <v>5139</v>
      </c>
      <c r="C689" s="588" t="s">
        <v>124</v>
      </c>
      <c r="D689" s="589">
        <v>0</v>
      </c>
      <c r="E689" s="589">
        <v>63.08</v>
      </c>
      <c r="F689" s="589">
        <v>17</v>
      </c>
      <c r="G689" s="590">
        <f t="shared" si="11"/>
        <v>26.949904882688653</v>
      </c>
    </row>
    <row r="690" spans="1:7" x14ac:dyDescent="0.2">
      <c r="A690" s="571">
        <v>3742</v>
      </c>
      <c r="B690" s="572">
        <v>5166</v>
      </c>
      <c r="C690" s="573" t="s">
        <v>149</v>
      </c>
      <c r="D690" s="574">
        <v>181</v>
      </c>
      <c r="E690" s="574">
        <v>181</v>
      </c>
      <c r="F690" s="574">
        <v>180.048</v>
      </c>
      <c r="G690" s="575">
        <f t="shared" si="11"/>
        <v>99.474033149171277</v>
      </c>
    </row>
    <row r="691" spans="1:7" x14ac:dyDescent="0.2">
      <c r="A691" s="571">
        <v>3742</v>
      </c>
      <c r="B691" s="572">
        <v>5169</v>
      </c>
      <c r="C691" s="573" t="s">
        <v>125</v>
      </c>
      <c r="D691" s="574">
        <v>2500</v>
      </c>
      <c r="E691" s="574">
        <v>5926.93</v>
      </c>
      <c r="F691" s="574">
        <v>3994.01613</v>
      </c>
      <c r="G691" s="575">
        <f t="shared" si="11"/>
        <v>67.387604206562244</v>
      </c>
    </row>
    <row r="692" spans="1:7" x14ac:dyDescent="0.2">
      <c r="A692" s="571">
        <v>3742</v>
      </c>
      <c r="B692" s="572">
        <v>5192</v>
      </c>
      <c r="C692" s="573" t="s">
        <v>160</v>
      </c>
      <c r="D692" s="574">
        <v>1819</v>
      </c>
      <c r="E692" s="574">
        <v>1039.93</v>
      </c>
      <c r="F692" s="574">
        <v>798.40565000000004</v>
      </c>
      <c r="G692" s="575">
        <f t="shared" si="11"/>
        <v>76.774941582606516</v>
      </c>
    </row>
    <row r="693" spans="1:7" x14ac:dyDescent="0.2">
      <c r="A693" s="577">
        <v>3742</v>
      </c>
      <c r="B693" s="578"/>
      <c r="C693" s="579" t="s">
        <v>209</v>
      </c>
      <c r="D693" s="555">
        <v>4500</v>
      </c>
      <c r="E693" s="555">
        <v>7210.94</v>
      </c>
      <c r="F693" s="555">
        <v>4989.4697800000004</v>
      </c>
      <c r="G693" s="580">
        <f t="shared" si="11"/>
        <v>69.193056383772443</v>
      </c>
    </row>
    <row r="694" spans="1:7" x14ac:dyDescent="0.2">
      <c r="A694" s="581"/>
      <c r="B694" s="582"/>
      <c r="C694" s="583" t="s">
        <v>2498</v>
      </c>
      <c r="D694" s="584"/>
      <c r="E694" s="584"/>
      <c r="F694" s="584"/>
      <c r="G694" s="585"/>
    </row>
    <row r="695" spans="1:7" ht="25.5" x14ac:dyDescent="0.2">
      <c r="A695" s="586">
        <v>3744</v>
      </c>
      <c r="B695" s="587">
        <v>5168</v>
      </c>
      <c r="C695" s="588" t="s">
        <v>151</v>
      </c>
      <c r="D695" s="589">
        <v>150</v>
      </c>
      <c r="E695" s="589">
        <v>275.27999999999997</v>
      </c>
      <c r="F695" s="589">
        <v>78.408000000000001</v>
      </c>
      <c r="G695" s="590">
        <f t="shared" si="11"/>
        <v>28.482999128160426</v>
      </c>
    </row>
    <row r="696" spans="1:7" x14ac:dyDescent="0.2">
      <c r="A696" s="571">
        <v>3744</v>
      </c>
      <c r="B696" s="572">
        <v>5169</v>
      </c>
      <c r="C696" s="573" t="s">
        <v>125</v>
      </c>
      <c r="D696" s="574">
        <v>100</v>
      </c>
      <c r="E696" s="574">
        <v>100</v>
      </c>
      <c r="F696" s="574">
        <v>0</v>
      </c>
      <c r="G696" s="575">
        <f t="shared" si="11"/>
        <v>0</v>
      </c>
    </row>
    <row r="697" spans="1:7" ht="25.5" x14ac:dyDescent="0.2">
      <c r="A697" s="577">
        <v>3744</v>
      </c>
      <c r="B697" s="578"/>
      <c r="C697" s="579" t="s">
        <v>210</v>
      </c>
      <c r="D697" s="555">
        <v>250</v>
      </c>
      <c r="E697" s="555">
        <v>375.28</v>
      </c>
      <c r="F697" s="555">
        <v>78.408000000000001</v>
      </c>
      <c r="G697" s="580">
        <f t="shared" si="11"/>
        <v>20.893199744191008</v>
      </c>
    </row>
    <row r="698" spans="1:7" x14ac:dyDescent="0.2">
      <c r="A698" s="581"/>
      <c r="B698" s="582"/>
      <c r="C698" s="583" t="s">
        <v>2498</v>
      </c>
      <c r="D698" s="584"/>
      <c r="E698" s="584"/>
      <c r="F698" s="584"/>
      <c r="G698" s="585"/>
    </row>
    <row r="699" spans="1:7" x14ac:dyDescent="0.2">
      <c r="A699" s="586">
        <v>3745</v>
      </c>
      <c r="B699" s="587">
        <v>5222</v>
      </c>
      <c r="C699" s="588" t="s">
        <v>127</v>
      </c>
      <c r="D699" s="589">
        <v>0</v>
      </c>
      <c r="E699" s="589">
        <v>150</v>
      </c>
      <c r="F699" s="589">
        <v>150</v>
      </c>
      <c r="G699" s="590">
        <f t="shared" si="11"/>
        <v>100</v>
      </c>
    </row>
    <row r="700" spans="1:7" x14ac:dyDescent="0.2">
      <c r="A700" s="571">
        <v>3745</v>
      </c>
      <c r="B700" s="572">
        <v>5321</v>
      </c>
      <c r="C700" s="573" t="s">
        <v>131</v>
      </c>
      <c r="D700" s="574">
        <v>0</v>
      </c>
      <c r="E700" s="574">
        <v>2407.5</v>
      </c>
      <c r="F700" s="574">
        <v>2329.52754</v>
      </c>
      <c r="G700" s="575">
        <f t="shared" si="11"/>
        <v>96.76126853582555</v>
      </c>
    </row>
    <row r="701" spans="1:7" x14ac:dyDescent="0.2">
      <c r="A701" s="577">
        <v>3745</v>
      </c>
      <c r="B701" s="578"/>
      <c r="C701" s="579" t="s">
        <v>3065</v>
      </c>
      <c r="D701" s="555">
        <v>0</v>
      </c>
      <c r="E701" s="555">
        <v>2557.5</v>
      </c>
      <c r="F701" s="555">
        <v>2479.52754</v>
      </c>
      <c r="G701" s="580">
        <f t="shared" si="11"/>
        <v>96.95122346041056</v>
      </c>
    </row>
    <row r="702" spans="1:7" x14ac:dyDescent="0.2">
      <c r="A702" s="581"/>
      <c r="B702" s="582"/>
      <c r="C702" s="583" t="s">
        <v>2498</v>
      </c>
      <c r="D702" s="584"/>
      <c r="E702" s="584"/>
      <c r="F702" s="584"/>
      <c r="G702" s="585"/>
    </row>
    <row r="703" spans="1:7" ht="25.5" x14ac:dyDescent="0.2">
      <c r="A703" s="586">
        <v>3749</v>
      </c>
      <c r="B703" s="587">
        <v>5011</v>
      </c>
      <c r="C703" s="588" t="s">
        <v>141</v>
      </c>
      <c r="D703" s="589">
        <v>0</v>
      </c>
      <c r="E703" s="589">
        <v>700</v>
      </c>
      <c r="F703" s="589">
        <v>188.39669000000001</v>
      </c>
      <c r="G703" s="590">
        <f t="shared" si="11"/>
        <v>26.913812857142862</v>
      </c>
    </row>
    <row r="704" spans="1:7" ht="25.5" x14ac:dyDescent="0.2">
      <c r="A704" s="571">
        <v>3749</v>
      </c>
      <c r="B704" s="572">
        <v>5031</v>
      </c>
      <c r="C704" s="573" t="s">
        <v>143</v>
      </c>
      <c r="D704" s="574">
        <v>0</v>
      </c>
      <c r="E704" s="574">
        <v>175</v>
      </c>
      <c r="F704" s="574">
        <v>46.722380000000001</v>
      </c>
      <c r="G704" s="575">
        <f t="shared" si="11"/>
        <v>26.698502857142859</v>
      </c>
    </row>
    <row r="705" spans="1:7" x14ac:dyDescent="0.2">
      <c r="A705" s="571">
        <v>3749</v>
      </c>
      <c r="B705" s="572">
        <v>5032</v>
      </c>
      <c r="C705" s="573" t="s">
        <v>144</v>
      </c>
      <c r="D705" s="574">
        <v>0</v>
      </c>
      <c r="E705" s="574">
        <v>63</v>
      </c>
      <c r="F705" s="574">
        <v>16.9557</v>
      </c>
      <c r="G705" s="575">
        <f t="shared" si="11"/>
        <v>26.913809523809523</v>
      </c>
    </row>
    <row r="706" spans="1:7" ht="38.25" x14ac:dyDescent="0.2">
      <c r="A706" s="571">
        <v>3749</v>
      </c>
      <c r="B706" s="572">
        <v>5038</v>
      </c>
      <c r="C706" s="573" t="s">
        <v>2782</v>
      </c>
      <c r="D706" s="574">
        <v>0</v>
      </c>
      <c r="E706" s="574">
        <v>2.73</v>
      </c>
      <c r="F706" s="574">
        <v>0.79127000000000003</v>
      </c>
      <c r="G706" s="575">
        <f t="shared" si="11"/>
        <v>28.984249084249086</v>
      </c>
    </row>
    <row r="707" spans="1:7" x14ac:dyDescent="0.2">
      <c r="A707" s="571">
        <v>3749</v>
      </c>
      <c r="B707" s="572">
        <v>5139</v>
      </c>
      <c r="C707" s="573" t="s">
        <v>124</v>
      </c>
      <c r="D707" s="574">
        <v>50</v>
      </c>
      <c r="E707" s="574">
        <v>50</v>
      </c>
      <c r="F707" s="574">
        <v>0</v>
      </c>
      <c r="G707" s="575">
        <f t="shared" si="11"/>
        <v>0</v>
      </c>
    </row>
    <row r="708" spans="1:7" x14ac:dyDescent="0.2">
      <c r="A708" s="571">
        <v>3749</v>
      </c>
      <c r="B708" s="572">
        <v>5169</v>
      </c>
      <c r="C708" s="573" t="s">
        <v>125</v>
      </c>
      <c r="D708" s="574">
        <v>1146</v>
      </c>
      <c r="E708" s="574">
        <v>1191.3900000000001</v>
      </c>
      <c r="F708" s="574">
        <v>37</v>
      </c>
      <c r="G708" s="575">
        <f t="shared" si="11"/>
        <v>3.1056161290593338</v>
      </c>
    </row>
    <row r="709" spans="1:7" x14ac:dyDescent="0.2">
      <c r="A709" s="571">
        <v>3749</v>
      </c>
      <c r="B709" s="572">
        <v>5173</v>
      </c>
      <c r="C709" s="573" t="s">
        <v>138</v>
      </c>
      <c r="D709" s="574">
        <v>0</v>
      </c>
      <c r="E709" s="574">
        <v>250</v>
      </c>
      <c r="F709" s="574">
        <v>0</v>
      </c>
      <c r="G709" s="575">
        <f t="shared" si="11"/>
        <v>0</v>
      </c>
    </row>
    <row r="710" spans="1:7" ht="25.5" x14ac:dyDescent="0.2">
      <c r="A710" s="571">
        <v>3749</v>
      </c>
      <c r="B710" s="572">
        <v>5216</v>
      </c>
      <c r="C710" s="573" t="s">
        <v>3064</v>
      </c>
      <c r="D710" s="574">
        <v>0</v>
      </c>
      <c r="E710" s="574">
        <v>803</v>
      </c>
      <c r="F710" s="574">
        <v>803</v>
      </c>
      <c r="G710" s="575">
        <f t="shared" si="11"/>
        <v>100</v>
      </c>
    </row>
    <row r="711" spans="1:7" ht="25.5" x14ac:dyDescent="0.2">
      <c r="A711" s="571">
        <v>3749</v>
      </c>
      <c r="B711" s="572">
        <v>5331</v>
      </c>
      <c r="C711" s="573" t="s">
        <v>134</v>
      </c>
      <c r="D711" s="574">
        <v>0</v>
      </c>
      <c r="E711" s="574">
        <v>10000</v>
      </c>
      <c r="F711" s="574">
        <v>10000</v>
      </c>
      <c r="G711" s="575">
        <f t="shared" si="11"/>
        <v>100</v>
      </c>
    </row>
    <row r="712" spans="1:7" x14ac:dyDescent="0.2">
      <c r="A712" s="577">
        <v>3749</v>
      </c>
      <c r="B712" s="578"/>
      <c r="C712" s="579" t="s">
        <v>2791</v>
      </c>
      <c r="D712" s="555">
        <v>1196</v>
      </c>
      <c r="E712" s="555">
        <v>13235.12</v>
      </c>
      <c r="F712" s="555">
        <v>11092.866039999999</v>
      </c>
      <c r="G712" s="580">
        <f t="shared" si="11"/>
        <v>83.813868253555682</v>
      </c>
    </row>
    <row r="713" spans="1:7" x14ac:dyDescent="0.2">
      <c r="A713" s="581"/>
      <c r="B713" s="582"/>
      <c r="C713" s="583" t="s">
        <v>2498</v>
      </c>
      <c r="D713" s="584"/>
      <c r="E713" s="584"/>
      <c r="F713" s="584"/>
      <c r="G713" s="585"/>
    </row>
    <row r="714" spans="1:7" x14ac:dyDescent="0.2">
      <c r="A714" s="586">
        <v>3769</v>
      </c>
      <c r="B714" s="587">
        <v>5139</v>
      </c>
      <c r="C714" s="588" t="s">
        <v>124</v>
      </c>
      <c r="D714" s="589">
        <v>70</v>
      </c>
      <c r="E714" s="589">
        <v>70</v>
      </c>
      <c r="F714" s="589">
        <v>0</v>
      </c>
      <c r="G714" s="590">
        <f t="shared" si="11"/>
        <v>0</v>
      </c>
    </row>
    <row r="715" spans="1:7" x14ac:dyDescent="0.2">
      <c r="A715" s="571">
        <v>3769</v>
      </c>
      <c r="B715" s="572">
        <v>5164</v>
      </c>
      <c r="C715" s="573" t="s">
        <v>137</v>
      </c>
      <c r="D715" s="574">
        <v>50</v>
      </c>
      <c r="E715" s="574">
        <v>20</v>
      </c>
      <c r="F715" s="574">
        <v>6.32</v>
      </c>
      <c r="G715" s="575">
        <f t="shared" si="11"/>
        <v>31.6</v>
      </c>
    </row>
    <row r="716" spans="1:7" x14ac:dyDescent="0.2">
      <c r="A716" s="571">
        <v>3769</v>
      </c>
      <c r="B716" s="572">
        <v>5166</v>
      </c>
      <c r="C716" s="573" t="s">
        <v>149</v>
      </c>
      <c r="D716" s="574">
        <v>800</v>
      </c>
      <c r="E716" s="574">
        <v>1241.1500000000001</v>
      </c>
      <c r="F716" s="574">
        <v>461.84809999999999</v>
      </c>
      <c r="G716" s="575">
        <f t="shared" si="11"/>
        <v>37.211304032550451</v>
      </c>
    </row>
    <row r="717" spans="1:7" x14ac:dyDescent="0.2">
      <c r="A717" s="571">
        <v>3769</v>
      </c>
      <c r="B717" s="572">
        <v>5169</v>
      </c>
      <c r="C717" s="573" t="s">
        <v>125</v>
      </c>
      <c r="D717" s="574">
        <v>1114</v>
      </c>
      <c r="E717" s="574">
        <v>1453.97</v>
      </c>
      <c r="F717" s="574">
        <v>378.95499999999998</v>
      </c>
      <c r="G717" s="575">
        <f t="shared" si="11"/>
        <v>26.06346760937296</v>
      </c>
    </row>
    <row r="718" spans="1:7" x14ac:dyDescent="0.2">
      <c r="A718" s="571">
        <v>3769</v>
      </c>
      <c r="B718" s="572">
        <v>5909</v>
      </c>
      <c r="C718" s="573" t="s">
        <v>164</v>
      </c>
      <c r="D718" s="574">
        <v>0</v>
      </c>
      <c r="E718" s="574">
        <v>7.0000000000000001E-3</v>
      </c>
      <c r="F718" s="574">
        <v>0</v>
      </c>
      <c r="G718" s="575">
        <f t="shared" si="11"/>
        <v>0</v>
      </c>
    </row>
    <row r="719" spans="1:7" x14ac:dyDescent="0.2">
      <c r="A719" s="577">
        <v>3769</v>
      </c>
      <c r="B719" s="578"/>
      <c r="C719" s="579" t="s">
        <v>87</v>
      </c>
      <c r="D719" s="555">
        <v>2034</v>
      </c>
      <c r="E719" s="555">
        <v>2785.127</v>
      </c>
      <c r="F719" s="555">
        <v>847.12310000000002</v>
      </c>
      <c r="G719" s="580">
        <f t="shared" si="11"/>
        <v>30.415959487664296</v>
      </c>
    </row>
    <row r="720" spans="1:7" x14ac:dyDescent="0.2">
      <c r="A720" s="581"/>
      <c r="B720" s="582"/>
      <c r="C720" s="583" t="s">
        <v>2498</v>
      </c>
      <c r="D720" s="584"/>
      <c r="E720" s="584"/>
      <c r="F720" s="584"/>
      <c r="G720" s="585"/>
    </row>
    <row r="721" spans="1:7" x14ac:dyDescent="0.2">
      <c r="A721" s="586">
        <v>3792</v>
      </c>
      <c r="B721" s="587">
        <v>5041</v>
      </c>
      <c r="C721" s="588" t="s">
        <v>136</v>
      </c>
      <c r="D721" s="589">
        <v>0</v>
      </c>
      <c r="E721" s="589">
        <v>41.14</v>
      </c>
      <c r="F721" s="589">
        <v>41.14</v>
      </c>
      <c r="G721" s="590">
        <f t="shared" si="11"/>
        <v>100</v>
      </c>
    </row>
    <row r="722" spans="1:7" x14ac:dyDescent="0.2">
      <c r="A722" s="571">
        <v>3792</v>
      </c>
      <c r="B722" s="572">
        <v>5139</v>
      </c>
      <c r="C722" s="573" t="s">
        <v>124</v>
      </c>
      <c r="D722" s="574">
        <v>385</v>
      </c>
      <c r="E722" s="574">
        <v>228.12</v>
      </c>
      <c r="F722" s="574">
        <v>42.05</v>
      </c>
      <c r="G722" s="575">
        <f t="shared" si="11"/>
        <v>18.433280729440643</v>
      </c>
    </row>
    <row r="723" spans="1:7" x14ac:dyDescent="0.2">
      <c r="A723" s="571">
        <v>3792</v>
      </c>
      <c r="B723" s="572">
        <v>5164</v>
      </c>
      <c r="C723" s="573" t="s">
        <v>137</v>
      </c>
      <c r="D723" s="574">
        <v>15</v>
      </c>
      <c r="E723" s="574">
        <v>17</v>
      </c>
      <c r="F723" s="574">
        <v>17</v>
      </c>
      <c r="G723" s="575">
        <f t="shared" si="11"/>
        <v>100</v>
      </c>
    </row>
    <row r="724" spans="1:7" x14ac:dyDescent="0.2">
      <c r="A724" s="571">
        <v>3792</v>
      </c>
      <c r="B724" s="572">
        <v>5169</v>
      </c>
      <c r="C724" s="573" t="s">
        <v>125</v>
      </c>
      <c r="D724" s="574">
        <v>600</v>
      </c>
      <c r="E724" s="574">
        <v>600</v>
      </c>
      <c r="F724" s="574">
        <v>372.92200000000003</v>
      </c>
      <c r="G724" s="575">
        <f t="shared" si="11"/>
        <v>62.153666666666673</v>
      </c>
    </row>
    <row r="725" spans="1:7" x14ac:dyDescent="0.2">
      <c r="A725" s="571">
        <v>3792</v>
      </c>
      <c r="B725" s="572">
        <v>5173</v>
      </c>
      <c r="C725" s="573" t="s">
        <v>138</v>
      </c>
      <c r="D725" s="574">
        <v>0</v>
      </c>
      <c r="E725" s="574">
        <v>43.56</v>
      </c>
      <c r="F725" s="574">
        <v>43.56</v>
      </c>
      <c r="G725" s="575">
        <f t="shared" si="11"/>
        <v>100</v>
      </c>
    </row>
    <row r="726" spans="1:7" x14ac:dyDescent="0.2">
      <c r="A726" s="571">
        <v>3792</v>
      </c>
      <c r="B726" s="572">
        <v>5175</v>
      </c>
      <c r="C726" s="573" t="s">
        <v>126</v>
      </c>
      <c r="D726" s="574">
        <v>0</v>
      </c>
      <c r="E726" s="574">
        <v>70.180000000000007</v>
      </c>
      <c r="F726" s="574">
        <v>70.180000000000007</v>
      </c>
      <c r="G726" s="575">
        <f t="shared" si="11"/>
        <v>100</v>
      </c>
    </row>
    <row r="727" spans="1:7" ht="25.5" x14ac:dyDescent="0.2">
      <c r="A727" s="571">
        <v>3792</v>
      </c>
      <c r="B727" s="572">
        <v>5213</v>
      </c>
      <c r="C727" s="573" t="s">
        <v>2776</v>
      </c>
      <c r="D727" s="574">
        <v>0</v>
      </c>
      <c r="E727" s="574">
        <v>220</v>
      </c>
      <c r="F727" s="574">
        <v>220</v>
      </c>
      <c r="G727" s="575">
        <f t="shared" si="11"/>
        <v>100</v>
      </c>
    </row>
    <row r="728" spans="1:7" x14ac:dyDescent="0.2">
      <c r="A728" s="571">
        <v>3792</v>
      </c>
      <c r="B728" s="572">
        <v>5222</v>
      </c>
      <c r="C728" s="573" t="s">
        <v>127</v>
      </c>
      <c r="D728" s="574">
        <v>0</v>
      </c>
      <c r="E728" s="574">
        <v>1461.8</v>
      </c>
      <c r="F728" s="574">
        <v>1421.3</v>
      </c>
      <c r="G728" s="575">
        <f t="shared" si="11"/>
        <v>97.229443152278023</v>
      </c>
    </row>
    <row r="729" spans="1:7" x14ac:dyDescent="0.2">
      <c r="A729" s="571">
        <v>3792</v>
      </c>
      <c r="B729" s="572">
        <v>5321</v>
      </c>
      <c r="C729" s="573" t="s">
        <v>131</v>
      </c>
      <c r="D729" s="574">
        <v>3563</v>
      </c>
      <c r="E729" s="574">
        <v>2514.9</v>
      </c>
      <c r="F729" s="574">
        <v>2514.9</v>
      </c>
      <c r="G729" s="575">
        <f t="shared" si="11"/>
        <v>100</v>
      </c>
    </row>
    <row r="730" spans="1:7" ht="25.5" x14ac:dyDescent="0.2">
      <c r="A730" s="571">
        <v>3792</v>
      </c>
      <c r="B730" s="572">
        <v>5331</v>
      </c>
      <c r="C730" s="573" t="s">
        <v>134</v>
      </c>
      <c r="D730" s="574">
        <v>1800</v>
      </c>
      <c r="E730" s="574">
        <v>2028.9</v>
      </c>
      <c r="F730" s="574">
        <v>2028.9</v>
      </c>
      <c r="G730" s="575">
        <f t="shared" si="11"/>
        <v>100</v>
      </c>
    </row>
    <row r="731" spans="1:7" x14ac:dyDescent="0.2">
      <c r="A731" s="577">
        <v>3792</v>
      </c>
      <c r="B731" s="578"/>
      <c r="C731" s="579" t="s">
        <v>211</v>
      </c>
      <c r="D731" s="555">
        <v>6363</v>
      </c>
      <c r="E731" s="555">
        <v>7225.6</v>
      </c>
      <c r="F731" s="555">
        <v>6771.9520000000002</v>
      </c>
      <c r="G731" s="580">
        <f t="shared" si="11"/>
        <v>93.721656333038084</v>
      </c>
    </row>
    <row r="732" spans="1:7" x14ac:dyDescent="0.2">
      <c r="A732" s="581"/>
      <c r="B732" s="582"/>
      <c r="C732" s="583" t="s">
        <v>2498</v>
      </c>
      <c r="D732" s="584"/>
      <c r="E732" s="584"/>
      <c r="F732" s="584"/>
      <c r="G732" s="585"/>
    </row>
    <row r="733" spans="1:7" ht="25.5" x14ac:dyDescent="0.2">
      <c r="A733" s="586">
        <v>3799</v>
      </c>
      <c r="B733" s="587">
        <v>5011</v>
      </c>
      <c r="C733" s="588" t="s">
        <v>141</v>
      </c>
      <c r="D733" s="589">
        <v>0</v>
      </c>
      <c r="E733" s="589">
        <v>4000</v>
      </c>
      <c r="F733" s="589">
        <v>3438.4540000000002</v>
      </c>
      <c r="G733" s="590">
        <f t="shared" si="11"/>
        <v>85.96135000000001</v>
      </c>
    </row>
    <row r="734" spans="1:7" x14ac:dyDescent="0.2">
      <c r="A734" s="571">
        <v>3799</v>
      </c>
      <c r="B734" s="572">
        <v>5021</v>
      </c>
      <c r="C734" s="573" t="s">
        <v>142</v>
      </c>
      <c r="D734" s="574">
        <v>0</v>
      </c>
      <c r="E734" s="574">
        <v>100</v>
      </c>
      <c r="F734" s="574">
        <v>0</v>
      </c>
      <c r="G734" s="575">
        <f t="shared" si="11"/>
        <v>0</v>
      </c>
    </row>
    <row r="735" spans="1:7" ht="25.5" x14ac:dyDescent="0.2">
      <c r="A735" s="571">
        <v>3799</v>
      </c>
      <c r="B735" s="572">
        <v>5031</v>
      </c>
      <c r="C735" s="573" t="s">
        <v>143</v>
      </c>
      <c r="D735" s="574">
        <v>0</v>
      </c>
      <c r="E735" s="574">
        <v>1017</v>
      </c>
      <c r="F735" s="574">
        <v>852.697</v>
      </c>
      <c r="G735" s="575">
        <f t="shared" si="11"/>
        <v>83.844346116027538</v>
      </c>
    </row>
    <row r="736" spans="1:7" x14ac:dyDescent="0.2">
      <c r="A736" s="571">
        <v>3799</v>
      </c>
      <c r="B736" s="572">
        <v>5032</v>
      </c>
      <c r="C736" s="573" t="s">
        <v>144</v>
      </c>
      <c r="D736" s="574">
        <v>0</v>
      </c>
      <c r="E736" s="574">
        <v>369</v>
      </c>
      <c r="F736" s="574">
        <v>309.42399999999998</v>
      </c>
      <c r="G736" s="575">
        <f t="shared" si="11"/>
        <v>83.85474254742546</v>
      </c>
    </row>
    <row r="737" spans="1:7" ht="38.25" x14ac:dyDescent="0.2">
      <c r="A737" s="571">
        <v>3799</v>
      </c>
      <c r="B737" s="572">
        <v>5038</v>
      </c>
      <c r="C737" s="573" t="s">
        <v>2782</v>
      </c>
      <c r="D737" s="574">
        <v>0</v>
      </c>
      <c r="E737" s="574">
        <v>18</v>
      </c>
      <c r="F737" s="574">
        <v>14.396000000000001</v>
      </c>
      <c r="G737" s="575">
        <f t="shared" si="11"/>
        <v>79.977777777777774</v>
      </c>
    </row>
    <row r="738" spans="1:7" x14ac:dyDescent="0.2">
      <c r="A738" s="571">
        <v>3799</v>
      </c>
      <c r="B738" s="572">
        <v>5041</v>
      </c>
      <c r="C738" s="573" t="s">
        <v>136</v>
      </c>
      <c r="D738" s="574">
        <v>0</v>
      </c>
      <c r="E738" s="574">
        <v>100</v>
      </c>
      <c r="F738" s="574">
        <v>0</v>
      </c>
      <c r="G738" s="575">
        <f t="shared" ref="G738:G807" si="12">F738/E738*100</f>
        <v>0</v>
      </c>
    </row>
    <row r="739" spans="1:7" x14ac:dyDescent="0.2">
      <c r="A739" s="571">
        <v>3799</v>
      </c>
      <c r="B739" s="572">
        <v>5042</v>
      </c>
      <c r="C739" s="573" t="s">
        <v>163</v>
      </c>
      <c r="D739" s="574">
        <v>0</v>
      </c>
      <c r="E739" s="574">
        <v>10</v>
      </c>
      <c r="F739" s="574">
        <v>4.1751700000000005</v>
      </c>
      <c r="G739" s="575">
        <f t="shared" si="12"/>
        <v>41.7517</v>
      </c>
    </row>
    <row r="740" spans="1:7" x14ac:dyDescent="0.2">
      <c r="A740" s="571">
        <v>3799</v>
      </c>
      <c r="B740" s="572">
        <v>5136</v>
      </c>
      <c r="C740" s="573" t="s">
        <v>2785</v>
      </c>
      <c r="D740" s="574">
        <v>0</v>
      </c>
      <c r="E740" s="574">
        <v>10</v>
      </c>
      <c r="F740" s="574">
        <v>0.55800000000000005</v>
      </c>
      <c r="G740" s="575">
        <f t="shared" si="12"/>
        <v>5.58</v>
      </c>
    </row>
    <row r="741" spans="1:7" x14ac:dyDescent="0.2">
      <c r="A741" s="571">
        <v>3799</v>
      </c>
      <c r="B741" s="572">
        <v>5137</v>
      </c>
      <c r="C741" s="573" t="s">
        <v>938</v>
      </c>
      <c r="D741" s="574">
        <v>0</v>
      </c>
      <c r="E741" s="574">
        <v>200</v>
      </c>
      <c r="F741" s="574">
        <v>47.040410000000001</v>
      </c>
      <c r="G741" s="575">
        <f t="shared" si="12"/>
        <v>23.520205000000001</v>
      </c>
    </row>
    <row r="742" spans="1:7" x14ac:dyDescent="0.2">
      <c r="A742" s="571">
        <v>3799</v>
      </c>
      <c r="B742" s="572">
        <v>5139</v>
      </c>
      <c r="C742" s="573" t="s">
        <v>124</v>
      </c>
      <c r="D742" s="574">
        <v>0</v>
      </c>
      <c r="E742" s="574">
        <v>750</v>
      </c>
      <c r="F742" s="574">
        <v>324.28519</v>
      </c>
      <c r="G742" s="575">
        <f t="shared" si="12"/>
        <v>43.238025333333333</v>
      </c>
    </row>
    <row r="743" spans="1:7" x14ac:dyDescent="0.2">
      <c r="A743" s="571">
        <v>3799</v>
      </c>
      <c r="B743" s="572">
        <v>5162</v>
      </c>
      <c r="C743" s="573" t="s">
        <v>186</v>
      </c>
      <c r="D743" s="574">
        <v>0</v>
      </c>
      <c r="E743" s="574">
        <v>10</v>
      </c>
      <c r="F743" s="574">
        <v>8.5005500000000005</v>
      </c>
      <c r="G743" s="575">
        <f t="shared" si="12"/>
        <v>85.005499999999998</v>
      </c>
    </row>
    <row r="744" spans="1:7" x14ac:dyDescent="0.2">
      <c r="A744" s="571">
        <v>3799</v>
      </c>
      <c r="B744" s="572">
        <v>5164</v>
      </c>
      <c r="C744" s="573" t="s">
        <v>137</v>
      </c>
      <c r="D744" s="574">
        <v>0</v>
      </c>
      <c r="E744" s="574">
        <v>300</v>
      </c>
      <c r="F744" s="574">
        <v>206.37590000000003</v>
      </c>
      <c r="G744" s="575">
        <f t="shared" si="12"/>
        <v>68.791966666666681</v>
      </c>
    </row>
    <row r="745" spans="1:7" x14ac:dyDescent="0.2">
      <c r="A745" s="571">
        <v>3799</v>
      </c>
      <c r="B745" s="572">
        <v>5166</v>
      </c>
      <c r="C745" s="573" t="s">
        <v>149</v>
      </c>
      <c r="D745" s="574">
        <v>0</v>
      </c>
      <c r="E745" s="574">
        <v>600</v>
      </c>
      <c r="F745" s="574">
        <v>246.56</v>
      </c>
      <c r="G745" s="575">
        <f t="shared" si="12"/>
        <v>41.093333333333334</v>
      </c>
    </row>
    <row r="746" spans="1:7" x14ac:dyDescent="0.2">
      <c r="A746" s="571">
        <v>3799</v>
      </c>
      <c r="B746" s="572">
        <v>5167</v>
      </c>
      <c r="C746" s="573" t="s">
        <v>150</v>
      </c>
      <c r="D746" s="574">
        <v>0</v>
      </c>
      <c r="E746" s="574">
        <v>400</v>
      </c>
      <c r="F746" s="574">
        <v>173.261</v>
      </c>
      <c r="G746" s="575">
        <f t="shared" si="12"/>
        <v>43.315249999999999</v>
      </c>
    </row>
    <row r="747" spans="1:7" x14ac:dyDescent="0.2">
      <c r="A747" s="571">
        <v>3799</v>
      </c>
      <c r="B747" s="572">
        <v>5169</v>
      </c>
      <c r="C747" s="573" t="s">
        <v>125</v>
      </c>
      <c r="D747" s="574">
        <v>18000</v>
      </c>
      <c r="E747" s="574">
        <v>18074.419999999998</v>
      </c>
      <c r="F747" s="574">
        <v>2147.0362999999998</v>
      </c>
      <c r="G747" s="575">
        <f t="shared" si="12"/>
        <v>11.878866929063284</v>
      </c>
    </row>
    <row r="748" spans="1:7" x14ac:dyDescent="0.2">
      <c r="A748" s="571">
        <v>3799</v>
      </c>
      <c r="B748" s="572">
        <v>5173</v>
      </c>
      <c r="C748" s="573" t="s">
        <v>138</v>
      </c>
      <c r="D748" s="574">
        <v>0</v>
      </c>
      <c r="E748" s="574">
        <v>100</v>
      </c>
      <c r="F748" s="574">
        <v>69.002419999999987</v>
      </c>
      <c r="G748" s="575">
        <f t="shared" si="12"/>
        <v>69.002419999999987</v>
      </c>
    </row>
    <row r="749" spans="1:7" x14ac:dyDescent="0.2">
      <c r="A749" s="571">
        <v>3799</v>
      </c>
      <c r="B749" s="572">
        <v>5175</v>
      </c>
      <c r="C749" s="573" t="s">
        <v>126</v>
      </c>
      <c r="D749" s="574">
        <v>0</v>
      </c>
      <c r="E749" s="574">
        <v>400</v>
      </c>
      <c r="F749" s="574">
        <v>323.72064999999998</v>
      </c>
      <c r="G749" s="575">
        <f t="shared" si="12"/>
        <v>80.930162499999994</v>
      </c>
    </row>
    <row r="750" spans="1:7" x14ac:dyDescent="0.2">
      <c r="A750" s="571">
        <v>3799</v>
      </c>
      <c r="B750" s="572">
        <v>5176</v>
      </c>
      <c r="C750" s="573" t="s">
        <v>2789</v>
      </c>
      <c r="D750" s="574">
        <v>0</v>
      </c>
      <c r="E750" s="574">
        <v>40</v>
      </c>
      <c r="F750" s="574">
        <v>21.818980000000003</v>
      </c>
      <c r="G750" s="575">
        <f t="shared" si="12"/>
        <v>54.547450000000012</v>
      </c>
    </row>
    <row r="751" spans="1:7" x14ac:dyDescent="0.2">
      <c r="A751" s="571">
        <v>3799</v>
      </c>
      <c r="B751" s="572">
        <v>5179</v>
      </c>
      <c r="C751" s="573" t="s">
        <v>153</v>
      </c>
      <c r="D751" s="574">
        <v>0</v>
      </c>
      <c r="E751" s="574">
        <v>1</v>
      </c>
      <c r="F751" s="574">
        <v>0</v>
      </c>
      <c r="G751" s="575">
        <f t="shared" si="12"/>
        <v>0</v>
      </c>
    </row>
    <row r="752" spans="1:7" ht="25.5" x14ac:dyDescent="0.2">
      <c r="A752" s="571">
        <v>3799</v>
      </c>
      <c r="B752" s="572">
        <v>5213</v>
      </c>
      <c r="C752" s="573" t="s">
        <v>2776</v>
      </c>
      <c r="D752" s="574">
        <v>0</v>
      </c>
      <c r="E752" s="574">
        <v>17994.64</v>
      </c>
      <c r="F752" s="574">
        <v>17994.625519999998</v>
      </c>
      <c r="G752" s="575">
        <f t="shared" si="12"/>
        <v>99.999919531593832</v>
      </c>
    </row>
    <row r="753" spans="1:7" ht="25.5" x14ac:dyDescent="0.2">
      <c r="A753" s="571">
        <v>3799</v>
      </c>
      <c r="B753" s="572">
        <v>5216</v>
      </c>
      <c r="C753" s="573" t="s">
        <v>3064</v>
      </c>
      <c r="D753" s="574">
        <v>0</v>
      </c>
      <c r="E753" s="574">
        <v>100</v>
      </c>
      <c r="F753" s="574">
        <v>91.533119999999997</v>
      </c>
      <c r="G753" s="575">
        <f t="shared" si="12"/>
        <v>91.533119999999997</v>
      </c>
    </row>
    <row r="754" spans="1:7" x14ac:dyDescent="0.2">
      <c r="A754" s="571">
        <v>3799</v>
      </c>
      <c r="B754" s="572">
        <v>5219</v>
      </c>
      <c r="C754" s="573" t="s">
        <v>2777</v>
      </c>
      <c r="D754" s="574">
        <v>0</v>
      </c>
      <c r="E754" s="574">
        <v>625.25</v>
      </c>
      <c r="F754" s="574">
        <v>625.24356999999998</v>
      </c>
      <c r="G754" s="575">
        <f t="shared" si="12"/>
        <v>99.998971611355458</v>
      </c>
    </row>
    <row r="755" spans="1:7" ht="25.5" x14ac:dyDescent="0.2">
      <c r="A755" s="571">
        <v>3799</v>
      </c>
      <c r="B755" s="572">
        <v>5221</v>
      </c>
      <c r="C755" s="573" t="s">
        <v>139</v>
      </c>
      <c r="D755" s="574">
        <v>0</v>
      </c>
      <c r="E755" s="574">
        <v>2247.5300000000002</v>
      </c>
      <c r="F755" s="574">
        <v>2047.5206000000001</v>
      </c>
      <c r="G755" s="575">
        <f t="shared" si="12"/>
        <v>91.100924125595654</v>
      </c>
    </row>
    <row r="756" spans="1:7" x14ac:dyDescent="0.2">
      <c r="A756" s="571">
        <v>3799</v>
      </c>
      <c r="B756" s="572">
        <v>5222</v>
      </c>
      <c r="C756" s="573" t="s">
        <v>127</v>
      </c>
      <c r="D756" s="574">
        <v>718</v>
      </c>
      <c r="E756" s="574">
        <v>190</v>
      </c>
      <c r="F756" s="574">
        <v>30</v>
      </c>
      <c r="G756" s="575">
        <f t="shared" si="12"/>
        <v>15.789473684210526</v>
      </c>
    </row>
    <row r="757" spans="1:7" x14ac:dyDescent="0.2">
      <c r="A757" s="571">
        <v>3799</v>
      </c>
      <c r="B757" s="572">
        <v>5311</v>
      </c>
      <c r="C757" s="573" t="s">
        <v>3350</v>
      </c>
      <c r="D757" s="574">
        <v>0</v>
      </c>
      <c r="E757" s="574">
        <v>1844.14</v>
      </c>
      <c r="F757" s="574">
        <v>1844.1341</v>
      </c>
      <c r="G757" s="575">
        <f t="shared" si="12"/>
        <v>99.999680067673808</v>
      </c>
    </row>
    <row r="758" spans="1:7" x14ac:dyDescent="0.2">
      <c r="A758" s="571">
        <v>3799</v>
      </c>
      <c r="B758" s="572">
        <v>5321</v>
      </c>
      <c r="C758" s="573" t="s">
        <v>131</v>
      </c>
      <c r="D758" s="574">
        <v>0</v>
      </c>
      <c r="E758" s="574">
        <v>7386.13</v>
      </c>
      <c r="F758" s="574">
        <v>7386.1129900000005</v>
      </c>
      <c r="G758" s="575">
        <f t="shared" si="12"/>
        <v>99.999769703484773</v>
      </c>
    </row>
    <row r="759" spans="1:7" ht="25.5" x14ac:dyDescent="0.2">
      <c r="A759" s="571">
        <v>3799</v>
      </c>
      <c r="B759" s="572">
        <v>5331</v>
      </c>
      <c r="C759" s="573" t="s">
        <v>134</v>
      </c>
      <c r="D759" s="574">
        <v>0</v>
      </c>
      <c r="E759" s="574">
        <v>1773.71</v>
      </c>
      <c r="F759" s="574">
        <v>1773.70299</v>
      </c>
      <c r="G759" s="575">
        <f t="shared" si="12"/>
        <v>99.999604783194542</v>
      </c>
    </row>
    <row r="760" spans="1:7" x14ac:dyDescent="0.2">
      <c r="A760" s="571">
        <v>3799</v>
      </c>
      <c r="B760" s="572">
        <v>5332</v>
      </c>
      <c r="C760" s="573" t="s">
        <v>2779</v>
      </c>
      <c r="D760" s="574">
        <v>0</v>
      </c>
      <c r="E760" s="574">
        <v>153.88999999999999</v>
      </c>
      <c r="F760" s="574">
        <v>153.88574</v>
      </c>
      <c r="G760" s="575">
        <f t="shared" si="12"/>
        <v>99.997231788940155</v>
      </c>
    </row>
    <row r="761" spans="1:7" ht="25.5" x14ac:dyDescent="0.2">
      <c r="A761" s="571">
        <v>3799</v>
      </c>
      <c r="B761" s="572">
        <v>5336</v>
      </c>
      <c r="C761" s="573" t="s">
        <v>156</v>
      </c>
      <c r="D761" s="574">
        <v>0</v>
      </c>
      <c r="E761" s="574">
        <v>2717.14</v>
      </c>
      <c r="F761" s="574">
        <v>2660.5544800000002</v>
      </c>
      <c r="G761" s="575">
        <f t="shared" si="12"/>
        <v>97.917460270725854</v>
      </c>
    </row>
    <row r="762" spans="1:7" ht="25.5" x14ac:dyDescent="0.2">
      <c r="A762" s="571">
        <v>3799</v>
      </c>
      <c r="B762" s="572">
        <v>5494</v>
      </c>
      <c r="C762" s="573" t="s">
        <v>2786</v>
      </c>
      <c r="D762" s="574">
        <v>0</v>
      </c>
      <c r="E762" s="574">
        <v>20</v>
      </c>
      <c r="F762" s="574">
        <v>10</v>
      </c>
      <c r="G762" s="575">
        <f t="shared" si="12"/>
        <v>50</v>
      </c>
    </row>
    <row r="763" spans="1:7" x14ac:dyDescent="0.2">
      <c r="A763" s="571">
        <v>3799</v>
      </c>
      <c r="B763" s="572">
        <v>5532</v>
      </c>
      <c r="C763" s="573" t="s">
        <v>201</v>
      </c>
      <c r="D763" s="574">
        <v>0</v>
      </c>
      <c r="E763" s="574">
        <v>2496.85</v>
      </c>
      <c r="F763" s="574">
        <v>2496.8376200000002</v>
      </c>
      <c r="G763" s="575">
        <f t="shared" si="12"/>
        <v>99.999504175260839</v>
      </c>
    </row>
    <row r="764" spans="1:7" ht="25.5" x14ac:dyDescent="0.2">
      <c r="A764" s="571">
        <v>3799</v>
      </c>
      <c r="B764" s="572">
        <v>5613</v>
      </c>
      <c r="C764" s="573" t="s">
        <v>3351</v>
      </c>
      <c r="D764" s="574">
        <v>0</v>
      </c>
      <c r="E764" s="574">
        <v>4000</v>
      </c>
      <c r="F764" s="574">
        <v>4000</v>
      </c>
      <c r="G764" s="575">
        <f t="shared" si="12"/>
        <v>100</v>
      </c>
    </row>
    <row r="765" spans="1:7" x14ac:dyDescent="0.2">
      <c r="A765" s="577">
        <v>3799</v>
      </c>
      <c r="B765" s="578"/>
      <c r="C765" s="579" t="s">
        <v>213</v>
      </c>
      <c r="D765" s="555">
        <v>18718</v>
      </c>
      <c r="E765" s="555">
        <v>68048.7</v>
      </c>
      <c r="F765" s="555">
        <v>49301.456300000005</v>
      </c>
      <c r="G765" s="580">
        <f t="shared" si="12"/>
        <v>72.450254450121761</v>
      </c>
    </row>
    <row r="766" spans="1:7" x14ac:dyDescent="0.2">
      <c r="A766" s="581"/>
      <c r="B766" s="582"/>
      <c r="C766" s="583" t="s">
        <v>2498</v>
      </c>
      <c r="D766" s="584"/>
      <c r="E766" s="584"/>
      <c r="F766" s="584"/>
      <c r="G766" s="585"/>
    </row>
    <row r="767" spans="1:7" ht="25.5" x14ac:dyDescent="0.2">
      <c r="A767" s="586">
        <v>3900</v>
      </c>
      <c r="B767" s="587">
        <v>5213</v>
      </c>
      <c r="C767" s="588" t="s">
        <v>2776</v>
      </c>
      <c r="D767" s="589">
        <v>605</v>
      </c>
      <c r="E767" s="589">
        <v>170</v>
      </c>
      <c r="F767" s="589">
        <v>170</v>
      </c>
      <c r="G767" s="590">
        <f t="shared" si="12"/>
        <v>100</v>
      </c>
    </row>
    <row r="768" spans="1:7" ht="25.5" x14ac:dyDescent="0.2">
      <c r="A768" s="571">
        <v>3900</v>
      </c>
      <c r="B768" s="572">
        <v>5221</v>
      </c>
      <c r="C768" s="573" t="s">
        <v>139</v>
      </c>
      <c r="D768" s="574">
        <v>890</v>
      </c>
      <c r="E768" s="574">
        <v>1154.7</v>
      </c>
      <c r="F768" s="574">
        <v>1154.7</v>
      </c>
      <c r="G768" s="575">
        <f t="shared" si="12"/>
        <v>100</v>
      </c>
    </row>
    <row r="769" spans="1:7" x14ac:dyDescent="0.2">
      <c r="A769" s="571">
        <v>3900</v>
      </c>
      <c r="B769" s="572">
        <v>5222</v>
      </c>
      <c r="C769" s="573" t="s">
        <v>127</v>
      </c>
      <c r="D769" s="574">
        <v>200</v>
      </c>
      <c r="E769" s="574">
        <v>944.8</v>
      </c>
      <c r="F769" s="574">
        <v>736.20159999999998</v>
      </c>
      <c r="G769" s="575">
        <f t="shared" si="12"/>
        <v>77.921422523285358</v>
      </c>
    </row>
    <row r="770" spans="1:7" ht="25.5" x14ac:dyDescent="0.2">
      <c r="A770" s="571">
        <v>3900</v>
      </c>
      <c r="B770" s="572">
        <v>5223</v>
      </c>
      <c r="C770" s="573" t="s">
        <v>130</v>
      </c>
      <c r="D770" s="574">
        <v>100</v>
      </c>
      <c r="E770" s="574">
        <v>81.599999999999994</v>
      </c>
      <c r="F770" s="574">
        <v>81.599999999999994</v>
      </c>
      <c r="G770" s="575">
        <f t="shared" si="12"/>
        <v>100</v>
      </c>
    </row>
    <row r="771" spans="1:7" ht="25.5" x14ac:dyDescent="0.2">
      <c r="A771" s="571">
        <v>3900</v>
      </c>
      <c r="B771" s="572">
        <v>5229</v>
      </c>
      <c r="C771" s="573" t="s">
        <v>2781</v>
      </c>
      <c r="D771" s="574">
        <v>2000</v>
      </c>
      <c r="E771" s="574">
        <v>479.5</v>
      </c>
      <c r="F771" s="574">
        <v>0</v>
      </c>
      <c r="G771" s="575">
        <f t="shared" si="12"/>
        <v>0</v>
      </c>
    </row>
    <row r="772" spans="1:7" x14ac:dyDescent="0.2">
      <c r="A772" s="571">
        <v>3900</v>
      </c>
      <c r="B772" s="572">
        <v>5321</v>
      </c>
      <c r="C772" s="573" t="s">
        <v>131</v>
      </c>
      <c r="D772" s="574">
        <v>500</v>
      </c>
      <c r="E772" s="574">
        <v>1114.4000000000001</v>
      </c>
      <c r="F772" s="574">
        <v>1089</v>
      </c>
      <c r="G772" s="575">
        <f t="shared" si="12"/>
        <v>97.720746590093313</v>
      </c>
    </row>
    <row r="773" spans="1:7" ht="25.5" x14ac:dyDescent="0.2">
      <c r="A773" s="577">
        <v>3900</v>
      </c>
      <c r="B773" s="578"/>
      <c r="C773" s="579" t="s">
        <v>2792</v>
      </c>
      <c r="D773" s="555">
        <v>4295</v>
      </c>
      <c r="E773" s="555">
        <v>3945</v>
      </c>
      <c r="F773" s="555">
        <v>3231.5016000000001</v>
      </c>
      <c r="G773" s="580">
        <f t="shared" si="12"/>
        <v>81.913855513307993</v>
      </c>
    </row>
    <row r="774" spans="1:7" x14ac:dyDescent="0.2">
      <c r="A774" s="581"/>
      <c r="B774" s="582"/>
      <c r="C774" s="583" t="s">
        <v>2498</v>
      </c>
      <c r="D774" s="584"/>
      <c r="E774" s="584"/>
      <c r="F774" s="584"/>
      <c r="G774" s="585"/>
    </row>
    <row r="775" spans="1:7" x14ac:dyDescent="0.2">
      <c r="A775" s="1246" t="s">
        <v>214</v>
      </c>
      <c r="B775" s="1247"/>
      <c r="C775" s="1250"/>
      <c r="D775" s="591">
        <v>26202176</v>
      </c>
      <c r="E775" s="591">
        <v>28023665.008000001</v>
      </c>
      <c r="F775" s="591">
        <v>26992856.753030002</v>
      </c>
      <c r="G775" s="592">
        <f t="shared" ref="G775" si="13">F775/E775*100</f>
        <v>96.32165080950071</v>
      </c>
    </row>
    <row r="776" spans="1:7" x14ac:dyDescent="0.2">
      <c r="A776" s="593"/>
      <c r="B776" s="594"/>
      <c r="C776" s="594"/>
      <c r="D776" s="595"/>
      <c r="E776" s="595"/>
      <c r="F776" s="595"/>
      <c r="G776" s="596"/>
    </row>
    <row r="777" spans="1:7" ht="25.5" x14ac:dyDescent="0.2">
      <c r="A777" s="586">
        <v>4312</v>
      </c>
      <c r="B777" s="587">
        <v>5213</v>
      </c>
      <c r="C777" s="588" t="s">
        <v>2776</v>
      </c>
      <c r="D777" s="589">
        <v>0</v>
      </c>
      <c r="E777" s="589">
        <v>404</v>
      </c>
      <c r="F777" s="589">
        <v>404</v>
      </c>
      <c r="G777" s="590">
        <f t="shared" si="12"/>
        <v>100</v>
      </c>
    </row>
    <row r="778" spans="1:7" ht="25.5" x14ac:dyDescent="0.2">
      <c r="A778" s="571">
        <v>4312</v>
      </c>
      <c r="B778" s="572">
        <v>5221</v>
      </c>
      <c r="C778" s="573" t="s">
        <v>139</v>
      </c>
      <c r="D778" s="574">
        <v>0</v>
      </c>
      <c r="E778" s="574">
        <v>27820.7</v>
      </c>
      <c r="F778" s="574">
        <v>27820.7</v>
      </c>
      <c r="G778" s="575">
        <f t="shared" si="12"/>
        <v>100</v>
      </c>
    </row>
    <row r="779" spans="1:7" x14ac:dyDescent="0.2">
      <c r="A779" s="571">
        <v>4312</v>
      </c>
      <c r="B779" s="572">
        <v>5222</v>
      </c>
      <c r="C779" s="573" t="s">
        <v>127</v>
      </c>
      <c r="D779" s="574">
        <v>0</v>
      </c>
      <c r="E779" s="574">
        <v>18200.8</v>
      </c>
      <c r="F779" s="574">
        <v>18200.8</v>
      </c>
      <c r="G779" s="575">
        <f t="shared" si="12"/>
        <v>100</v>
      </c>
    </row>
    <row r="780" spans="1:7" ht="25.5" x14ac:dyDescent="0.2">
      <c r="A780" s="571">
        <v>4312</v>
      </c>
      <c r="B780" s="572">
        <v>5223</v>
      </c>
      <c r="C780" s="573" t="s">
        <v>130</v>
      </c>
      <c r="D780" s="574">
        <v>0</v>
      </c>
      <c r="E780" s="574">
        <v>26145</v>
      </c>
      <c r="F780" s="574">
        <v>26145</v>
      </c>
      <c r="G780" s="575">
        <f t="shared" si="12"/>
        <v>100</v>
      </c>
    </row>
    <row r="781" spans="1:7" x14ac:dyDescent="0.2">
      <c r="A781" s="571">
        <v>4312</v>
      </c>
      <c r="B781" s="572">
        <v>5321</v>
      </c>
      <c r="C781" s="573" t="s">
        <v>131</v>
      </c>
      <c r="D781" s="574">
        <v>0</v>
      </c>
      <c r="E781" s="574">
        <v>2872</v>
      </c>
      <c r="F781" s="574">
        <v>2872</v>
      </c>
      <c r="G781" s="575">
        <f t="shared" si="12"/>
        <v>100</v>
      </c>
    </row>
    <row r="782" spans="1:7" ht="25.5" x14ac:dyDescent="0.2">
      <c r="A782" s="571">
        <v>4312</v>
      </c>
      <c r="B782" s="572">
        <v>5331</v>
      </c>
      <c r="C782" s="573" t="s">
        <v>134</v>
      </c>
      <c r="D782" s="574">
        <v>7930</v>
      </c>
      <c r="E782" s="574">
        <v>9081</v>
      </c>
      <c r="F782" s="574">
        <v>6081</v>
      </c>
      <c r="G782" s="575">
        <f t="shared" si="12"/>
        <v>66.963990749917414</v>
      </c>
    </row>
    <row r="783" spans="1:7" ht="25.5" x14ac:dyDescent="0.2">
      <c r="A783" s="571">
        <v>4312</v>
      </c>
      <c r="B783" s="572">
        <v>5336</v>
      </c>
      <c r="C783" s="573" t="s">
        <v>156</v>
      </c>
      <c r="D783" s="574">
        <v>0</v>
      </c>
      <c r="E783" s="574">
        <v>11996</v>
      </c>
      <c r="F783" s="574">
        <v>11996</v>
      </c>
      <c r="G783" s="575">
        <f t="shared" si="12"/>
        <v>100</v>
      </c>
    </row>
    <row r="784" spans="1:7" ht="25.5" x14ac:dyDescent="0.2">
      <c r="A784" s="571">
        <v>4312</v>
      </c>
      <c r="B784" s="572">
        <v>5621</v>
      </c>
      <c r="C784" s="573" t="s">
        <v>215</v>
      </c>
      <c r="D784" s="574">
        <v>2109</v>
      </c>
      <c r="E784" s="574">
        <v>1686</v>
      </c>
      <c r="F784" s="574">
        <v>1686</v>
      </c>
      <c r="G784" s="575">
        <f t="shared" si="12"/>
        <v>100</v>
      </c>
    </row>
    <row r="785" spans="1:7" x14ac:dyDescent="0.2">
      <c r="A785" s="571">
        <v>4312</v>
      </c>
      <c r="B785" s="572">
        <v>5622</v>
      </c>
      <c r="C785" s="573" t="s">
        <v>216</v>
      </c>
      <c r="D785" s="574">
        <v>2431</v>
      </c>
      <c r="E785" s="574">
        <v>2431</v>
      </c>
      <c r="F785" s="574">
        <v>2431</v>
      </c>
      <c r="G785" s="575">
        <f t="shared" si="12"/>
        <v>100</v>
      </c>
    </row>
    <row r="786" spans="1:7" ht="25.5" x14ac:dyDescent="0.2">
      <c r="A786" s="571">
        <v>4312</v>
      </c>
      <c r="B786" s="572">
        <v>5623</v>
      </c>
      <c r="C786" s="573" t="s">
        <v>217</v>
      </c>
      <c r="D786" s="574">
        <v>1981</v>
      </c>
      <c r="E786" s="574">
        <v>1981</v>
      </c>
      <c r="F786" s="574">
        <v>1981</v>
      </c>
      <c r="G786" s="575">
        <f t="shared" si="12"/>
        <v>100</v>
      </c>
    </row>
    <row r="787" spans="1:7" x14ac:dyDescent="0.2">
      <c r="A787" s="577">
        <v>4312</v>
      </c>
      <c r="B787" s="578"/>
      <c r="C787" s="579" t="s">
        <v>218</v>
      </c>
      <c r="D787" s="555">
        <v>14451</v>
      </c>
      <c r="E787" s="555">
        <v>102617.5</v>
      </c>
      <c r="F787" s="555">
        <v>99617.5</v>
      </c>
      <c r="G787" s="580">
        <f t="shared" si="12"/>
        <v>97.076522035715158</v>
      </c>
    </row>
    <row r="788" spans="1:7" x14ac:dyDescent="0.2">
      <c r="A788" s="581"/>
      <c r="B788" s="582"/>
      <c r="C788" s="583" t="s">
        <v>2498</v>
      </c>
      <c r="D788" s="584"/>
      <c r="E788" s="584"/>
      <c r="F788" s="584"/>
      <c r="G788" s="585"/>
    </row>
    <row r="789" spans="1:7" ht="25.5" x14ac:dyDescent="0.2">
      <c r="A789" s="586">
        <v>4319</v>
      </c>
      <c r="B789" s="587">
        <v>5011</v>
      </c>
      <c r="C789" s="588" t="s">
        <v>141</v>
      </c>
      <c r="D789" s="589">
        <v>0</v>
      </c>
      <c r="E789" s="589">
        <v>91.01</v>
      </c>
      <c r="F789" s="589">
        <v>90.75736000000002</v>
      </c>
      <c r="G789" s="590">
        <f t="shared" si="12"/>
        <v>99.722404131414137</v>
      </c>
    </row>
    <row r="790" spans="1:7" x14ac:dyDescent="0.2">
      <c r="A790" s="571">
        <v>4319</v>
      </c>
      <c r="B790" s="572">
        <v>5021</v>
      </c>
      <c r="C790" s="573" t="s">
        <v>142</v>
      </c>
      <c r="D790" s="574">
        <v>0</v>
      </c>
      <c r="E790" s="574">
        <v>2050</v>
      </c>
      <c r="F790" s="574">
        <v>2018.66</v>
      </c>
      <c r="G790" s="575">
        <f t="shared" si="12"/>
        <v>98.471219512195134</v>
      </c>
    </row>
    <row r="791" spans="1:7" ht="25.5" x14ac:dyDescent="0.2">
      <c r="A791" s="571">
        <v>4319</v>
      </c>
      <c r="B791" s="572">
        <v>5031</v>
      </c>
      <c r="C791" s="573" t="s">
        <v>143</v>
      </c>
      <c r="D791" s="574">
        <v>0</v>
      </c>
      <c r="E791" s="574">
        <v>85.45</v>
      </c>
      <c r="F791" s="574">
        <v>72.855999999999995</v>
      </c>
      <c r="G791" s="575">
        <f t="shared" si="12"/>
        <v>85.261556465769445</v>
      </c>
    </row>
    <row r="792" spans="1:7" x14ac:dyDescent="0.2">
      <c r="A792" s="571">
        <v>4319</v>
      </c>
      <c r="B792" s="572">
        <v>5032</v>
      </c>
      <c r="C792" s="573" t="s">
        <v>144</v>
      </c>
      <c r="D792" s="574">
        <v>0</v>
      </c>
      <c r="E792" s="574">
        <v>35.21</v>
      </c>
      <c r="F792" s="574">
        <v>26.433</v>
      </c>
      <c r="G792" s="575">
        <f t="shared" si="12"/>
        <v>75.072422607213866</v>
      </c>
    </row>
    <row r="793" spans="1:7" ht="38.25" x14ac:dyDescent="0.2">
      <c r="A793" s="571">
        <v>4319</v>
      </c>
      <c r="B793" s="572">
        <v>5038</v>
      </c>
      <c r="C793" s="573" t="s">
        <v>2782</v>
      </c>
      <c r="D793" s="574">
        <v>0</v>
      </c>
      <c r="E793" s="574">
        <v>1.47</v>
      </c>
      <c r="F793" s="574">
        <v>1.222</v>
      </c>
      <c r="G793" s="575">
        <f t="shared" si="12"/>
        <v>83.129251700680271</v>
      </c>
    </row>
    <row r="794" spans="1:7" x14ac:dyDescent="0.2">
      <c r="A794" s="571">
        <v>4319</v>
      </c>
      <c r="B794" s="572">
        <v>5137</v>
      </c>
      <c r="C794" s="573" t="s">
        <v>938</v>
      </c>
      <c r="D794" s="574">
        <v>0</v>
      </c>
      <c r="E794" s="574">
        <v>214.01</v>
      </c>
      <c r="F794" s="574">
        <v>213.61704</v>
      </c>
      <c r="G794" s="575">
        <f t="shared" si="12"/>
        <v>99.81638241203683</v>
      </c>
    </row>
    <row r="795" spans="1:7" x14ac:dyDescent="0.2">
      <c r="A795" s="571">
        <v>4319</v>
      </c>
      <c r="B795" s="572">
        <v>5139</v>
      </c>
      <c r="C795" s="573" t="s">
        <v>124</v>
      </c>
      <c r="D795" s="574">
        <v>0</v>
      </c>
      <c r="E795" s="574">
        <v>104.01</v>
      </c>
      <c r="F795" s="574">
        <v>103.38500000000001</v>
      </c>
      <c r="G795" s="575">
        <f t="shared" si="12"/>
        <v>99.39909624074609</v>
      </c>
    </row>
    <row r="796" spans="1:7" x14ac:dyDescent="0.2">
      <c r="A796" s="571">
        <v>4319</v>
      </c>
      <c r="B796" s="572">
        <v>5164</v>
      </c>
      <c r="C796" s="573" t="s">
        <v>137</v>
      </c>
      <c r="D796" s="574">
        <v>0</v>
      </c>
      <c r="E796" s="574">
        <v>367.03</v>
      </c>
      <c r="F796" s="574">
        <v>297.55900000000003</v>
      </c>
      <c r="G796" s="575">
        <f t="shared" si="12"/>
        <v>81.072119445276968</v>
      </c>
    </row>
    <row r="797" spans="1:7" x14ac:dyDescent="0.2">
      <c r="A797" s="571">
        <v>4319</v>
      </c>
      <c r="B797" s="572">
        <v>5166</v>
      </c>
      <c r="C797" s="573" t="s">
        <v>149</v>
      </c>
      <c r="D797" s="574">
        <v>0</v>
      </c>
      <c r="E797" s="574">
        <v>37.51</v>
      </c>
      <c r="F797" s="574">
        <v>0</v>
      </c>
      <c r="G797" s="575">
        <f t="shared" si="12"/>
        <v>0</v>
      </c>
    </row>
    <row r="798" spans="1:7" x14ac:dyDescent="0.2">
      <c r="A798" s="571">
        <v>4319</v>
      </c>
      <c r="B798" s="572">
        <v>5167</v>
      </c>
      <c r="C798" s="573" t="s">
        <v>150</v>
      </c>
      <c r="D798" s="574">
        <v>0</v>
      </c>
      <c r="E798" s="574">
        <v>260.02</v>
      </c>
      <c r="F798" s="574">
        <v>185.85</v>
      </c>
      <c r="G798" s="575">
        <f t="shared" si="12"/>
        <v>71.475271132989775</v>
      </c>
    </row>
    <row r="799" spans="1:7" x14ac:dyDescent="0.2">
      <c r="A799" s="571">
        <v>4319</v>
      </c>
      <c r="B799" s="572">
        <v>5169</v>
      </c>
      <c r="C799" s="573" t="s">
        <v>125</v>
      </c>
      <c r="D799" s="574">
        <v>1060</v>
      </c>
      <c r="E799" s="574">
        <v>8071.77</v>
      </c>
      <c r="F799" s="574">
        <v>2633.9969599999999</v>
      </c>
      <c r="G799" s="575">
        <f t="shared" si="12"/>
        <v>32.632210283494203</v>
      </c>
    </row>
    <row r="800" spans="1:7" x14ac:dyDescent="0.2">
      <c r="A800" s="571">
        <v>4319</v>
      </c>
      <c r="B800" s="572">
        <v>5173</v>
      </c>
      <c r="C800" s="573" t="s">
        <v>138</v>
      </c>
      <c r="D800" s="574">
        <v>0</v>
      </c>
      <c r="E800" s="574">
        <v>6095.12</v>
      </c>
      <c r="F800" s="574">
        <v>5888.1620000000021</v>
      </c>
      <c r="G800" s="575">
        <f t="shared" si="12"/>
        <v>96.604529525259579</v>
      </c>
    </row>
    <row r="801" spans="1:7" x14ac:dyDescent="0.2">
      <c r="A801" s="571">
        <v>4319</v>
      </c>
      <c r="B801" s="572">
        <v>5175</v>
      </c>
      <c r="C801" s="573" t="s">
        <v>126</v>
      </c>
      <c r="D801" s="574">
        <v>0</v>
      </c>
      <c r="E801" s="574">
        <v>64.02</v>
      </c>
      <c r="F801" s="574">
        <v>63.422999999999995</v>
      </c>
      <c r="G801" s="575">
        <f t="shared" si="12"/>
        <v>99.067478912839732</v>
      </c>
    </row>
    <row r="802" spans="1:7" x14ac:dyDescent="0.2">
      <c r="A802" s="571">
        <v>4319</v>
      </c>
      <c r="B802" s="572">
        <v>5179</v>
      </c>
      <c r="C802" s="573" t="s">
        <v>153</v>
      </c>
      <c r="D802" s="574">
        <v>0</v>
      </c>
      <c r="E802" s="574">
        <v>100.01</v>
      </c>
      <c r="F802" s="574">
        <v>100</v>
      </c>
      <c r="G802" s="575">
        <f t="shared" si="12"/>
        <v>99.990000999900005</v>
      </c>
    </row>
    <row r="803" spans="1:7" x14ac:dyDescent="0.2">
      <c r="A803" s="571">
        <v>4319</v>
      </c>
      <c r="B803" s="572">
        <v>5194</v>
      </c>
      <c r="C803" s="573" t="s">
        <v>2775</v>
      </c>
      <c r="D803" s="574">
        <v>0</v>
      </c>
      <c r="E803" s="574">
        <v>126.5</v>
      </c>
      <c r="F803" s="574">
        <v>125.55414999999999</v>
      </c>
      <c r="G803" s="575">
        <f t="shared" si="12"/>
        <v>99.252292490118577</v>
      </c>
    </row>
    <row r="804" spans="1:7" ht="25.5" x14ac:dyDescent="0.2">
      <c r="A804" s="571">
        <v>4319</v>
      </c>
      <c r="B804" s="572">
        <v>5331</v>
      </c>
      <c r="C804" s="573" t="s">
        <v>134</v>
      </c>
      <c r="D804" s="574">
        <v>10900</v>
      </c>
      <c r="E804" s="574">
        <v>9600</v>
      </c>
      <c r="F804" s="574">
        <v>9600</v>
      </c>
      <c r="G804" s="575">
        <f t="shared" si="12"/>
        <v>100</v>
      </c>
    </row>
    <row r="805" spans="1:7" ht="25.5" x14ac:dyDescent="0.2">
      <c r="A805" s="577">
        <v>4319</v>
      </c>
      <c r="B805" s="578"/>
      <c r="C805" s="579" t="s">
        <v>219</v>
      </c>
      <c r="D805" s="555">
        <v>11960</v>
      </c>
      <c r="E805" s="555">
        <v>27303.14</v>
      </c>
      <c r="F805" s="555">
        <v>21421.47551</v>
      </c>
      <c r="G805" s="580">
        <f t="shared" si="12"/>
        <v>78.457919162411358</v>
      </c>
    </row>
    <row r="806" spans="1:7" x14ac:dyDescent="0.2">
      <c r="A806" s="581"/>
      <c r="B806" s="582"/>
      <c r="C806" s="583" t="s">
        <v>2498</v>
      </c>
      <c r="D806" s="584"/>
      <c r="E806" s="584"/>
      <c r="F806" s="584"/>
      <c r="G806" s="585"/>
    </row>
    <row r="807" spans="1:7" x14ac:dyDescent="0.2">
      <c r="A807" s="586">
        <v>4324</v>
      </c>
      <c r="B807" s="587">
        <v>5137</v>
      </c>
      <c r="C807" s="588" t="s">
        <v>938</v>
      </c>
      <c r="D807" s="589">
        <v>500</v>
      </c>
      <c r="E807" s="589">
        <v>408.57</v>
      </c>
      <c r="F807" s="589">
        <v>0</v>
      </c>
      <c r="G807" s="590">
        <f t="shared" si="12"/>
        <v>0</v>
      </c>
    </row>
    <row r="808" spans="1:7" x14ac:dyDescent="0.2">
      <c r="A808" s="571">
        <v>4324</v>
      </c>
      <c r="B808" s="572">
        <v>5139</v>
      </c>
      <c r="C808" s="573" t="s">
        <v>124</v>
      </c>
      <c r="D808" s="574">
        <v>0</v>
      </c>
      <c r="E808" s="574">
        <v>33</v>
      </c>
      <c r="F808" s="574">
        <v>0</v>
      </c>
      <c r="G808" s="575">
        <f t="shared" ref="G808:G875" si="14">F808/E808*100</f>
        <v>0</v>
      </c>
    </row>
    <row r="809" spans="1:7" x14ac:dyDescent="0.2">
      <c r="A809" s="571">
        <v>4324</v>
      </c>
      <c r="B809" s="572">
        <v>5167</v>
      </c>
      <c r="C809" s="573" t="s">
        <v>150</v>
      </c>
      <c r="D809" s="574">
        <v>0</v>
      </c>
      <c r="E809" s="574">
        <v>68</v>
      </c>
      <c r="F809" s="574">
        <v>0</v>
      </c>
      <c r="G809" s="575">
        <f t="shared" si="14"/>
        <v>0</v>
      </c>
    </row>
    <row r="810" spans="1:7" x14ac:dyDescent="0.2">
      <c r="A810" s="571">
        <v>4324</v>
      </c>
      <c r="B810" s="572">
        <v>5169</v>
      </c>
      <c r="C810" s="573" t="s">
        <v>125</v>
      </c>
      <c r="D810" s="574">
        <v>0</v>
      </c>
      <c r="E810" s="574">
        <v>11</v>
      </c>
      <c r="F810" s="574">
        <v>10.89</v>
      </c>
      <c r="G810" s="575">
        <f t="shared" si="14"/>
        <v>99.000000000000014</v>
      </c>
    </row>
    <row r="811" spans="1:7" x14ac:dyDescent="0.2">
      <c r="A811" s="571">
        <v>4324</v>
      </c>
      <c r="B811" s="572">
        <v>5222</v>
      </c>
      <c r="C811" s="573" t="s">
        <v>127</v>
      </c>
      <c r="D811" s="574">
        <v>0</v>
      </c>
      <c r="E811" s="574">
        <v>7300</v>
      </c>
      <c r="F811" s="574">
        <v>6917.3280000000004</v>
      </c>
      <c r="G811" s="575">
        <f t="shared" si="14"/>
        <v>94.75791780821919</v>
      </c>
    </row>
    <row r="812" spans="1:7" ht="25.5" x14ac:dyDescent="0.2">
      <c r="A812" s="571">
        <v>4324</v>
      </c>
      <c r="B812" s="572">
        <v>5223</v>
      </c>
      <c r="C812" s="573" t="s">
        <v>130</v>
      </c>
      <c r="D812" s="574">
        <v>0</v>
      </c>
      <c r="E812" s="574">
        <v>8000</v>
      </c>
      <c r="F812" s="574">
        <v>7805.9520000000002</v>
      </c>
      <c r="G812" s="575">
        <f t="shared" si="14"/>
        <v>97.574400000000011</v>
      </c>
    </row>
    <row r="813" spans="1:7" ht="25.5" x14ac:dyDescent="0.2">
      <c r="A813" s="571">
        <v>4324</v>
      </c>
      <c r="B813" s="572">
        <v>5229</v>
      </c>
      <c r="C813" s="573" t="s">
        <v>2781</v>
      </c>
      <c r="D813" s="574">
        <v>26000</v>
      </c>
      <c r="E813" s="574">
        <v>0</v>
      </c>
      <c r="F813" s="574">
        <v>0</v>
      </c>
      <c r="G813" s="575" t="s">
        <v>2578</v>
      </c>
    </row>
    <row r="814" spans="1:7" ht="25.5" x14ac:dyDescent="0.2">
      <c r="A814" s="571">
        <v>4324</v>
      </c>
      <c r="B814" s="572">
        <v>5331</v>
      </c>
      <c r="C814" s="573" t="s">
        <v>134</v>
      </c>
      <c r="D814" s="574">
        <v>57200</v>
      </c>
      <c r="E814" s="574">
        <v>53649</v>
      </c>
      <c r="F814" s="574">
        <v>36649</v>
      </c>
      <c r="G814" s="575">
        <f t="shared" si="14"/>
        <v>68.312550094130359</v>
      </c>
    </row>
    <row r="815" spans="1:7" ht="25.5" x14ac:dyDescent="0.2">
      <c r="A815" s="571">
        <v>4324</v>
      </c>
      <c r="B815" s="572">
        <v>5336</v>
      </c>
      <c r="C815" s="573" t="s">
        <v>156</v>
      </c>
      <c r="D815" s="574">
        <v>0</v>
      </c>
      <c r="E815" s="574">
        <v>11700</v>
      </c>
      <c r="F815" s="574">
        <v>11289.3</v>
      </c>
      <c r="G815" s="575">
        <f t="shared" si="14"/>
        <v>96.489743589743583</v>
      </c>
    </row>
    <row r="816" spans="1:7" x14ac:dyDescent="0.2">
      <c r="A816" s="577">
        <v>4324</v>
      </c>
      <c r="B816" s="578"/>
      <c r="C816" s="579" t="s">
        <v>220</v>
      </c>
      <c r="D816" s="555">
        <v>83700</v>
      </c>
      <c r="E816" s="555">
        <v>81169.570000000007</v>
      </c>
      <c r="F816" s="555">
        <v>62672.47</v>
      </c>
      <c r="G816" s="580">
        <f t="shared" si="14"/>
        <v>77.211780227491658</v>
      </c>
    </row>
    <row r="817" spans="1:7" x14ac:dyDescent="0.2">
      <c r="A817" s="581"/>
      <c r="B817" s="582"/>
      <c r="C817" s="583" t="s">
        <v>2498</v>
      </c>
      <c r="D817" s="584"/>
      <c r="E817" s="584"/>
      <c r="F817" s="584"/>
      <c r="G817" s="585"/>
    </row>
    <row r="818" spans="1:7" ht="25.5" x14ac:dyDescent="0.2">
      <c r="A818" s="586">
        <v>4329</v>
      </c>
      <c r="B818" s="587">
        <v>5011</v>
      </c>
      <c r="C818" s="588" t="s">
        <v>141</v>
      </c>
      <c r="D818" s="589">
        <v>0</v>
      </c>
      <c r="E818" s="589">
        <v>203</v>
      </c>
      <c r="F818" s="589">
        <v>156.22720000000001</v>
      </c>
      <c r="G818" s="590">
        <f t="shared" si="14"/>
        <v>76.959211822660095</v>
      </c>
    </row>
    <row r="819" spans="1:7" x14ac:dyDescent="0.2">
      <c r="A819" s="571">
        <v>4329</v>
      </c>
      <c r="B819" s="572">
        <v>5021</v>
      </c>
      <c r="C819" s="573" t="s">
        <v>142</v>
      </c>
      <c r="D819" s="574">
        <v>0</v>
      </c>
      <c r="E819" s="574">
        <v>2100.0100000000002</v>
      </c>
      <c r="F819" s="574">
        <v>2096.8610000000003</v>
      </c>
      <c r="G819" s="575">
        <f t="shared" si="14"/>
        <v>99.850048333103175</v>
      </c>
    </row>
    <row r="820" spans="1:7" ht="25.5" x14ac:dyDescent="0.2">
      <c r="A820" s="571">
        <v>4329</v>
      </c>
      <c r="B820" s="572">
        <v>5031</v>
      </c>
      <c r="C820" s="573" t="s">
        <v>143</v>
      </c>
      <c r="D820" s="574">
        <v>0</v>
      </c>
      <c r="E820" s="574">
        <v>490.01</v>
      </c>
      <c r="F820" s="574">
        <v>487.90600000000001</v>
      </c>
      <c r="G820" s="575">
        <f t="shared" si="14"/>
        <v>99.570621007734545</v>
      </c>
    </row>
    <row r="821" spans="1:7" x14ac:dyDescent="0.2">
      <c r="A821" s="571">
        <v>4329</v>
      </c>
      <c r="B821" s="572">
        <v>5032</v>
      </c>
      <c r="C821" s="573" t="s">
        <v>144</v>
      </c>
      <c r="D821" s="574">
        <v>0</v>
      </c>
      <c r="E821" s="574">
        <v>178.01</v>
      </c>
      <c r="F821" s="574">
        <v>177.03700000000003</v>
      </c>
      <c r="G821" s="575">
        <f t="shared" si="14"/>
        <v>99.453401494298106</v>
      </c>
    </row>
    <row r="822" spans="1:7" ht="38.25" x14ac:dyDescent="0.2">
      <c r="A822" s="571">
        <v>4329</v>
      </c>
      <c r="B822" s="572">
        <v>5038</v>
      </c>
      <c r="C822" s="573" t="s">
        <v>2782</v>
      </c>
      <c r="D822" s="574">
        <v>0</v>
      </c>
      <c r="E822" s="574">
        <v>9.18</v>
      </c>
      <c r="F822" s="574">
        <v>8.2110000000000003</v>
      </c>
      <c r="G822" s="575">
        <f t="shared" si="14"/>
        <v>89.444444444444443</v>
      </c>
    </row>
    <row r="823" spans="1:7" x14ac:dyDescent="0.2">
      <c r="A823" s="571">
        <v>4329</v>
      </c>
      <c r="B823" s="572">
        <v>5137</v>
      </c>
      <c r="C823" s="573" t="s">
        <v>938</v>
      </c>
      <c r="D823" s="574">
        <v>0</v>
      </c>
      <c r="E823" s="574">
        <v>10.01</v>
      </c>
      <c r="F823" s="574">
        <v>6.3525</v>
      </c>
      <c r="G823" s="575">
        <f t="shared" si="14"/>
        <v>63.46153846153846</v>
      </c>
    </row>
    <row r="824" spans="1:7" x14ac:dyDescent="0.2">
      <c r="A824" s="571">
        <v>4329</v>
      </c>
      <c r="B824" s="572">
        <v>5139</v>
      </c>
      <c r="C824" s="573" t="s">
        <v>124</v>
      </c>
      <c r="D824" s="574">
        <v>0</v>
      </c>
      <c r="E824" s="574">
        <v>155</v>
      </c>
      <c r="F824" s="574">
        <v>140.3605</v>
      </c>
      <c r="G824" s="575">
        <f t="shared" si="14"/>
        <v>90.555161290322587</v>
      </c>
    </row>
    <row r="825" spans="1:7" x14ac:dyDescent="0.2">
      <c r="A825" s="571">
        <v>4329</v>
      </c>
      <c r="B825" s="572">
        <v>5162</v>
      </c>
      <c r="C825" s="573" t="s">
        <v>186</v>
      </c>
      <c r="D825" s="574">
        <v>0</v>
      </c>
      <c r="E825" s="574">
        <v>35</v>
      </c>
      <c r="F825" s="574">
        <v>34.893279999999997</v>
      </c>
      <c r="G825" s="575">
        <f t="shared" si="14"/>
        <v>99.695085714285696</v>
      </c>
    </row>
    <row r="826" spans="1:7" x14ac:dyDescent="0.2">
      <c r="A826" s="571">
        <v>4329</v>
      </c>
      <c r="B826" s="572">
        <v>5164</v>
      </c>
      <c r="C826" s="573" t="s">
        <v>137</v>
      </c>
      <c r="D826" s="574">
        <v>0</v>
      </c>
      <c r="E826" s="574">
        <v>320</v>
      </c>
      <c r="F826" s="574">
        <v>221.077</v>
      </c>
      <c r="G826" s="575">
        <f t="shared" si="14"/>
        <v>69.086562499999999</v>
      </c>
    </row>
    <row r="827" spans="1:7" x14ac:dyDescent="0.2">
      <c r="A827" s="571">
        <v>4329</v>
      </c>
      <c r="B827" s="572">
        <v>5166</v>
      </c>
      <c r="C827" s="573" t="s">
        <v>149</v>
      </c>
      <c r="D827" s="574">
        <v>0</v>
      </c>
      <c r="E827" s="574">
        <v>541.99</v>
      </c>
      <c r="F827" s="574">
        <v>533.94000000000005</v>
      </c>
      <c r="G827" s="575">
        <f t="shared" si="14"/>
        <v>98.514732744146585</v>
      </c>
    </row>
    <row r="828" spans="1:7" x14ac:dyDescent="0.2">
      <c r="A828" s="571">
        <v>4329</v>
      </c>
      <c r="B828" s="572">
        <v>5167</v>
      </c>
      <c r="C828" s="573" t="s">
        <v>150</v>
      </c>
      <c r="D828" s="574">
        <v>0</v>
      </c>
      <c r="E828" s="574">
        <v>799.97</v>
      </c>
      <c r="F828" s="574">
        <v>773.72</v>
      </c>
      <c r="G828" s="575">
        <f t="shared" si="14"/>
        <v>96.718626948510561</v>
      </c>
    </row>
    <row r="829" spans="1:7" x14ac:dyDescent="0.2">
      <c r="A829" s="571">
        <v>4329</v>
      </c>
      <c r="B829" s="572">
        <v>5169</v>
      </c>
      <c r="C829" s="573" t="s">
        <v>125</v>
      </c>
      <c r="D829" s="574">
        <v>621</v>
      </c>
      <c r="E829" s="574">
        <v>592.21</v>
      </c>
      <c r="F829" s="574">
        <v>275.13</v>
      </c>
      <c r="G829" s="575">
        <f t="shared" si="14"/>
        <v>46.458182063794936</v>
      </c>
    </row>
    <row r="830" spans="1:7" x14ac:dyDescent="0.2">
      <c r="A830" s="571">
        <v>4329</v>
      </c>
      <c r="B830" s="572">
        <v>5173</v>
      </c>
      <c r="C830" s="573" t="s">
        <v>138</v>
      </c>
      <c r="D830" s="574">
        <v>0</v>
      </c>
      <c r="E830" s="574">
        <v>1153.8</v>
      </c>
      <c r="F830" s="574">
        <v>1074.845</v>
      </c>
      <c r="G830" s="575">
        <f t="shared" si="14"/>
        <v>93.156959611717809</v>
      </c>
    </row>
    <row r="831" spans="1:7" x14ac:dyDescent="0.2">
      <c r="A831" s="571">
        <v>4329</v>
      </c>
      <c r="B831" s="572">
        <v>5175</v>
      </c>
      <c r="C831" s="573" t="s">
        <v>126</v>
      </c>
      <c r="D831" s="574">
        <v>0</v>
      </c>
      <c r="E831" s="574">
        <v>410</v>
      </c>
      <c r="F831" s="574">
        <v>235.63399999999999</v>
      </c>
      <c r="G831" s="575">
        <f t="shared" si="14"/>
        <v>57.471707317073161</v>
      </c>
    </row>
    <row r="832" spans="1:7" x14ac:dyDescent="0.2">
      <c r="A832" s="571">
        <v>4329</v>
      </c>
      <c r="B832" s="572">
        <v>5179</v>
      </c>
      <c r="C832" s="573" t="s">
        <v>153</v>
      </c>
      <c r="D832" s="574">
        <v>0</v>
      </c>
      <c r="E832" s="574">
        <v>268.85000000000002</v>
      </c>
      <c r="F832" s="574">
        <v>268.62</v>
      </c>
      <c r="G832" s="575">
        <f t="shared" si="14"/>
        <v>99.914450437046682</v>
      </c>
    </row>
    <row r="833" spans="1:7" ht="25.5" x14ac:dyDescent="0.2">
      <c r="A833" s="571">
        <v>4329</v>
      </c>
      <c r="B833" s="572">
        <v>5221</v>
      </c>
      <c r="C833" s="573" t="s">
        <v>139</v>
      </c>
      <c r="D833" s="574">
        <v>0</v>
      </c>
      <c r="E833" s="574">
        <v>276.3</v>
      </c>
      <c r="F833" s="574">
        <v>276.3</v>
      </c>
      <c r="G833" s="575">
        <f t="shared" si="14"/>
        <v>100</v>
      </c>
    </row>
    <row r="834" spans="1:7" x14ac:dyDescent="0.2">
      <c r="A834" s="571">
        <v>4329</v>
      </c>
      <c r="B834" s="572">
        <v>5222</v>
      </c>
      <c r="C834" s="573" t="s">
        <v>127</v>
      </c>
      <c r="D834" s="574">
        <v>0</v>
      </c>
      <c r="E834" s="574">
        <v>440</v>
      </c>
      <c r="F834" s="574">
        <v>340</v>
      </c>
      <c r="G834" s="575">
        <f t="shared" si="14"/>
        <v>77.272727272727266</v>
      </c>
    </row>
    <row r="835" spans="1:7" ht="25.5" x14ac:dyDescent="0.2">
      <c r="A835" s="571">
        <v>4329</v>
      </c>
      <c r="B835" s="572">
        <v>5223</v>
      </c>
      <c r="C835" s="573" t="s">
        <v>130</v>
      </c>
      <c r="D835" s="574">
        <v>0</v>
      </c>
      <c r="E835" s="574">
        <v>191</v>
      </c>
      <c r="F835" s="574">
        <v>191</v>
      </c>
      <c r="G835" s="575">
        <f t="shared" si="14"/>
        <v>100</v>
      </c>
    </row>
    <row r="836" spans="1:7" ht="25.5" x14ac:dyDescent="0.2">
      <c r="A836" s="571">
        <v>4329</v>
      </c>
      <c r="B836" s="572">
        <v>5331</v>
      </c>
      <c r="C836" s="573" t="s">
        <v>134</v>
      </c>
      <c r="D836" s="574">
        <v>9400</v>
      </c>
      <c r="E836" s="574">
        <v>12100</v>
      </c>
      <c r="F836" s="574">
        <v>12100</v>
      </c>
      <c r="G836" s="575">
        <f t="shared" si="14"/>
        <v>100</v>
      </c>
    </row>
    <row r="837" spans="1:7" x14ac:dyDescent="0.2">
      <c r="A837" s="577">
        <v>4329</v>
      </c>
      <c r="B837" s="578"/>
      <c r="C837" s="579" t="s">
        <v>88</v>
      </c>
      <c r="D837" s="555">
        <v>10021</v>
      </c>
      <c r="E837" s="555">
        <v>20274.34</v>
      </c>
      <c r="F837" s="555">
        <v>19398.11448</v>
      </c>
      <c r="G837" s="580">
        <f t="shared" si="14"/>
        <v>95.678155145864181</v>
      </c>
    </row>
    <row r="838" spans="1:7" x14ac:dyDescent="0.2">
      <c r="A838" s="581"/>
      <c r="B838" s="582"/>
      <c r="C838" s="583" t="s">
        <v>2498</v>
      </c>
      <c r="D838" s="584"/>
      <c r="E838" s="584"/>
      <c r="F838" s="584"/>
      <c r="G838" s="585"/>
    </row>
    <row r="839" spans="1:7" x14ac:dyDescent="0.2">
      <c r="A839" s="586">
        <v>4339</v>
      </c>
      <c r="B839" s="587">
        <v>5021</v>
      </c>
      <c r="C839" s="588" t="s">
        <v>142</v>
      </c>
      <c r="D839" s="589">
        <v>0</v>
      </c>
      <c r="E839" s="589">
        <v>400</v>
      </c>
      <c r="F839" s="589">
        <v>389.01100000000008</v>
      </c>
      <c r="G839" s="590">
        <f t="shared" si="14"/>
        <v>97.25275000000002</v>
      </c>
    </row>
    <row r="840" spans="1:7" ht="25.5" x14ac:dyDescent="0.2">
      <c r="A840" s="571">
        <v>4339</v>
      </c>
      <c r="B840" s="572">
        <v>5031</v>
      </c>
      <c r="C840" s="573" t="s">
        <v>143</v>
      </c>
      <c r="D840" s="574">
        <v>0</v>
      </c>
      <c r="E840" s="574">
        <v>100.01</v>
      </c>
      <c r="F840" s="574">
        <v>78.561999999999998</v>
      </c>
      <c r="G840" s="575">
        <f t="shared" si="14"/>
        <v>78.554144585541437</v>
      </c>
    </row>
    <row r="841" spans="1:7" x14ac:dyDescent="0.2">
      <c r="A841" s="571">
        <v>4339</v>
      </c>
      <c r="B841" s="572">
        <v>5032</v>
      </c>
      <c r="C841" s="573" t="s">
        <v>144</v>
      </c>
      <c r="D841" s="574">
        <v>0</v>
      </c>
      <c r="E841" s="574">
        <v>37</v>
      </c>
      <c r="F841" s="574">
        <v>28.504999999999999</v>
      </c>
      <c r="G841" s="575">
        <f t="shared" si="14"/>
        <v>77.040540540540533</v>
      </c>
    </row>
    <row r="842" spans="1:7" ht="38.25" x14ac:dyDescent="0.2">
      <c r="A842" s="571">
        <v>4339</v>
      </c>
      <c r="B842" s="572">
        <v>5038</v>
      </c>
      <c r="C842" s="573" t="s">
        <v>2782</v>
      </c>
      <c r="D842" s="574">
        <v>0</v>
      </c>
      <c r="E842" s="574">
        <v>2</v>
      </c>
      <c r="F842" s="574">
        <v>1.3220000000000001</v>
      </c>
      <c r="G842" s="575">
        <f t="shared" si="14"/>
        <v>66.100000000000009</v>
      </c>
    </row>
    <row r="843" spans="1:7" x14ac:dyDescent="0.2">
      <c r="A843" s="571">
        <v>4339</v>
      </c>
      <c r="B843" s="572">
        <v>5041</v>
      </c>
      <c r="C843" s="573" t="s">
        <v>136</v>
      </c>
      <c r="D843" s="574">
        <v>0</v>
      </c>
      <c r="E843" s="574">
        <v>300</v>
      </c>
      <c r="F843" s="574">
        <v>0</v>
      </c>
      <c r="G843" s="575">
        <f t="shared" si="14"/>
        <v>0</v>
      </c>
    </row>
    <row r="844" spans="1:7" x14ac:dyDescent="0.2">
      <c r="A844" s="571">
        <v>4339</v>
      </c>
      <c r="B844" s="572">
        <v>5137</v>
      </c>
      <c r="C844" s="573" t="s">
        <v>938</v>
      </c>
      <c r="D844" s="574">
        <v>0</v>
      </c>
      <c r="E844" s="574">
        <v>250.01</v>
      </c>
      <c r="F844" s="574">
        <v>0</v>
      </c>
      <c r="G844" s="575">
        <f t="shared" si="14"/>
        <v>0</v>
      </c>
    </row>
    <row r="845" spans="1:7" x14ac:dyDescent="0.2">
      <c r="A845" s="571">
        <v>4339</v>
      </c>
      <c r="B845" s="572">
        <v>5139</v>
      </c>
      <c r="C845" s="573" t="s">
        <v>124</v>
      </c>
      <c r="D845" s="574">
        <v>200</v>
      </c>
      <c r="E845" s="574">
        <v>450</v>
      </c>
      <c r="F845" s="574">
        <v>57.717100000000002</v>
      </c>
      <c r="G845" s="575">
        <f t="shared" si="14"/>
        <v>12.826022222222221</v>
      </c>
    </row>
    <row r="846" spans="1:7" x14ac:dyDescent="0.2">
      <c r="A846" s="571">
        <v>4339</v>
      </c>
      <c r="B846" s="572">
        <v>5162</v>
      </c>
      <c r="C846" s="573" t="s">
        <v>186</v>
      </c>
      <c r="D846" s="574">
        <v>0</v>
      </c>
      <c r="E846" s="574">
        <v>15.01</v>
      </c>
      <c r="F846" s="574">
        <v>7.75305</v>
      </c>
      <c r="G846" s="575">
        <f t="shared" si="14"/>
        <v>51.652564956695535</v>
      </c>
    </row>
    <row r="847" spans="1:7" x14ac:dyDescent="0.2">
      <c r="A847" s="571">
        <v>4339</v>
      </c>
      <c r="B847" s="572">
        <v>5164</v>
      </c>
      <c r="C847" s="573" t="s">
        <v>137</v>
      </c>
      <c r="D847" s="574">
        <v>0</v>
      </c>
      <c r="E847" s="574">
        <v>494.71</v>
      </c>
      <c r="F847" s="574">
        <v>136.54249999999999</v>
      </c>
      <c r="G847" s="575">
        <f t="shared" si="14"/>
        <v>27.60051343211174</v>
      </c>
    </row>
    <row r="848" spans="1:7" x14ac:dyDescent="0.2">
      <c r="A848" s="571">
        <v>4339</v>
      </c>
      <c r="B848" s="572">
        <v>5167</v>
      </c>
      <c r="C848" s="573" t="s">
        <v>150</v>
      </c>
      <c r="D848" s="574">
        <v>0</v>
      </c>
      <c r="E848" s="574">
        <v>200</v>
      </c>
      <c r="F848" s="574">
        <v>0</v>
      </c>
      <c r="G848" s="575">
        <f t="shared" si="14"/>
        <v>0</v>
      </c>
    </row>
    <row r="849" spans="1:7" x14ac:dyDescent="0.2">
      <c r="A849" s="571">
        <v>4339</v>
      </c>
      <c r="B849" s="572">
        <v>5169</v>
      </c>
      <c r="C849" s="573" t="s">
        <v>125</v>
      </c>
      <c r="D849" s="574">
        <v>2330</v>
      </c>
      <c r="E849" s="574">
        <v>3711.26</v>
      </c>
      <c r="F849" s="574">
        <v>1483.3321000000001</v>
      </c>
      <c r="G849" s="575">
        <f t="shared" si="14"/>
        <v>39.968423123144156</v>
      </c>
    </row>
    <row r="850" spans="1:7" x14ac:dyDescent="0.2">
      <c r="A850" s="571">
        <v>4339</v>
      </c>
      <c r="B850" s="572">
        <v>5173</v>
      </c>
      <c r="C850" s="573" t="s">
        <v>138</v>
      </c>
      <c r="D850" s="574">
        <v>0</v>
      </c>
      <c r="E850" s="574">
        <v>2931.79</v>
      </c>
      <c r="F850" s="574">
        <v>0</v>
      </c>
      <c r="G850" s="575">
        <f t="shared" si="14"/>
        <v>0</v>
      </c>
    </row>
    <row r="851" spans="1:7" x14ac:dyDescent="0.2">
      <c r="A851" s="571">
        <v>4339</v>
      </c>
      <c r="B851" s="572">
        <v>5175</v>
      </c>
      <c r="C851" s="573" t="s">
        <v>126</v>
      </c>
      <c r="D851" s="574">
        <v>0</v>
      </c>
      <c r="E851" s="574">
        <v>150.02000000000001</v>
      </c>
      <c r="F851" s="574">
        <v>58.088099999999997</v>
      </c>
      <c r="G851" s="575">
        <f t="shared" si="14"/>
        <v>38.720237301693103</v>
      </c>
    </row>
    <row r="852" spans="1:7" x14ac:dyDescent="0.2">
      <c r="A852" s="571">
        <v>4339</v>
      </c>
      <c r="B852" s="572">
        <v>5192</v>
      </c>
      <c r="C852" s="573" t="s">
        <v>160</v>
      </c>
      <c r="D852" s="574">
        <v>7120</v>
      </c>
      <c r="E852" s="574">
        <v>0</v>
      </c>
      <c r="F852" s="574">
        <v>0</v>
      </c>
      <c r="G852" s="575" t="s">
        <v>2578</v>
      </c>
    </row>
    <row r="853" spans="1:7" ht="25.5" x14ac:dyDescent="0.2">
      <c r="A853" s="571">
        <v>4339</v>
      </c>
      <c r="B853" s="572">
        <v>5213</v>
      </c>
      <c r="C853" s="573" t="s">
        <v>2776</v>
      </c>
      <c r="D853" s="574">
        <v>450</v>
      </c>
      <c r="E853" s="574">
        <v>450</v>
      </c>
      <c r="F853" s="574">
        <v>0</v>
      </c>
      <c r="G853" s="575">
        <f t="shared" si="14"/>
        <v>0</v>
      </c>
    </row>
    <row r="854" spans="1:7" ht="25.5" x14ac:dyDescent="0.2">
      <c r="A854" s="571">
        <v>4339</v>
      </c>
      <c r="B854" s="572">
        <v>5221</v>
      </c>
      <c r="C854" s="573" t="s">
        <v>139</v>
      </c>
      <c r="D854" s="574">
        <v>0</v>
      </c>
      <c r="E854" s="574">
        <v>1132.5</v>
      </c>
      <c r="F854" s="574">
        <v>1122.9508900000001</v>
      </c>
      <c r="G854" s="575">
        <f t="shared" si="14"/>
        <v>99.156811479028704</v>
      </c>
    </row>
    <row r="855" spans="1:7" x14ac:dyDescent="0.2">
      <c r="A855" s="571">
        <v>4339</v>
      </c>
      <c r="B855" s="572">
        <v>5222</v>
      </c>
      <c r="C855" s="573" t="s">
        <v>127</v>
      </c>
      <c r="D855" s="574">
        <v>200</v>
      </c>
      <c r="E855" s="574">
        <v>745.2</v>
      </c>
      <c r="F855" s="574">
        <v>745.2</v>
      </c>
      <c r="G855" s="575">
        <f t="shared" si="14"/>
        <v>100</v>
      </c>
    </row>
    <row r="856" spans="1:7" ht="25.5" x14ac:dyDescent="0.2">
      <c r="A856" s="571">
        <v>4339</v>
      </c>
      <c r="B856" s="572">
        <v>5223</v>
      </c>
      <c r="C856" s="573" t="s">
        <v>130</v>
      </c>
      <c r="D856" s="574">
        <v>0</v>
      </c>
      <c r="E856" s="574">
        <v>160</v>
      </c>
      <c r="F856" s="574">
        <v>160</v>
      </c>
      <c r="G856" s="575">
        <f t="shared" si="14"/>
        <v>100</v>
      </c>
    </row>
    <row r="857" spans="1:7" ht="25.5" x14ac:dyDescent="0.2">
      <c r="A857" s="571">
        <v>4339</v>
      </c>
      <c r="B857" s="572">
        <v>5331</v>
      </c>
      <c r="C857" s="573" t="s">
        <v>134</v>
      </c>
      <c r="D857" s="574">
        <v>0</v>
      </c>
      <c r="E857" s="574">
        <v>100</v>
      </c>
      <c r="F857" s="574">
        <v>0</v>
      </c>
      <c r="G857" s="575">
        <f t="shared" si="14"/>
        <v>0</v>
      </c>
    </row>
    <row r="858" spans="1:7" ht="25.5" x14ac:dyDescent="0.2">
      <c r="A858" s="571">
        <v>4339</v>
      </c>
      <c r="B858" s="572">
        <v>5336</v>
      </c>
      <c r="C858" s="573" t="s">
        <v>156</v>
      </c>
      <c r="D858" s="574">
        <v>0</v>
      </c>
      <c r="E858" s="574">
        <v>2322.4899999999998</v>
      </c>
      <c r="F858" s="574">
        <v>2322.48099</v>
      </c>
      <c r="G858" s="575">
        <f t="shared" si="14"/>
        <v>99.999612054303796</v>
      </c>
    </row>
    <row r="859" spans="1:7" x14ac:dyDescent="0.2">
      <c r="A859" s="571">
        <v>4339</v>
      </c>
      <c r="B859" s="572">
        <v>5492</v>
      </c>
      <c r="C859" s="573" t="s">
        <v>2787</v>
      </c>
      <c r="D859" s="574">
        <v>0</v>
      </c>
      <c r="E859" s="574">
        <v>50</v>
      </c>
      <c r="F859" s="574">
        <v>50</v>
      </c>
      <c r="G859" s="575">
        <f t="shared" si="14"/>
        <v>100</v>
      </c>
    </row>
    <row r="860" spans="1:7" ht="25.5" x14ac:dyDescent="0.2">
      <c r="A860" s="571">
        <v>4339</v>
      </c>
      <c r="B860" s="572">
        <v>5494</v>
      </c>
      <c r="C860" s="573" t="s">
        <v>2786</v>
      </c>
      <c r="D860" s="574">
        <v>50</v>
      </c>
      <c r="E860" s="574">
        <v>51.75</v>
      </c>
      <c r="F860" s="574">
        <v>36.39</v>
      </c>
      <c r="G860" s="575">
        <f t="shared" si="14"/>
        <v>70.318840579710155</v>
      </c>
    </row>
    <row r="861" spans="1:7" x14ac:dyDescent="0.2">
      <c r="A861" s="571">
        <v>4339</v>
      </c>
      <c r="B861" s="572">
        <v>5811</v>
      </c>
      <c r="C861" s="573" t="s">
        <v>207</v>
      </c>
      <c r="D861" s="574">
        <v>0</v>
      </c>
      <c r="E861" s="574">
        <v>7020</v>
      </c>
      <c r="F861" s="574">
        <v>15.4</v>
      </c>
      <c r="G861" s="575">
        <f t="shared" si="14"/>
        <v>0.21937321937321938</v>
      </c>
    </row>
    <row r="862" spans="1:7" ht="25.5" x14ac:dyDescent="0.2">
      <c r="A862" s="577">
        <v>4339</v>
      </c>
      <c r="B862" s="578"/>
      <c r="C862" s="579" t="s">
        <v>89</v>
      </c>
      <c r="D862" s="555">
        <v>10350</v>
      </c>
      <c r="E862" s="555">
        <v>21073.75</v>
      </c>
      <c r="F862" s="555">
        <v>6693.2547299999997</v>
      </c>
      <c r="G862" s="580">
        <f t="shared" si="14"/>
        <v>31.761099614449257</v>
      </c>
    </row>
    <row r="863" spans="1:7" x14ac:dyDescent="0.2">
      <c r="A863" s="581"/>
      <c r="B863" s="582"/>
      <c r="C863" s="583" t="s">
        <v>2498</v>
      </c>
      <c r="D863" s="584"/>
      <c r="E863" s="584"/>
      <c r="F863" s="584"/>
      <c r="G863" s="585"/>
    </row>
    <row r="864" spans="1:7" ht="25.5" x14ac:dyDescent="0.2">
      <c r="A864" s="586">
        <v>4342</v>
      </c>
      <c r="B864" s="587">
        <v>5011</v>
      </c>
      <c r="C864" s="588" t="s">
        <v>141</v>
      </c>
      <c r="D864" s="589">
        <v>0</v>
      </c>
      <c r="E864" s="589">
        <v>223.51400000000001</v>
      </c>
      <c r="F864" s="589">
        <v>223.51400000000001</v>
      </c>
      <c r="G864" s="590">
        <f t="shared" si="14"/>
        <v>100</v>
      </c>
    </row>
    <row r="865" spans="1:7" ht="25.5" x14ac:dyDescent="0.2">
      <c r="A865" s="571">
        <v>4342</v>
      </c>
      <c r="B865" s="572">
        <v>5031</v>
      </c>
      <c r="C865" s="573" t="s">
        <v>143</v>
      </c>
      <c r="D865" s="574">
        <v>0</v>
      </c>
      <c r="E865" s="574">
        <v>55.430999999999997</v>
      </c>
      <c r="F865" s="574">
        <v>55.430999999999997</v>
      </c>
      <c r="G865" s="575">
        <f t="shared" si="14"/>
        <v>100</v>
      </c>
    </row>
    <row r="866" spans="1:7" x14ac:dyDescent="0.2">
      <c r="A866" s="571">
        <v>4342</v>
      </c>
      <c r="B866" s="572">
        <v>5032</v>
      </c>
      <c r="C866" s="573" t="s">
        <v>144</v>
      </c>
      <c r="D866" s="574">
        <v>0</v>
      </c>
      <c r="E866" s="574">
        <v>20.116</v>
      </c>
      <c r="F866" s="574">
        <v>20.116</v>
      </c>
      <c r="G866" s="575">
        <f t="shared" si="14"/>
        <v>100</v>
      </c>
    </row>
    <row r="867" spans="1:7" ht="38.25" x14ac:dyDescent="0.2">
      <c r="A867" s="571">
        <v>4342</v>
      </c>
      <c r="B867" s="572">
        <v>5038</v>
      </c>
      <c r="C867" s="573" t="s">
        <v>2782</v>
      </c>
      <c r="D867" s="574">
        <v>0</v>
      </c>
      <c r="E867" s="574">
        <v>0.93899999999999995</v>
      </c>
      <c r="F867" s="574">
        <v>0.93899999999999995</v>
      </c>
      <c r="G867" s="575">
        <f t="shared" si="14"/>
        <v>100</v>
      </c>
    </row>
    <row r="868" spans="1:7" x14ac:dyDescent="0.2">
      <c r="A868" s="571">
        <v>4342</v>
      </c>
      <c r="B868" s="572">
        <v>5167</v>
      </c>
      <c r="C868" s="573" t="s">
        <v>150</v>
      </c>
      <c r="D868" s="574">
        <v>10</v>
      </c>
      <c r="E868" s="574">
        <v>10</v>
      </c>
      <c r="F868" s="574">
        <v>0</v>
      </c>
      <c r="G868" s="575">
        <f t="shared" si="14"/>
        <v>0</v>
      </c>
    </row>
    <row r="869" spans="1:7" x14ac:dyDescent="0.2">
      <c r="A869" s="571">
        <v>4342</v>
      </c>
      <c r="B869" s="572">
        <v>5169</v>
      </c>
      <c r="C869" s="573" t="s">
        <v>125</v>
      </c>
      <c r="D869" s="574">
        <v>30</v>
      </c>
      <c r="E869" s="574">
        <v>30</v>
      </c>
      <c r="F869" s="574">
        <v>0</v>
      </c>
      <c r="G869" s="575">
        <f t="shared" si="14"/>
        <v>0</v>
      </c>
    </row>
    <row r="870" spans="1:7" x14ac:dyDescent="0.2">
      <c r="A870" s="571">
        <v>4342</v>
      </c>
      <c r="B870" s="572">
        <v>5222</v>
      </c>
      <c r="C870" s="573" t="s">
        <v>127</v>
      </c>
      <c r="D870" s="574">
        <v>100</v>
      </c>
      <c r="E870" s="574">
        <v>100</v>
      </c>
      <c r="F870" s="574">
        <v>0</v>
      </c>
      <c r="G870" s="575">
        <f t="shared" si="14"/>
        <v>0</v>
      </c>
    </row>
    <row r="871" spans="1:7" ht="25.5" x14ac:dyDescent="0.2">
      <c r="A871" s="577">
        <v>4342</v>
      </c>
      <c r="B871" s="578"/>
      <c r="C871" s="579" t="s">
        <v>221</v>
      </c>
      <c r="D871" s="555">
        <v>140</v>
      </c>
      <c r="E871" s="555">
        <v>440</v>
      </c>
      <c r="F871" s="555">
        <v>300</v>
      </c>
      <c r="G871" s="580">
        <f t="shared" si="14"/>
        <v>68.181818181818173</v>
      </c>
    </row>
    <row r="872" spans="1:7" x14ac:dyDescent="0.2">
      <c r="A872" s="581"/>
      <c r="B872" s="582"/>
      <c r="C872" s="583" t="s">
        <v>2498</v>
      </c>
      <c r="D872" s="584"/>
      <c r="E872" s="584"/>
      <c r="F872" s="584"/>
      <c r="G872" s="585"/>
    </row>
    <row r="873" spans="1:7" ht="25.5" x14ac:dyDescent="0.2">
      <c r="A873" s="586">
        <v>4344</v>
      </c>
      <c r="B873" s="587">
        <v>5221</v>
      </c>
      <c r="C873" s="588" t="s">
        <v>139</v>
      </c>
      <c r="D873" s="589">
        <v>0</v>
      </c>
      <c r="E873" s="589">
        <v>44594.8</v>
      </c>
      <c r="F873" s="589">
        <v>44594.8</v>
      </c>
      <c r="G873" s="590">
        <f t="shared" si="14"/>
        <v>100</v>
      </c>
    </row>
    <row r="874" spans="1:7" x14ac:dyDescent="0.2">
      <c r="A874" s="571">
        <v>4344</v>
      </c>
      <c r="B874" s="572">
        <v>5222</v>
      </c>
      <c r="C874" s="573" t="s">
        <v>127</v>
      </c>
      <c r="D874" s="574">
        <v>0</v>
      </c>
      <c r="E874" s="574">
        <v>16639</v>
      </c>
      <c r="F874" s="574">
        <v>16639</v>
      </c>
      <c r="G874" s="575">
        <f t="shared" si="14"/>
        <v>100</v>
      </c>
    </row>
    <row r="875" spans="1:7" ht="25.5" x14ac:dyDescent="0.2">
      <c r="A875" s="571">
        <v>4344</v>
      </c>
      <c r="B875" s="572">
        <v>5223</v>
      </c>
      <c r="C875" s="573" t="s">
        <v>130</v>
      </c>
      <c r="D875" s="574">
        <v>0</v>
      </c>
      <c r="E875" s="574">
        <v>58749</v>
      </c>
      <c r="F875" s="574">
        <v>58749</v>
      </c>
      <c r="G875" s="575">
        <f t="shared" si="14"/>
        <v>100</v>
      </c>
    </row>
    <row r="876" spans="1:7" ht="25.5" x14ac:dyDescent="0.2">
      <c r="A876" s="571">
        <v>4344</v>
      </c>
      <c r="B876" s="572">
        <v>5621</v>
      </c>
      <c r="C876" s="573" t="s">
        <v>215</v>
      </c>
      <c r="D876" s="574">
        <v>5873</v>
      </c>
      <c r="E876" s="574">
        <v>5873</v>
      </c>
      <c r="F876" s="574">
        <v>5873</v>
      </c>
      <c r="G876" s="575">
        <f t="shared" ref="G876:G947" si="15">F876/E876*100</f>
        <v>100</v>
      </c>
    </row>
    <row r="877" spans="1:7" x14ac:dyDescent="0.2">
      <c r="A877" s="571">
        <v>4344</v>
      </c>
      <c r="B877" s="572">
        <v>5622</v>
      </c>
      <c r="C877" s="573" t="s">
        <v>216</v>
      </c>
      <c r="D877" s="574">
        <v>1259</v>
      </c>
      <c r="E877" s="574">
        <v>1259</v>
      </c>
      <c r="F877" s="574">
        <v>1259</v>
      </c>
      <c r="G877" s="575">
        <f t="shared" si="15"/>
        <v>100</v>
      </c>
    </row>
    <row r="878" spans="1:7" ht="25.5" x14ac:dyDescent="0.2">
      <c r="A878" s="571">
        <v>4344</v>
      </c>
      <c r="B878" s="572">
        <v>5623</v>
      </c>
      <c r="C878" s="573" t="s">
        <v>217</v>
      </c>
      <c r="D878" s="574">
        <v>4965</v>
      </c>
      <c r="E878" s="574">
        <v>4965</v>
      </c>
      <c r="F878" s="574">
        <v>4965</v>
      </c>
      <c r="G878" s="575">
        <f t="shared" si="15"/>
        <v>100</v>
      </c>
    </row>
    <row r="879" spans="1:7" x14ac:dyDescent="0.2">
      <c r="A879" s="577">
        <v>4344</v>
      </c>
      <c r="B879" s="578"/>
      <c r="C879" s="579" t="s">
        <v>222</v>
      </c>
      <c r="D879" s="555">
        <v>12097</v>
      </c>
      <c r="E879" s="555">
        <v>132079.79999999999</v>
      </c>
      <c r="F879" s="555">
        <v>132079.79999999999</v>
      </c>
      <c r="G879" s="580">
        <f t="shared" si="15"/>
        <v>100</v>
      </c>
    </row>
    <row r="880" spans="1:7" x14ac:dyDescent="0.2">
      <c r="A880" s="581"/>
      <c r="B880" s="582"/>
      <c r="C880" s="583" t="s">
        <v>2498</v>
      </c>
      <c r="D880" s="584"/>
      <c r="E880" s="584"/>
      <c r="F880" s="584"/>
      <c r="G880" s="585"/>
    </row>
    <row r="881" spans="1:7" ht="25.5" x14ac:dyDescent="0.2">
      <c r="A881" s="586">
        <v>4345</v>
      </c>
      <c r="B881" s="587">
        <v>5223</v>
      </c>
      <c r="C881" s="588" t="s">
        <v>130</v>
      </c>
      <c r="D881" s="589">
        <v>0</v>
      </c>
      <c r="E881" s="589">
        <v>3996</v>
      </c>
      <c r="F881" s="589">
        <v>3996</v>
      </c>
      <c r="G881" s="590">
        <f t="shared" si="15"/>
        <v>100</v>
      </c>
    </row>
    <row r="882" spans="1:7" ht="25.5" x14ac:dyDescent="0.2">
      <c r="A882" s="571">
        <v>4345</v>
      </c>
      <c r="B882" s="572">
        <v>5623</v>
      </c>
      <c r="C882" s="573" t="s">
        <v>217</v>
      </c>
      <c r="D882" s="574">
        <v>631</v>
      </c>
      <c r="E882" s="574">
        <v>631</v>
      </c>
      <c r="F882" s="574">
        <v>631</v>
      </c>
      <c r="G882" s="575">
        <f t="shared" si="15"/>
        <v>100</v>
      </c>
    </row>
    <row r="883" spans="1:7" x14ac:dyDescent="0.2">
      <c r="A883" s="577">
        <v>4345</v>
      </c>
      <c r="B883" s="578"/>
      <c r="C883" s="579" t="s">
        <v>4083</v>
      </c>
      <c r="D883" s="555">
        <v>631</v>
      </c>
      <c r="E883" s="555">
        <v>4627</v>
      </c>
      <c r="F883" s="555">
        <v>4627</v>
      </c>
      <c r="G883" s="580">
        <f t="shared" si="15"/>
        <v>100</v>
      </c>
    </row>
    <row r="884" spans="1:7" x14ac:dyDescent="0.2">
      <c r="A884" s="581"/>
      <c r="B884" s="582"/>
      <c r="C884" s="583" t="s">
        <v>2498</v>
      </c>
      <c r="D884" s="584"/>
      <c r="E884" s="584"/>
      <c r="F884" s="584"/>
      <c r="G884" s="585"/>
    </row>
    <row r="885" spans="1:7" ht="25.5" x14ac:dyDescent="0.2">
      <c r="A885" s="586">
        <v>4349</v>
      </c>
      <c r="B885" s="587">
        <v>5221</v>
      </c>
      <c r="C885" s="588" t="s">
        <v>139</v>
      </c>
      <c r="D885" s="589">
        <v>0</v>
      </c>
      <c r="E885" s="589">
        <v>792</v>
      </c>
      <c r="F885" s="589">
        <v>792</v>
      </c>
      <c r="G885" s="590">
        <f t="shared" si="15"/>
        <v>100</v>
      </c>
    </row>
    <row r="886" spans="1:7" x14ac:dyDescent="0.2">
      <c r="A886" s="571">
        <v>4349</v>
      </c>
      <c r="B886" s="572">
        <v>5222</v>
      </c>
      <c r="C886" s="573" t="s">
        <v>127</v>
      </c>
      <c r="D886" s="574">
        <v>0</v>
      </c>
      <c r="E886" s="574">
        <v>1493.4</v>
      </c>
      <c r="F886" s="574">
        <v>1374.1</v>
      </c>
      <c r="G886" s="575">
        <f t="shared" si="15"/>
        <v>92.01151734297575</v>
      </c>
    </row>
    <row r="887" spans="1:7" ht="25.5" x14ac:dyDescent="0.2">
      <c r="A887" s="571">
        <v>4349</v>
      </c>
      <c r="B887" s="572">
        <v>5223</v>
      </c>
      <c r="C887" s="573" t="s">
        <v>130</v>
      </c>
      <c r="D887" s="574">
        <v>200</v>
      </c>
      <c r="E887" s="574">
        <v>789.3</v>
      </c>
      <c r="F887" s="574">
        <v>789.3</v>
      </c>
      <c r="G887" s="575">
        <f t="shared" si="15"/>
        <v>100</v>
      </c>
    </row>
    <row r="888" spans="1:7" ht="25.5" x14ac:dyDescent="0.2">
      <c r="A888" s="571">
        <v>4349</v>
      </c>
      <c r="B888" s="572">
        <v>5229</v>
      </c>
      <c r="C888" s="573" t="s">
        <v>2781</v>
      </c>
      <c r="D888" s="574">
        <v>1000</v>
      </c>
      <c r="E888" s="574">
        <v>0</v>
      </c>
      <c r="F888" s="574">
        <v>0</v>
      </c>
      <c r="G888" s="575" t="s">
        <v>2578</v>
      </c>
    </row>
    <row r="889" spans="1:7" ht="25.5" x14ac:dyDescent="0.2">
      <c r="A889" s="577">
        <v>4349</v>
      </c>
      <c r="B889" s="578"/>
      <c r="C889" s="579" t="s">
        <v>2793</v>
      </c>
      <c r="D889" s="555">
        <v>1200</v>
      </c>
      <c r="E889" s="555">
        <v>3074.7</v>
      </c>
      <c r="F889" s="555">
        <v>2955.4</v>
      </c>
      <c r="G889" s="580">
        <f t="shared" si="15"/>
        <v>96.119946661462919</v>
      </c>
    </row>
    <row r="890" spans="1:7" x14ac:dyDescent="0.2">
      <c r="A890" s="581"/>
      <c r="B890" s="582"/>
      <c r="C890" s="583" t="s">
        <v>2498</v>
      </c>
      <c r="D890" s="584"/>
      <c r="E890" s="584"/>
      <c r="F890" s="584"/>
      <c r="G890" s="585"/>
    </row>
    <row r="891" spans="1:7" x14ac:dyDescent="0.2">
      <c r="A891" s="586">
        <v>4350</v>
      </c>
      <c r="B891" s="587">
        <v>5137</v>
      </c>
      <c r="C891" s="588" t="s">
        <v>938</v>
      </c>
      <c r="D891" s="589">
        <v>0</v>
      </c>
      <c r="E891" s="589">
        <v>43.32</v>
      </c>
      <c r="F891" s="589">
        <v>0</v>
      </c>
      <c r="G891" s="590">
        <f t="shared" si="15"/>
        <v>0</v>
      </c>
    </row>
    <row r="892" spans="1:7" x14ac:dyDescent="0.2">
      <c r="A892" s="571">
        <v>4350</v>
      </c>
      <c r="B892" s="572">
        <v>5167</v>
      </c>
      <c r="C892" s="573" t="s">
        <v>150</v>
      </c>
      <c r="D892" s="574">
        <v>0</v>
      </c>
      <c r="E892" s="574">
        <v>42.34</v>
      </c>
      <c r="F892" s="574">
        <v>0</v>
      </c>
      <c r="G892" s="575">
        <f t="shared" si="15"/>
        <v>0</v>
      </c>
    </row>
    <row r="893" spans="1:7" ht="25.5" x14ac:dyDescent="0.2">
      <c r="A893" s="571">
        <v>4350</v>
      </c>
      <c r="B893" s="572">
        <v>5213</v>
      </c>
      <c r="C893" s="573" t="s">
        <v>2776</v>
      </c>
      <c r="D893" s="574">
        <v>0</v>
      </c>
      <c r="E893" s="574">
        <v>16408</v>
      </c>
      <c r="F893" s="574">
        <v>16288</v>
      </c>
      <c r="G893" s="575">
        <f t="shared" si="15"/>
        <v>99.268649439297903</v>
      </c>
    </row>
    <row r="894" spans="1:7" ht="25.5" x14ac:dyDescent="0.2">
      <c r="A894" s="571">
        <v>4350</v>
      </c>
      <c r="B894" s="572">
        <v>5221</v>
      </c>
      <c r="C894" s="573" t="s">
        <v>139</v>
      </c>
      <c r="D894" s="574">
        <v>0</v>
      </c>
      <c r="E894" s="574">
        <v>53867.1</v>
      </c>
      <c r="F894" s="574">
        <v>53864.258000000002</v>
      </c>
      <c r="G894" s="575">
        <f t="shared" si="15"/>
        <v>99.994724052343642</v>
      </c>
    </row>
    <row r="895" spans="1:7" x14ac:dyDescent="0.2">
      <c r="A895" s="571">
        <v>4350</v>
      </c>
      <c r="B895" s="572">
        <v>5222</v>
      </c>
      <c r="C895" s="573" t="s">
        <v>127</v>
      </c>
      <c r="D895" s="574">
        <v>0</v>
      </c>
      <c r="E895" s="574">
        <v>5509</v>
      </c>
      <c r="F895" s="574">
        <v>5509</v>
      </c>
      <c r="G895" s="575">
        <f t="shared" si="15"/>
        <v>100</v>
      </c>
    </row>
    <row r="896" spans="1:7" ht="25.5" x14ac:dyDescent="0.2">
      <c r="A896" s="571">
        <v>4350</v>
      </c>
      <c r="B896" s="572">
        <v>5223</v>
      </c>
      <c r="C896" s="573" t="s">
        <v>130</v>
      </c>
      <c r="D896" s="574">
        <v>0</v>
      </c>
      <c r="E896" s="574">
        <v>148868.9</v>
      </c>
      <c r="F896" s="574">
        <v>148868.9</v>
      </c>
      <c r="G896" s="575">
        <f t="shared" si="15"/>
        <v>100</v>
      </c>
    </row>
    <row r="897" spans="1:7" x14ac:dyDescent="0.2">
      <c r="A897" s="571">
        <v>4350</v>
      </c>
      <c r="B897" s="572">
        <v>5321</v>
      </c>
      <c r="C897" s="573" t="s">
        <v>131</v>
      </c>
      <c r="D897" s="574">
        <v>0</v>
      </c>
      <c r="E897" s="574">
        <v>438843</v>
      </c>
      <c r="F897" s="574">
        <v>438843</v>
      </c>
      <c r="G897" s="575">
        <f t="shared" si="15"/>
        <v>100</v>
      </c>
    </row>
    <row r="898" spans="1:7" ht="25.5" x14ac:dyDescent="0.2">
      <c r="A898" s="571">
        <v>4350</v>
      </c>
      <c r="B898" s="572">
        <v>5331</v>
      </c>
      <c r="C898" s="573" t="s">
        <v>134</v>
      </c>
      <c r="D898" s="574">
        <v>58247</v>
      </c>
      <c r="E898" s="574">
        <v>60237.65</v>
      </c>
      <c r="F898" s="574">
        <v>34400.059150000001</v>
      </c>
      <c r="G898" s="575">
        <f t="shared" si="15"/>
        <v>57.107239658253604</v>
      </c>
    </row>
    <row r="899" spans="1:7" ht="25.5" x14ac:dyDescent="0.2">
      <c r="A899" s="571">
        <v>4350</v>
      </c>
      <c r="B899" s="572">
        <v>5336</v>
      </c>
      <c r="C899" s="573" t="s">
        <v>156</v>
      </c>
      <c r="D899" s="574">
        <v>0</v>
      </c>
      <c r="E899" s="574">
        <v>134973.628</v>
      </c>
      <c r="F899" s="574">
        <v>134973.628</v>
      </c>
      <c r="G899" s="575">
        <f t="shared" si="15"/>
        <v>100</v>
      </c>
    </row>
    <row r="900" spans="1:7" ht="25.5" x14ac:dyDescent="0.2">
      <c r="A900" s="571">
        <v>4350</v>
      </c>
      <c r="B900" s="572">
        <v>5621</v>
      </c>
      <c r="C900" s="573" t="s">
        <v>215</v>
      </c>
      <c r="D900" s="574">
        <v>5866</v>
      </c>
      <c r="E900" s="574">
        <v>5866</v>
      </c>
      <c r="F900" s="574">
        <v>5866</v>
      </c>
      <c r="G900" s="575">
        <f t="shared" si="15"/>
        <v>100</v>
      </c>
    </row>
    <row r="901" spans="1:7" ht="25.5" x14ac:dyDescent="0.2">
      <c r="A901" s="571">
        <v>4350</v>
      </c>
      <c r="B901" s="572">
        <v>5623</v>
      </c>
      <c r="C901" s="573" t="s">
        <v>217</v>
      </c>
      <c r="D901" s="574">
        <v>18691</v>
      </c>
      <c r="E901" s="574">
        <v>18691</v>
      </c>
      <c r="F901" s="574">
        <v>18691</v>
      </c>
      <c r="G901" s="575">
        <f t="shared" si="15"/>
        <v>100</v>
      </c>
    </row>
    <row r="902" spans="1:7" ht="25.5" x14ac:dyDescent="0.2">
      <c r="A902" s="571">
        <v>4350</v>
      </c>
      <c r="B902" s="572">
        <v>5651</v>
      </c>
      <c r="C902" s="573" t="s">
        <v>169</v>
      </c>
      <c r="D902" s="574">
        <v>44000</v>
      </c>
      <c r="E902" s="574">
        <v>44000</v>
      </c>
      <c r="F902" s="574">
        <v>44000</v>
      </c>
      <c r="G902" s="575">
        <f t="shared" si="15"/>
        <v>100</v>
      </c>
    </row>
    <row r="903" spans="1:7" x14ac:dyDescent="0.2">
      <c r="A903" s="577">
        <v>4350</v>
      </c>
      <c r="B903" s="578"/>
      <c r="C903" s="579" t="s">
        <v>90</v>
      </c>
      <c r="D903" s="555">
        <v>126804</v>
      </c>
      <c r="E903" s="555">
        <v>927349.93799999997</v>
      </c>
      <c r="F903" s="555">
        <v>901303.84514999995</v>
      </c>
      <c r="G903" s="580">
        <f t="shared" si="15"/>
        <v>97.191341500903832</v>
      </c>
    </row>
    <row r="904" spans="1:7" x14ac:dyDescent="0.2">
      <c r="A904" s="581"/>
      <c r="B904" s="582"/>
      <c r="C904" s="583" t="s">
        <v>2498</v>
      </c>
      <c r="D904" s="584"/>
      <c r="E904" s="584"/>
      <c r="F904" s="584"/>
      <c r="G904" s="585"/>
    </row>
    <row r="905" spans="1:7" x14ac:dyDescent="0.2">
      <c r="A905" s="586">
        <v>4351</v>
      </c>
      <c r="B905" s="587">
        <v>5169</v>
      </c>
      <c r="C905" s="588" t="s">
        <v>125</v>
      </c>
      <c r="D905" s="589">
        <v>0</v>
      </c>
      <c r="E905" s="589">
        <v>8296.84</v>
      </c>
      <c r="F905" s="589">
        <v>0</v>
      </c>
      <c r="G905" s="590">
        <f t="shared" si="15"/>
        <v>0</v>
      </c>
    </row>
    <row r="906" spans="1:7" ht="25.5" x14ac:dyDescent="0.2">
      <c r="A906" s="571">
        <v>4351</v>
      </c>
      <c r="B906" s="572">
        <v>5213</v>
      </c>
      <c r="C906" s="573" t="s">
        <v>2776</v>
      </c>
      <c r="D906" s="574">
        <v>0</v>
      </c>
      <c r="E906" s="574">
        <v>3200</v>
      </c>
      <c r="F906" s="574">
        <v>3200</v>
      </c>
      <c r="G906" s="575">
        <f t="shared" si="15"/>
        <v>100</v>
      </c>
    </row>
    <row r="907" spans="1:7" ht="25.5" x14ac:dyDescent="0.2">
      <c r="A907" s="571">
        <v>4351</v>
      </c>
      <c r="B907" s="572">
        <v>5221</v>
      </c>
      <c r="C907" s="573" t="s">
        <v>139</v>
      </c>
      <c r="D907" s="574">
        <v>0</v>
      </c>
      <c r="E907" s="574">
        <v>84019</v>
      </c>
      <c r="F907" s="574">
        <v>84019</v>
      </c>
      <c r="G907" s="575">
        <f t="shared" si="15"/>
        <v>100</v>
      </c>
    </row>
    <row r="908" spans="1:7" x14ac:dyDescent="0.2">
      <c r="A908" s="571">
        <v>4351</v>
      </c>
      <c r="B908" s="572">
        <v>5222</v>
      </c>
      <c r="C908" s="573" t="s">
        <v>127</v>
      </c>
      <c r="D908" s="574">
        <v>0</v>
      </c>
      <c r="E908" s="574">
        <v>79760</v>
      </c>
      <c r="F908" s="574">
        <v>79760</v>
      </c>
      <c r="G908" s="575">
        <f t="shared" si="15"/>
        <v>100</v>
      </c>
    </row>
    <row r="909" spans="1:7" ht="25.5" x14ac:dyDescent="0.2">
      <c r="A909" s="571">
        <v>4351</v>
      </c>
      <c r="B909" s="572">
        <v>5223</v>
      </c>
      <c r="C909" s="573" t="s">
        <v>130</v>
      </c>
      <c r="D909" s="574">
        <v>0</v>
      </c>
      <c r="E909" s="574">
        <v>159413.70000000001</v>
      </c>
      <c r="F909" s="574">
        <v>159413.70000000001</v>
      </c>
      <c r="G909" s="575">
        <f t="shared" si="15"/>
        <v>100</v>
      </c>
    </row>
    <row r="910" spans="1:7" x14ac:dyDescent="0.2">
      <c r="A910" s="571">
        <v>4351</v>
      </c>
      <c r="B910" s="572">
        <v>5321</v>
      </c>
      <c r="C910" s="573" t="s">
        <v>131</v>
      </c>
      <c r="D910" s="574">
        <v>0</v>
      </c>
      <c r="E910" s="574">
        <v>108219</v>
      </c>
      <c r="F910" s="574">
        <v>108219</v>
      </c>
      <c r="G910" s="575">
        <f t="shared" si="15"/>
        <v>100</v>
      </c>
    </row>
    <row r="911" spans="1:7" ht="25.5" x14ac:dyDescent="0.2">
      <c r="A911" s="571">
        <v>4351</v>
      </c>
      <c r="B911" s="572">
        <v>5336</v>
      </c>
      <c r="C911" s="573" t="s">
        <v>156</v>
      </c>
      <c r="D911" s="574">
        <v>0</v>
      </c>
      <c r="E911" s="574">
        <v>2949</v>
      </c>
      <c r="F911" s="574">
        <v>2949</v>
      </c>
      <c r="G911" s="575">
        <f t="shared" si="15"/>
        <v>100</v>
      </c>
    </row>
    <row r="912" spans="1:7" ht="25.5" x14ac:dyDescent="0.2">
      <c r="A912" s="571">
        <v>4351</v>
      </c>
      <c r="B912" s="572">
        <v>5621</v>
      </c>
      <c r="C912" s="573" t="s">
        <v>215</v>
      </c>
      <c r="D912" s="574">
        <v>7626</v>
      </c>
      <c r="E912" s="574">
        <v>6848</v>
      </c>
      <c r="F912" s="574">
        <v>6848</v>
      </c>
      <c r="G912" s="575">
        <f t="shared" si="15"/>
        <v>100</v>
      </c>
    </row>
    <row r="913" spans="1:7" x14ac:dyDescent="0.2">
      <c r="A913" s="571">
        <v>4351</v>
      </c>
      <c r="B913" s="572">
        <v>5622</v>
      </c>
      <c r="C913" s="573" t="s">
        <v>216</v>
      </c>
      <c r="D913" s="574">
        <v>11082</v>
      </c>
      <c r="E913" s="574">
        <v>11082</v>
      </c>
      <c r="F913" s="574">
        <v>11082</v>
      </c>
      <c r="G913" s="575">
        <f t="shared" si="15"/>
        <v>100</v>
      </c>
    </row>
    <row r="914" spans="1:7" ht="25.5" x14ac:dyDescent="0.2">
      <c r="A914" s="571">
        <v>4351</v>
      </c>
      <c r="B914" s="572">
        <v>5623</v>
      </c>
      <c r="C914" s="573" t="s">
        <v>217</v>
      </c>
      <c r="D914" s="574">
        <v>15011</v>
      </c>
      <c r="E914" s="574">
        <v>15011</v>
      </c>
      <c r="F914" s="574">
        <v>15011</v>
      </c>
      <c r="G914" s="575">
        <f t="shared" si="15"/>
        <v>100</v>
      </c>
    </row>
    <row r="915" spans="1:7" ht="25.5" x14ac:dyDescent="0.2">
      <c r="A915" s="571">
        <v>4351</v>
      </c>
      <c r="B915" s="572">
        <v>5659</v>
      </c>
      <c r="C915" s="573" t="s">
        <v>3066</v>
      </c>
      <c r="D915" s="574">
        <v>1400</v>
      </c>
      <c r="E915" s="574">
        <v>1400</v>
      </c>
      <c r="F915" s="574">
        <v>1400</v>
      </c>
      <c r="G915" s="575">
        <f t="shared" si="15"/>
        <v>100</v>
      </c>
    </row>
    <row r="916" spans="1:7" ht="25.5" x14ac:dyDescent="0.2">
      <c r="A916" s="577">
        <v>4351</v>
      </c>
      <c r="B916" s="578"/>
      <c r="C916" s="579" t="s">
        <v>91</v>
      </c>
      <c r="D916" s="555">
        <v>35119</v>
      </c>
      <c r="E916" s="555">
        <v>480198.54</v>
      </c>
      <c r="F916" s="555">
        <v>471901.7</v>
      </c>
      <c r="G916" s="580">
        <f t="shared" si="15"/>
        <v>98.272206325325357</v>
      </c>
    </row>
    <row r="917" spans="1:7" x14ac:dyDescent="0.2">
      <c r="A917" s="581"/>
      <c r="B917" s="582"/>
      <c r="C917" s="583" t="s">
        <v>2498</v>
      </c>
      <c r="D917" s="584"/>
      <c r="E917" s="584"/>
      <c r="F917" s="584"/>
      <c r="G917" s="585"/>
    </row>
    <row r="918" spans="1:7" ht="25.5" x14ac:dyDescent="0.2">
      <c r="A918" s="586">
        <v>4352</v>
      </c>
      <c r="B918" s="587">
        <v>5221</v>
      </c>
      <c r="C918" s="588" t="s">
        <v>139</v>
      </c>
      <c r="D918" s="589">
        <v>0</v>
      </c>
      <c r="E918" s="589">
        <v>250</v>
      </c>
      <c r="F918" s="589">
        <v>250</v>
      </c>
      <c r="G918" s="590">
        <f t="shared" si="15"/>
        <v>100</v>
      </c>
    </row>
    <row r="919" spans="1:7" x14ac:dyDescent="0.2">
      <c r="A919" s="577">
        <v>4352</v>
      </c>
      <c r="B919" s="578"/>
      <c r="C919" s="579" t="s">
        <v>2499</v>
      </c>
      <c r="D919" s="555">
        <v>0</v>
      </c>
      <c r="E919" s="555">
        <v>250</v>
      </c>
      <c r="F919" s="555">
        <v>250</v>
      </c>
      <c r="G919" s="580">
        <f t="shared" si="15"/>
        <v>100</v>
      </c>
    </row>
    <row r="920" spans="1:7" x14ac:dyDescent="0.2">
      <c r="A920" s="581"/>
      <c r="B920" s="582"/>
      <c r="C920" s="583" t="s">
        <v>2498</v>
      </c>
      <c r="D920" s="584"/>
      <c r="E920" s="584"/>
      <c r="F920" s="584"/>
      <c r="G920" s="585"/>
    </row>
    <row r="921" spans="1:7" x14ac:dyDescent="0.2">
      <c r="A921" s="586">
        <v>4354</v>
      </c>
      <c r="B921" s="587">
        <v>5137</v>
      </c>
      <c r="C921" s="588" t="s">
        <v>938</v>
      </c>
      <c r="D921" s="589">
        <v>3600</v>
      </c>
      <c r="E921" s="589">
        <v>4168.0000000000009</v>
      </c>
      <c r="F921" s="589">
        <v>1620.2161999999998</v>
      </c>
      <c r="G921" s="590">
        <f t="shared" si="15"/>
        <v>38.87274952015354</v>
      </c>
    </row>
    <row r="922" spans="1:7" x14ac:dyDescent="0.2">
      <c r="A922" s="571">
        <v>4354</v>
      </c>
      <c r="B922" s="572">
        <v>5167</v>
      </c>
      <c r="C922" s="573" t="s">
        <v>150</v>
      </c>
      <c r="D922" s="574">
        <v>0</v>
      </c>
      <c r="E922" s="574">
        <v>13</v>
      </c>
      <c r="F922" s="574">
        <v>12.349119999999999</v>
      </c>
      <c r="G922" s="575">
        <f t="shared" si="15"/>
        <v>94.993230769230763</v>
      </c>
    </row>
    <row r="923" spans="1:7" x14ac:dyDescent="0.2">
      <c r="A923" s="571">
        <v>4354</v>
      </c>
      <c r="B923" s="572">
        <v>5169</v>
      </c>
      <c r="C923" s="573" t="s">
        <v>125</v>
      </c>
      <c r="D923" s="574">
        <v>0</v>
      </c>
      <c r="E923" s="574">
        <v>110</v>
      </c>
      <c r="F923" s="574">
        <v>70.180000000000007</v>
      </c>
      <c r="G923" s="575">
        <f t="shared" si="15"/>
        <v>63.800000000000004</v>
      </c>
    </row>
    <row r="924" spans="1:7" x14ac:dyDescent="0.2">
      <c r="A924" s="571">
        <v>4354</v>
      </c>
      <c r="B924" s="572">
        <v>5171</v>
      </c>
      <c r="C924" s="573" t="s">
        <v>152</v>
      </c>
      <c r="D924" s="574">
        <v>0</v>
      </c>
      <c r="E924" s="574">
        <v>40</v>
      </c>
      <c r="F924" s="574">
        <v>0</v>
      </c>
      <c r="G924" s="575">
        <f t="shared" si="15"/>
        <v>0</v>
      </c>
    </row>
    <row r="925" spans="1:7" ht="25.5" x14ac:dyDescent="0.2">
      <c r="A925" s="571">
        <v>4354</v>
      </c>
      <c r="B925" s="572">
        <v>5221</v>
      </c>
      <c r="C925" s="573" t="s">
        <v>139</v>
      </c>
      <c r="D925" s="574">
        <v>0</v>
      </c>
      <c r="E925" s="574">
        <v>13414</v>
      </c>
      <c r="F925" s="574">
        <v>13414</v>
      </c>
      <c r="G925" s="575">
        <f t="shared" si="15"/>
        <v>100</v>
      </c>
    </row>
    <row r="926" spans="1:7" x14ac:dyDescent="0.2">
      <c r="A926" s="571">
        <v>4354</v>
      </c>
      <c r="B926" s="572">
        <v>5222</v>
      </c>
      <c r="C926" s="573" t="s">
        <v>127</v>
      </c>
      <c r="D926" s="574">
        <v>0</v>
      </c>
      <c r="E926" s="574">
        <v>4763</v>
      </c>
      <c r="F926" s="574">
        <v>4763</v>
      </c>
      <c r="G926" s="575">
        <f t="shared" si="15"/>
        <v>100</v>
      </c>
    </row>
    <row r="927" spans="1:7" ht="25.5" x14ac:dyDescent="0.2">
      <c r="A927" s="571">
        <v>4354</v>
      </c>
      <c r="B927" s="572">
        <v>5223</v>
      </c>
      <c r="C927" s="573" t="s">
        <v>130</v>
      </c>
      <c r="D927" s="574">
        <v>0</v>
      </c>
      <c r="E927" s="574">
        <v>38551</v>
      </c>
      <c r="F927" s="574">
        <v>38551</v>
      </c>
      <c r="G927" s="575">
        <f t="shared" si="15"/>
        <v>100</v>
      </c>
    </row>
    <row r="928" spans="1:7" x14ac:dyDescent="0.2">
      <c r="A928" s="571">
        <v>4354</v>
      </c>
      <c r="B928" s="572">
        <v>5321</v>
      </c>
      <c r="C928" s="573" t="s">
        <v>131</v>
      </c>
      <c r="D928" s="574">
        <v>0</v>
      </c>
      <c r="E928" s="574">
        <v>16231</v>
      </c>
      <c r="F928" s="574">
        <v>16231</v>
      </c>
      <c r="G928" s="575">
        <f t="shared" si="15"/>
        <v>100</v>
      </c>
    </row>
    <row r="929" spans="1:7" ht="25.5" x14ac:dyDescent="0.2">
      <c r="A929" s="571">
        <v>4354</v>
      </c>
      <c r="B929" s="572">
        <v>5331</v>
      </c>
      <c r="C929" s="573" t="s">
        <v>134</v>
      </c>
      <c r="D929" s="574">
        <v>11800</v>
      </c>
      <c r="E929" s="574">
        <v>21337.1</v>
      </c>
      <c r="F929" s="574">
        <v>21337.1</v>
      </c>
      <c r="G929" s="575">
        <f t="shared" si="15"/>
        <v>100</v>
      </c>
    </row>
    <row r="930" spans="1:7" ht="25.5" x14ac:dyDescent="0.2">
      <c r="A930" s="571">
        <v>4354</v>
      </c>
      <c r="B930" s="572">
        <v>5336</v>
      </c>
      <c r="C930" s="573" t="s">
        <v>156</v>
      </c>
      <c r="D930" s="574">
        <v>0</v>
      </c>
      <c r="E930" s="574">
        <v>78977</v>
      </c>
      <c r="F930" s="574">
        <v>78976.899999999994</v>
      </c>
      <c r="G930" s="575">
        <f t="shared" si="15"/>
        <v>99.999873380857707</v>
      </c>
    </row>
    <row r="931" spans="1:7" ht="25.5" x14ac:dyDescent="0.2">
      <c r="A931" s="571">
        <v>4354</v>
      </c>
      <c r="B931" s="572">
        <v>5621</v>
      </c>
      <c r="C931" s="573" t="s">
        <v>215</v>
      </c>
      <c r="D931" s="574">
        <v>1916</v>
      </c>
      <c r="E931" s="574">
        <v>1916</v>
      </c>
      <c r="F931" s="574">
        <v>1916</v>
      </c>
      <c r="G931" s="575">
        <f t="shared" si="15"/>
        <v>100</v>
      </c>
    </row>
    <row r="932" spans="1:7" ht="25.5" x14ac:dyDescent="0.2">
      <c r="A932" s="571">
        <v>4354</v>
      </c>
      <c r="B932" s="572">
        <v>5623</v>
      </c>
      <c r="C932" s="573" t="s">
        <v>217</v>
      </c>
      <c r="D932" s="574">
        <v>3046</v>
      </c>
      <c r="E932" s="574">
        <v>3046</v>
      </c>
      <c r="F932" s="574">
        <v>3046</v>
      </c>
      <c r="G932" s="575">
        <f t="shared" si="15"/>
        <v>100</v>
      </c>
    </row>
    <row r="933" spans="1:7" ht="25.5" x14ac:dyDescent="0.2">
      <c r="A933" s="571">
        <v>4354</v>
      </c>
      <c r="B933" s="572">
        <v>5651</v>
      </c>
      <c r="C933" s="573" t="s">
        <v>169</v>
      </c>
      <c r="D933" s="574">
        <v>7000</v>
      </c>
      <c r="E933" s="574">
        <v>7000</v>
      </c>
      <c r="F933" s="574">
        <v>7000</v>
      </c>
      <c r="G933" s="575">
        <f t="shared" si="15"/>
        <v>100</v>
      </c>
    </row>
    <row r="934" spans="1:7" x14ac:dyDescent="0.2">
      <c r="A934" s="577">
        <v>4354</v>
      </c>
      <c r="B934" s="578"/>
      <c r="C934" s="579" t="s">
        <v>223</v>
      </c>
      <c r="D934" s="555">
        <v>27362</v>
      </c>
      <c r="E934" s="555">
        <v>189566.1</v>
      </c>
      <c r="F934" s="555">
        <v>186937.74531999999</v>
      </c>
      <c r="G934" s="580">
        <f t="shared" si="15"/>
        <v>98.613489078479745</v>
      </c>
    </row>
    <row r="935" spans="1:7" x14ac:dyDescent="0.2">
      <c r="A935" s="581"/>
      <c r="B935" s="582"/>
      <c r="C935" s="583" t="s">
        <v>2498</v>
      </c>
      <c r="D935" s="584"/>
      <c r="E935" s="584"/>
      <c r="F935" s="584"/>
      <c r="G935" s="585"/>
    </row>
    <row r="936" spans="1:7" ht="25.5" x14ac:dyDescent="0.2">
      <c r="A936" s="586">
        <v>4355</v>
      </c>
      <c r="B936" s="587">
        <v>5223</v>
      </c>
      <c r="C936" s="588" t="s">
        <v>130</v>
      </c>
      <c r="D936" s="589">
        <v>0</v>
      </c>
      <c r="E936" s="589">
        <v>5005</v>
      </c>
      <c r="F936" s="589">
        <v>5005</v>
      </c>
      <c r="G936" s="590">
        <f t="shared" si="15"/>
        <v>100</v>
      </c>
    </row>
    <row r="937" spans="1:7" ht="25.5" x14ac:dyDescent="0.2">
      <c r="A937" s="571">
        <v>4355</v>
      </c>
      <c r="B937" s="572">
        <v>5623</v>
      </c>
      <c r="C937" s="573" t="s">
        <v>217</v>
      </c>
      <c r="D937" s="574">
        <v>421</v>
      </c>
      <c r="E937" s="574">
        <v>421</v>
      </c>
      <c r="F937" s="574">
        <v>421</v>
      </c>
      <c r="G937" s="575">
        <f t="shared" si="15"/>
        <v>100</v>
      </c>
    </row>
    <row r="938" spans="1:7" x14ac:dyDescent="0.2">
      <c r="A938" s="577">
        <v>4355</v>
      </c>
      <c r="B938" s="578"/>
      <c r="C938" s="579" t="s">
        <v>224</v>
      </c>
      <c r="D938" s="555">
        <v>421</v>
      </c>
      <c r="E938" s="555">
        <v>5426</v>
      </c>
      <c r="F938" s="555">
        <v>5426</v>
      </c>
      <c r="G938" s="580">
        <f t="shared" si="15"/>
        <v>100</v>
      </c>
    </row>
    <row r="939" spans="1:7" x14ac:dyDescent="0.2">
      <c r="A939" s="581"/>
      <c r="B939" s="582"/>
      <c r="C939" s="583" t="s">
        <v>2498</v>
      </c>
      <c r="D939" s="584"/>
      <c r="E939" s="584"/>
      <c r="F939" s="584"/>
      <c r="G939" s="585"/>
    </row>
    <row r="940" spans="1:7" ht="25.5" x14ac:dyDescent="0.2">
      <c r="A940" s="586">
        <v>4356</v>
      </c>
      <c r="B940" s="587">
        <v>5221</v>
      </c>
      <c r="C940" s="588" t="s">
        <v>139</v>
      </c>
      <c r="D940" s="589">
        <v>0</v>
      </c>
      <c r="E940" s="589">
        <v>14371.3</v>
      </c>
      <c r="F940" s="589">
        <v>14371.3</v>
      </c>
      <c r="G940" s="590">
        <f t="shared" si="15"/>
        <v>100</v>
      </c>
    </row>
    <row r="941" spans="1:7" x14ac:dyDescent="0.2">
      <c r="A941" s="571">
        <v>4356</v>
      </c>
      <c r="B941" s="572">
        <v>5222</v>
      </c>
      <c r="C941" s="573" t="s">
        <v>127</v>
      </c>
      <c r="D941" s="574">
        <v>0</v>
      </c>
      <c r="E941" s="574">
        <v>18690.5</v>
      </c>
      <c r="F941" s="574">
        <v>18690.5</v>
      </c>
      <c r="G941" s="575">
        <f t="shared" si="15"/>
        <v>100</v>
      </c>
    </row>
    <row r="942" spans="1:7" ht="25.5" x14ac:dyDescent="0.2">
      <c r="A942" s="571">
        <v>4356</v>
      </c>
      <c r="B942" s="572">
        <v>5223</v>
      </c>
      <c r="C942" s="573" t="s">
        <v>130</v>
      </c>
      <c r="D942" s="574">
        <v>0</v>
      </c>
      <c r="E942" s="574">
        <v>64549.8</v>
      </c>
      <c r="F942" s="574">
        <v>64549.8</v>
      </c>
      <c r="G942" s="575">
        <f t="shared" si="15"/>
        <v>100</v>
      </c>
    </row>
    <row r="943" spans="1:7" x14ac:dyDescent="0.2">
      <c r="A943" s="571">
        <v>4356</v>
      </c>
      <c r="B943" s="572">
        <v>5321</v>
      </c>
      <c r="C943" s="573" t="s">
        <v>131</v>
      </c>
      <c r="D943" s="574">
        <v>0</v>
      </c>
      <c r="E943" s="574">
        <v>46414</v>
      </c>
      <c r="F943" s="574">
        <v>46414</v>
      </c>
      <c r="G943" s="575">
        <f t="shared" si="15"/>
        <v>100</v>
      </c>
    </row>
    <row r="944" spans="1:7" ht="25.5" x14ac:dyDescent="0.2">
      <c r="A944" s="571">
        <v>4356</v>
      </c>
      <c r="B944" s="572">
        <v>5621</v>
      </c>
      <c r="C944" s="573" t="s">
        <v>215</v>
      </c>
      <c r="D944" s="574">
        <v>1796</v>
      </c>
      <c r="E944" s="574">
        <v>1796</v>
      </c>
      <c r="F944" s="574">
        <v>1796</v>
      </c>
      <c r="G944" s="575">
        <f t="shared" si="15"/>
        <v>100</v>
      </c>
    </row>
    <row r="945" spans="1:7" x14ac:dyDescent="0.2">
      <c r="A945" s="571">
        <v>4356</v>
      </c>
      <c r="B945" s="572">
        <v>5622</v>
      </c>
      <c r="C945" s="573" t="s">
        <v>216</v>
      </c>
      <c r="D945" s="574">
        <v>2598</v>
      </c>
      <c r="E945" s="574">
        <v>2598</v>
      </c>
      <c r="F945" s="574">
        <v>2598</v>
      </c>
      <c r="G945" s="575">
        <f t="shared" si="15"/>
        <v>100</v>
      </c>
    </row>
    <row r="946" spans="1:7" ht="25.5" x14ac:dyDescent="0.2">
      <c r="A946" s="571">
        <v>4356</v>
      </c>
      <c r="B946" s="572">
        <v>5623</v>
      </c>
      <c r="C946" s="573" t="s">
        <v>217</v>
      </c>
      <c r="D946" s="574">
        <v>7365</v>
      </c>
      <c r="E946" s="574">
        <v>7365</v>
      </c>
      <c r="F946" s="574">
        <v>7365</v>
      </c>
      <c r="G946" s="575">
        <f t="shared" si="15"/>
        <v>100</v>
      </c>
    </row>
    <row r="947" spans="1:7" x14ac:dyDescent="0.2">
      <c r="A947" s="577">
        <v>4356</v>
      </c>
      <c r="B947" s="578"/>
      <c r="C947" s="579" t="s">
        <v>225</v>
      </c>
      <c r="D947" s="555">
        <v>11759</v>
      </c>
      <c r="E947" s="555">
        <v>155784.6</v>
      </c>
      <c r="F947" s="555">
        <v>155784.6</v>
      </c>
      <c r="G947" s="580">
        <f t="shared" si="15"/>
        <v>100</v>
      </c>
    </row>
    <row r="948" spans="1:7" x14ac:dyDescent="0.2">
      <c r="A948" s="581"/>
      <c r="B948" s="582"/>
      <c r="C948" s="583" t="s">
        <v>2498</v>
      </c>
      <c r="D948" s="584"/>
      <c r="E948" s="584"/>
      <c r="F948" s="584"/>
      <c r="G948" s="585"/>
    </row>
    <row r="949" spans="1:7" x14ac:dyDescent="0.2">
      <c r="A949" s="586">
        <v>4357</v>
      </c>
      <c r="B949" s="587">
        <v>5137</v>
      </c>
      <c r="C949" s="588" t="s">
        <v>938</v>
      </c>
      <c r="D949" s="589">
        <v>23700</v>
      </c>
      <c r="E949" s="589">
        <v>29813.05</v>
      </c>
      <c r="F949" s="589">
        <v>18912.643199999999</v>
      </c>
      <c r="G949" s="590">
        <f t="shared" ref="G949:G1019" si="16">F949/E949*100</f>
        <v>63.43746513691152</v>
      </c>
    </row>
    <row r="950" spans="1:7" x14ac:dyDescent="0.2">
      <c r="A950" s="571">
        <v>4357</v>
      </c>
      <c r="B950" s="572">
        <v>5139</v>
      </c>
      <c r="C950" s="573" t="s">
        <v>124</v>
      </c>
      <c r="D950" s="574">
        <v>31</v>
      </c>
      <c r="E950" s="574">
        <v>55.33</v>
      </c>
      <c r="F950" s="574">
        <v>30.963699999999999</v>
      </c>
      <c r="G950" s="575">
        <f t="shared" si="16"/>
        <v>55.961865172600753</v>
      </c>
    </row>
    <row r="951" spans="1:7" x14ac:dyDescent="0.2">
      <c r="A951" s="571">
        <v>4357</v>
      </c>
      <c r="B951" s="572">
        <v>5167</v>
      </c>
      <c r="C951" s="573" t="s">
        <v>150</v>
      </c>
      <c r="D951" s="574">
        <v>27</v>
      </c>
      <c r="E951" s="574">
        <v>38</v>
      </c>
      <c r="F951" s="574">
        <v>35.831600000000002</v>
      </c>
      <c r="G951" s="575">
        <f t="shared" si="16"/>
        <v>94.293684210526322</v>
      </c>
    </row>
    <row r="952" spans="1:7" x14ac:dyDescent="0.2">
      <c r="A952" s="571">
        <v>4357</v>
      </c>
      <c r="B952" s="572">
        <v>5169</v>
      </c>
      <c r="C952" s="573" t="s">
        <v>125</v>
      </c>
      <c r="D952" s="574">
        <v>0</v>
      </c>
      <c r="E952" s="574">
        <v>542.82000000000005</v>
      </c>
      <c r="F952" s="574">
        <v>92.091679999999997</v>
      </c>
      <c r="G952" s="575">
        <f t="shared" si="16"/>
        <v>16.965417633838104</v>
      </c>
    </row>
    <row r="953" spans="1:7" ht="25.5" x14ac:dyDescent="0.2">
      <c r="A953" s="571">
        <v>4357</v>
      </c>
      <c r="B953" s="572">
        <v>5213</v>
      </c>
      <c r="C953" s="573" t="s">
        <v>2776</v>
      </c>
      <c r="D953" s="574">
        <v>0</v>
      </c>
      <c r="E953" s="574">
        <v>1484.1</v>
      </c>
      <c r="F953" s="574">
        <v>1484.1</v>
      </c>
      <c r="G953" s="575">
        <f t="shared" si="16"/>
        <v>100</v>
      </c>
    </row>
    <row r="954" spans="1:7" ht="25.5" x14ac:dyDescent="0.2">
      <c r="A954" s="571">
        <v>4357</v>
      </c>
      <c r="B954" s="572">
        <v>5221</v>
      </c>
      <c r="C954" s="573" t="s">
        <v>139</v>
      </c>
      <c r="D954" s="574">
        <v>0</v>
      </c>
      <c r="E954" s="574">
        <v>55879.9</v>
      </c>
      <c r="F954" s="574">
        <v>55879.9</v>
      </c>
      <c r="G954" s="575">
        <f t="shared" si="16"/>
        <v>100</v>
      </c>
    </row>
    <row r="955" spans="1:7" x14ac:dyDescent="0.2">
      <c r="A955" s="571">
        <v>4357</v>
      </c>
      <c r="B955" s="572">
        <v>5222</v>
      </c>
      <c r="C955" s="573" t="s">
        <v>127</v>
      </c>
      <c r="D955" s="574">
        <v>0</v>
      </c>
      <c r="E955" s="574">
        <v>55725</v>
      </c>
      <c r="F955" s="574">
        <v>55725</v>
      </c>
      <c r="G955" s="575">
        <f t="shared" si="16"/>
        <v>100</v>
      </c>
    </row>
    <row r="956" spans="1:7" ht="25.5" x14ac:dyDescent="0.2">
      <c r="A956" s="571">
        <v>4357</v>
      </c>
      <c r="B956" s="572">
        <v>5223</v>
      </c>
      <c r="C956" s="573" t="s">
        <v>130</v>
      </c>
      <c r="D956" s="574">
        <v>0</v>
      </c>
      <c r="E956" s="574">
        <v>86335.4</v>
      </c>
      <c r="F956" s="574">
        <v>86335.4</v>
      </c>
      <c r="G956" s="575">
        <f t="shared" si="16"/>
        <v>100</v>
      </c>
    </row>
    <row r="957" spans="1:7" x14ac:dyDescent="0.2">
      <c r="A957" s="571">
        <v>4357</v>
      </c>
      <c r="B957" s="572">
        <v>5321</v>
      </c>
      <c r="C957" s="573" t="s">
        <v>131</v>
      </c>
      <c r="D957" s="574">
        <v>0</v>
      </c>
      <c r="E957" s="574">
        <v>261710</v>
      </c>
      <c r="F957" s="574">
        <v>261710</v>
      </c>
      <c r="G957" s="575">
        <f t="shared" si="16"/>
        <v>100</v>
      </c>
    </row>
    <row r="958" spans="1:7" ht="25.5" x14ac:dyDescent="0.2">
      <c r="A958" s="571">
        <v>4357</v>
      </c>
      <c r="B958" s="572">
        <v>5331</v>
      </c>
      <c r="C958" s="573" t="s">
        <v>134</v>
      </c>
      <c r="D958" s="574">
        <v>168846</v>
      </c>
      <c r="E958" s="574">
        <v>179487.459</v>
      </c>
      <c r="F958" s="574">
        <v>117987.459</v>
      </c>
      <c r="G958" s="575">
        <f t="shared" si="16"/>
        <v>65.735767644913849</v>
      </c>
    </row>
    <row r="959" spans="1:7" ht="25.5" x14ac:dyDescent="0.2">
      <c r="A959" s="571">
        <v>4357</v>
      </c>
      <c r="B959" s="572">
        <v>5336</v>
      </c>
      <c r="C959" s="573" t="s">
        <v>156</v>
      </c>
      <c r="D959" s="574">
        <v>0</v>
      </c>
      <c r="E959" s="574">
        <v>475101.00099999999</v>
      </c>
      <c r="F959" s="574">
        <v>475101.00099999999</v>
      </c>
      <c r="G959" s="575">
        <f t="shared" si="16"/>
        <v>100</v>
      </c>
    </row>
    <row r="960" spans="1:7" ht="25.5" x14ac:dyDescent="0.2">
      <c r="A960" s="571">
        <v>4357</v>
      </c>
      <c r="B960" s="572">
        <v>5621</v>
      </c>
      <c r="C960" s="573" t="s">
        <v>215</v>
      </c>
      <c r="D960" s="574">
        <v>5175</v>
      </c>
      <c r="E960" s="574">
        <v>5175</v>
      </c>
      <c r="F960" s="574">
        <v>5175</v>
      </c>
      <c r="G960" s="575">
        <f t="shared" si="16"/>
        <v>100</v>
      </c>
    </row>
    <row r="961" spans="1:7" x14ac:dyDescent="0.2">
      <c r="A961" s="571">
        <v>4357</v>
      </c>
      <c r="B961" s="572">
        <v>5622</v>
      </c>
      <c r="C961" s="573" t="s">
        <v>216</v>
      </c>
      <c r="D961" s="574">
        <v>7093</v>
      </c>
      <c r="E961" s="574">
        <v>7093</v>
      </c>
      <c r="F961" s="574">
        <v>7093</v>
      </c>
      <c r="G961" s="575">
        <f t="shared" si="16"/>
        <v>100</v>
      </c>
    </row>
    <row r="962" spans="1:7" ht="25.5" x14ac:dyDescent="0.2">
      <c r="A962" s="571">
        <v>4357</v>
      </c>
      <c r="B962" s="572">
        <v>5623</v>
      </c>
      <c r="C962" s="573" t="s">
        <v>217</v>
      </c>
      <c r="D962" s="574">
        <v>11240</v>
      </c>
      <c r="E962" s="574">
        <v>11240</v>
      </c>
      <c r="F962" s="574">
        <v>11240</v>
      </c>
      <c r="G962" s="575">
        <f t="shared" si="16"/>
        <v>100</v>
      </c>
    </row>
    <row r="963" spans="1:7" ht="25.5" x14ac:dyDescent="0.2">
      <c r="A963" s="571">
        <v>4357</v>
      </c>
      <c r="B963" s="572">
        <v>5651</v>
      </c>
      <c r="C963" s="573" t="s">
        <v>169</v>
      </c>
      <c r="D963" s="574">
        <v>145000</v>
      </c>
      <c r="E963" s="574">
        <v>145000</v>
      </c>
      <c r="F963" s="574">
        <v>145000</v>
      </c>
      <c r="G963" s="575">
        <f t="shared" si="16"/>
        <v>100</v>
      </c>
    </row>
    <row r="964" spans="1:7" ht="25.5" x14ac:dyDescent="0.2">
      <c r="A964" s="577">
        <v>4357</v>
      </c>
      <c r="B964" s="578"/>
      <c r="C964" s="579" t="s">
        <v>92</v>
      </c>
      <c r="D964" s="555">
        <v>361112</v>
      </c>
      <c r="E964" s="555">
        <v>1314680.06</v>
      </c>
      <c r="F964" s="555">
        <v>1241802.3901800001</v>
      </c>
      <c r="G964" s="580">
        <f t="shared" si="16"/>
        <v>94.456623171115865</v>
      </c>
    </row>
    <row r="965" spans="1:7" x14ac:dyDescent="0.2">
      <c r="A965" s="581"/>
      <c r="B965" s="582"/>
      <c r="C965" s="583" t="s">
        <v>2498</v>
      </c>
      <c r="D965" s="584"/>
      <c r="E965" s="584"/>
      <c r="F965" s="584"/>
      <c r="G965" s="585"/>
    </row>
    <row r="966" spans="1:7" ht="25.5" x14ac:dyDescent="0.2">
      <c r="A966" s="586">
        <v>4358</v>
      </c>
      <c r="B966" s="587">
        <v>5213</v>
      </c>
      <c r="C966" s="588" t="s">
        <v>2776</v>
      </c>
      <c r="D966" s="589">
        <v>0</v>
      </c>
      <c r="E966" s="589">
        <v>6342</v>
      </c>
      <c r="F966" s="589">
        <v>6342</v>
      </c>
      <c r="G966" s="590">
        <f t="shared" si="16"/>
        <v>100</v>
      </c>
    </row>
    <row r="967" spans="1:7" x14ac:dyDescent="0.2">
      <c r="A967" s="571">
        <v>4358</v>
      </c>
      <c r="B967" s="572">
        <v>5321</v>
      </c>
      <c r="C967" s="573" t="s">
        <v>131</v>
      </c>
      <c r="D967" s="574">
        <v>0</v>
      </c>
      <c r="E967" s="574">
        <v>9275</v>
      </c>
      <c r="F967" s="574">
        <v>9275</v>
      </c>
      <c r="G967" s="575">
        <f t="shared" si="16"/>
        <v>100</v>
      </c>
    </row>
    <row r="968" spans="1:7" ht="25.5" x14ac:dyDescent="0.2">
      <c r="A968" s="571">
        <v>4358</v>
      </c>
      <c r="B968" s="572">
        <v>5336</v>
      </c>
      <c r="C968" s="573" t="s">
        <v>156</v>
      </c>
      <c r="D968" s="574">
        <v>0</v>
      </c>
      <c r="E968" s="574">
        <v>26443</v>
      </c>
      <c r="F968" s="574">
        <v>26443</v>
      </c>
      <c r="G968" s="575">
        <f t="shared" si="16"/>
        <v>100</v>
      </c>
    </row>
    <row r="969" spans="1:7" ht="12.75" customHeight="1" x14ac:dyDescent="0.2">
      <c r="A969" s="571">
        <v>4358</v>
      </c>
      <c r="B969" s="572">
        <v>5339</v>
      </c>
      <c r="C969" s="573" t="s">
        <v>154</v>
      </c>
      <c r="D969" s="574">
        <v>0</v>
      </c>
      <c r="E969" s="574">
        <v>4121</v>
      </c>
      <c r="F969" s="574">
        <v>4121</v>
      </c>
      <c r="G969" s="575">
        <f t="shared" si="16"/>
        <v>100</v>
      </c>
    </row>
    <row r="970" spans="1:7" ht="25.5" x14ac:dyDescent="0.2">
      <c r="A970" s="577">
        <v>4358</v>
      </c>
      <c r="B970" s="578"/>
      <c r="C970" s="579" t="s">
        <v>226</v>
      </c>
      <c r="D970" s="555">
        <v>0</v>
      </c>
      <c r="E970" s="555">
        <v>46181</v>
      </c>
      <c r="F970" s="555">
        <v>46181</v>
      </c>
      <c r="G970" s="580">
        <f t="shared" si="16"/>
        <v>100</v>
      </c>
    </row>
    <row r="971" spans="1:7" x14ac:dyDescent="0.2">
      <c r="A971" s="581"/>
      <c r="B971" s="582"/>
      <c r="C971" s="583" t="s">
        <v>2498</v>
      </c>
      <c r="D971" s="584"/>
      <c r="E971" s="584"/>
      <c r="F971" s="584"/>
      <c r="G971" s="585"/>
    </row>
    <row r="972" spans="1:7" ht="25.5" x14ac:dyDescent="0.2">
      <c r="A972" s="586">
        <v>4359</v>
      </c>
      <c r="B972" s="587">
        <v>5168</v>
      </c>
      <c r="C972" s="588" t="s">
        <v>151</v>
      </c>
      <c r="D972" s="589">
        <v>1242</v>
      </c>
      <c r="E972" s="589">
        <v>1542</v>
      </c>
      <c r="F972" s="589">
        <v>1088.00486</v>
      </c>
      <c r="G972" s="590">
        <f t="shared" si="16"/>
        <v>70.55803242542153</v>
      </c>
    </row>
    <row r="973" spans="1:7" ht="25.5" x14ac:dyDescent="0.2">
      <c r="A973" s="571">
        <v>4359</v>
      </c>
      <c r="B973" s="572">
        <v>5221</v>
      </c>
      <c r="C973" s="573" t="s">
        <v>139</v>
      </c>
      <c r="D973" s="574">
        <v>0</v>
      </c>
      <c r="E973" s="574">
        <v>8579</v>
      </c>
      <c r="F973" s="574">
        <v>8579</v>
      </c>
      <c r="G973" s="575">
        <f t="shared" si="16"/>
        <v>100</v>
      </c>
    </row>
    <row r="974" spans="1:7" x14ac:dyDescent="0.2">
      <c r="A974" s="571">
        <v>4359</v>
      </c>
      <c r="B974" s="572">
        <v>5222</v>
      </c>
      <c r="C974" s="573" t="s">
        <v>127</v>
      </c>
      <c r="D974" s="574">
        <v>0</v>
      </c>
      <c r="E974" s="574">
        <v>3776</v>
      </c>
      <c r="F974" s="574">
        <v>3776</v>
      </c>
      <c r="G974" s="575">
        <f t="shared" si="16"/>
        <v>100</v>
      </c>
    </row>
    <row r="975" spans="1:7" ht="25.5" x14ac:dyDescent="0.2">
      <c r="A975" s="571">
        <v>4359</v>
      </c>
      <c r="B975" s="572">
        <v>5223</v>
      </c>
      <c r="C975" s="573" t="s">
        <v>130</v>
      </c>
      <c r="D975" s="574">
        <v>0</v>
      </c>
      <c r="E975" s="574">
        <v>29801</v>
      </c>
      <c r="F975" s="574">
        <v>29801</v>
      </c>
      <c r="G975" s="575">
        <f t="shared" si="16"/>
        <v>100</v>
      </c>
    </row>
    <row r="976" spans="1:7" ht="25.5" x14ac:dyDescent="0.2">
      <c r="A976" s="571">
        <v>4359</v>
      </c>
      <c r="B976" s="572">
        <v>5229</v>
      </c>
      <c r="C976" s="573" t="s">
        <v>2781</v>
      </c>
      <c r="D976" s="574">
        <v>2985510</v>
      </c>
      <c r="E976" s="574">
        <v>0</v>
      </c>
      <c r="F976" s="574">
        <v>0</v>
      </c>
      <c r="G976" s="575" t="s">
        <v>2578</v>
      </c>
    </row>
    <row r="977" spans="1:7" x14ac:dyDescent="0.2">
      <c r="A977" s="571">
        <v>4359</v>
      </c>
      <c r="B977" s="572">
        <v>5321</v>
      </c>
      <c r="C977" s="573" t="s">
        <v>131</v>
      </c>
      <c r="D977" s="574">
        <v>0</v>
      </c>
      <c r="E977" s="574">
        <v>26298</v>
      </c>
      <c r="F977" s="574">
        <v>26298</v>
      </c>
      <c r="G977" s="575">
        <f t="shared" si="16"/>
        <v>100</v>
      </c>
    </row>
    <row r="978" spans="1:7" ht="25.5" x14ac:dyDescent="0.2">
      <c r="A978" s="571">
        <v>4359</v>
      </c>
      <c r="B978" s="572">
        <v>5336</v>
      </c>
      <c r="C978" s="573" t="s">
        <v>156</v>
      </c>
      <c r="D978" s="574">
        <v>0</v>
      </c>
      <c r="E978" s="574">
        <v>4410.241</v>
      </c>
      <c r="F978" s="574">
        <v>4410.241</v>
      </c>
      <c r="G978" s="575">
        <f t="shared" si="16"/>
        <v>100</v>
      </c>
    </row>
    <row r="979" spans="1:7" ht="25.5" x14ac:dyDescent="0.2">
      <c r="A979" s="571">
        <v>4359</v>
      </c>
      <c r="B979" s="572">
        <v>5621</v>
      </c>
      <c r="C979" s="573" t="s">
        <v>215</v>
      </c>
      <c r="D979" s="574">
        <v>87</v>
      </c>
      <c r="E979" s="574">
        <v>87</v>
      </c>
      <c r="F979" s="574">
        <v>87</v>
      </c>
      <c r="G979" s="575">
        <f t="shared" si="16"/>
        <v>100</v>
      </c>
    </row>
    <row r="980" spans="1:7" x14ac:dyDescent="0.2">
      <c r="A980" s="571">
        <v>4359</v>
      </c>
      <c r="B980" s="572">
        <v>5622</v>
      </c>
      <c r="C980" s="573" t="s">
        <v>216</v>
      </c>
      <c r="D980" s="574">
        <v>478</v>
      </c>
      <c r="E980" s="574">
        <v>478</v>
      </c>
      <c r="F980" s="574">
        <v>478</v>
      </c>
      <c r="G980" s="575">
        <f t="shared" si="16"/>
        <v>100</v>
      </c>
    </row>
    <row r="981" spans="1:7" ht="25.5" x14ac:dyDescent="0.2">
      <c r="A981" s="571">
        <v>4359</v>
      </c>
      <c r="B981" s="572">
        <v>5623</v>
      </c>
      <c r="C981" s="573" t="s">
        <v>217</v>
      </c>
      <c r="D981" s="574">
        <v>2966</v>
      </c>
      <c r="E981" s="574">
        <v>2966</v>
      </c>
      <c r="F981" s="574">
        <v>2966</v>
      </c>
      <c r="G981" s="575">
        <f t="shared" si="16"/>
        <v>100</v>
      </c>
    </row>
    <row r="982" spans="1:7" x14ac:dyDescent="0.2">
      <c r="A982" s="577">
        <v>4359</v>
      </c>
      <c r="B982" s="578"/>
      <c r="C982" s="579" t="s">
        <v>227</v>
      </c>
      <c r="D982" s="555">
        <v>2990283</v>
      </c>
      <c r="E982" s="555">
        <v>77937.240999999995</v>
      </c>
      <c r="F982" s="555">
        <v>77483.245859999995</v>
      </c>
      <c r="G982" s="580">
        <f t="shared" si="16"/>
        <v>99.41748625666645</v>
      </c>
    </row>
    <row r="983" spans="1:7" x14ac:dyDescent="0.2">
      <c r="A983" s="581"/>
      <c r="B983" s="582"/>
      <c r="C983" s="583" t="s">
        <v>2498</v>
      </c>
      <c r="D983" s="584"/>
      <c r="E983" s="584"/>
      <c r="F983" s="584"/>
      <c r="G983" s="585"/>
    </row>
    <row r="984" spans="1:7" ht="25.5" x14ac:dyDescent="0.2">
      <c r="A984" s="586">
        <v>4371</v>
      </c>
      <c r="B984" s="587">
        <v>5221</v>
      </c>
      <c r="C984" s="588" t="s">
        <v>139</v>
      </c>
      <c r="D984" s="589">
        <v>0</v>
      </c>
      <c r="E984" s="589">
        <v>21559</v>
      </c>
      <c r="F984" s="589">
        <v>21559</v>
      </c>
      <c r="G984" s="590">
        <f t="shared" si="16"/>
        <v>100</v>
      </c>
    </row>
    <row r="985" spans="1:7" x14ac:dyDescent="0.2">
      <c r="A985" s="571">
        <v>4371</v>
      </c>
      <c r="B985" s="572">
        <v>5222</v>
      </c>
      <c r="C985" s="573" t="s">
        <v>127</v>
      </c>
      <c r="D985" s="574">
        <v>0</v>
      </c>
      <c r="E985" s="574">
        <v>22827</v>
      </c>
      <c r="F985" s="574">
        <v>22827</v>
      </c>
      <c r="G985" s="575">
        <f t="shared" si="16"/>
        <v>100</v>
      </c>
    </row>
    <row r="986" spans="1:7" ht="25.5" x14ac:dyDescent="0.2">
      <c r="A986" s="571">
        <v>4371</v>
      </c>
      <c r="B986" s="572">
        <v>5223</v>
      </c>
      <c r="C986" s="573" t="s">
        <v>130</v>
      </c>
      <c r="D986" s="574">
        <v>0</v>
      </c>
      <c r="E986" s="574">
        <v>50036</v>
      </c>
      <c r="F986" s="574">
        <v>50036</v>
      </c>
      <c r="G986" s="575">
        <f t="shared" si="16"/>
        <v>100</v>
      </c>
    </row>
    <row r="987" spans="1:7" x14ac:dyDescent="0.2">
      <c r="A987" s="571">
        <v>4371</v>
      </c>
      <c r="B987" s="572">
        <v>5321</v>
      </c>
      <c r="C987" s="573" t="s">
        <v>131</v>
      </c>
      <c r="D987" s="574">
        <v>0</v>
      </c>
      <c r="E987" s="574">
        <v>3529</v>
      </c>
      <c r="F987" s="574">
        <v>3529</v>
      </c>
      <c r="G987" s="575">
        <f t="shared" si="16"/>
        <v>100</v>
      </c>
    </row>
    <row r="988" spans="1:7" ht="12.75" customHeight="1" x14ac:dyDescent="0.2">
      <c r="A988" s="571">
        <v>4371</v>
      </c>
      <c r="B988" s="572">
        <v>5339</v>
      </c>
      <c r="C988" s="573" t="s">
        <v>154</v>
      </c>
      <c r="D988" s="574">
        <v>0</v>
      </c>
      <c r="E988" s="574">
        <v>3851</v>
      </c>
      <c r="F988" s="574">
        <v>3851</v>
      </c>
      <c r="G988" s="575">
        <f t="shared" si="16"/>
        <v>100</v>
      </c>
    </row>
    <row r="989" spans="1:7" ht="25.5" x14ac:dyDescent="0.2">
      <c r="A989" s="571">
        <v>4371</v>
      </c>
      <c r="B989" s="572">
        <v>5621</v>
      </c>
      <c r="C989" s="573" t="s">
        <v>215</v>
      </c>
      <c r="D989" s="574">
        <v>3264</v>
      </c>
      <c r="E989" s="574">
        <v>2409</v>
      </c>
      <c r="F989" s="574">
        <v>2409</v>
      </c>
      <c r="G989" s="575">
        <f t="shared" si="16"/>
        <v>100</v>
      </c>
    </row>
    <row r="990" spans="1:7" x14ac:dyDescent="0.2">
      <c r="A990" s="571">
        <v>4371</v>
      </c>
      <c r="B990" s="572">
        <v>5622</v>
      </c>
      <c r="C990" s="573" t="s">
        <v>216</v>
      </c>
      <c r="D990" s="574">
        <v>2557</v>
      </c>
      <c r="E990" s="574">
        <v>2557</v>
      </c>
      <c r="F990" s="574">
        <v>2557</v>
      </c>
      <c r="G990" s="575">
        <f t="shared" si="16"/>
        <v>100</v>
      </c>
    </row>
    <row r="991" spans="1:7" ht="25.5" x14ac:dyDescent="0.2">
      <c r="A991" s="571">
        <v>4371</v>
      </c>
      <c r="B991" s="572">
        <v>5623</v>
      </c>
      <c r="C991" s="573" t="s">
        <v>217</v>
      </c>
      <c r="D991" s="574">
        <v>6584</v>
      </c>
      <c r="E991" s="574">
        <v>6584</v>
      </c>
      <c r="F991" s="574">
        <v>6584</v>
      </c>
      <c r="G991" s="575">
        <f t="shared" si="16"/>
        <v>100</v>
      </c>
    </row>
    <row r="992" spans="1:7" ht="25.5" x14ac:dyDescent="0.2">
      <c r="A992" s="577">
        <v>4371</v>
      </c>
      <c r="B992" s="578"/>
      <c r="C992" s="579" t="s">
        <v>228</v>
      </c>
      <c r="D992" s="555">
        <v>12405</v>
      </c>
      <c r="E992" s="555">
        <v>113352</v>
      </c>
      <c r="F992" s="555">
        <v>113352</v>
      </c>
      <c r="G992" s="580">
        <f t="shared" si="16"/>
        <v>100</v>
      </c>
    </row>
    <row r="993" spans="1:7" x14ac:dyDescent="0.2">
      <c r="A993" s="581"/>
      <c r="B993" s="582"/>
      <c r="C993" s="583" t="s">
        <v>2498</v>
      </c>
      <c r="D993" s="584"/>
      <c r="E993" s="584"/>
      <c r="F993" s="584"/>
      <c r="G993" s="585"/>
    </row>
    <row r="994" spans="1:7" ht="25.5" x14ac:dyDescent="0.2">
      <c r="A994" s="586">
        <v>4372</v>
      </c>
      <c r="B994" s="587">
        <v>5221</v>
      </c>
      <c r="C994" s="588" t="s">
        <v>139</v>
      </c>
      <c r="D994" s="589">
        <v>0</v>
      </c>
      <c r="E994" s="589">
        <v>2913</v>
      </c>
      <c r="F994" s="589">
        <v>2913</v>
      </c>
      <c r="G994" s="590">
        <f t="shared" si="16"/>
        <v>100</v>
      </c>
    </row>
    <row r="995" spans="1:7" x14ac:dyDescent="0.2">
      <c r="A995" s="571">
        <v>4372</v>
      </c>
      <c r="B995" s="572">
        <v>5222</v>
      </c>
      <c r="C995" s="573" t="s">
        <v>127</v>
      </c>
      <c r="D995" s="574">
        <v>0</v>
      </c>
      <c r="E995" s="574">
        <v>17625</v>
      </c>
      <c r="F995" s="574">
        <v>17625</v>
      </c>
      <c r="G995" s="575">
        <f t="shared" si="16"/>
        <v>100</v>
      </c>
    </row>
    <row r="996" spans="1:7" ht="25.5" x14ac:dyDescent="0.2">
      <c r="A996" s="571">
        <v>4372</v>
      </c>
      <c r="B996" s="572">
        <v>5223</v>
      </c>
      <c r="C996" s="573" t="s">
        <v>130</v>
      </c>
      <c r="D996" s="574">
        <v>0</v>
      </c>
      <c r="E996" s="574">
        <v>2317</v>
      </c>
      <c r="F996" s="574">
        <v>2317</v>
      </c>
      <c r="G996" s="575">
        <f t="shared" si="16"/>
        <v>100</v>
      </c>
    </row>
    <row r="997" spans="1:7" ht="25.5" x14ac:dyDescent="0.2">
      <c r="A997" s="571">
        <v>4372</v>
      </c>
      <c r="B997" s="572">
        <v>5621</v>
      </c>
      <c r="C997" s="573" t="s">
        <v>215</v>
      </c>
      <c r="D997" s="574">
        <v>369</v>
      </c>
      <c r="E997" s="574">
        <v>369</v>
      </c>
      <c r="F997" s="574">
        <v>369</v>
      </c>
      <c r="G997" s="575">
        <f t="shared" si="16"/>
        <v>100</v>
      </c>
    </row>
    <row r="998" spans="1:7" x14ac:dyDescent="0.2">
      <c r="A998" s="571">
        <v>4372</v>
      </c>
      <c r="B998" s="572">
        <v>5622</v>
      </c>
      <c r="C998" s="573" t="s">
        <v>216</v>
      </c>
      <c r="D998" s="574">
        <v>2562</v>
      </c>
      <c r="E998" s="574">
        <v>2562</v>
      </c>
      <c r="F998" s="574">
        <v>2562</v>
      </c>
      <c r="G998" s="575">
        <f t="shared" si="16"/>
        <v>100</v>
      </c>
    </row>
    <row r="999" spans="1:7" ht="25.5" x14ac:dyDescent="0.2">
      <c r="A999" s="571">
        <v>4372</v>
      </c>
      <c r="B999" s="572">
        <v>5623</v>
      </c>
      <c r="C999" s="573" t="s">
        <v>217</v>
      </c>
      <c r="D999" s="574">
        <v>327</v>
      </c>
      <c r="E999" s="574">
        <v>327</v>
      </c>
      <c r="F999" s="574">
        <v>327</v>
      </c>
      <c r="G999" s="575">
        <f t="shared" si="16"/>
        <v>100</v>
      </c>
    </row>
    <row r="1000" spans="1:7" x14ac:dyDescent="0.2">
      <c r="A1000" s="577">
        <v>4372</v>
      </c>
      <c r="B1000" s="578"/>
      <c r="C1000" s="579" t="s">
        <v>229</v>
      </c>
      <c r="D1000" s="555">
        <v>3258</v>
      </c>
      <c r="E1000" s="555">
        <v>26113</v>
      </c>
      <c r="F1000" s="555">
        <v>26113</v>
      </c>
      <c r="G1000" s="580">
        <f t="shared" si="16"/>
        <v>100</v>
      </c>
    </row>
    <row r="1001" spans="1:7" x14ac:dyDescent="0.2">
      <c r="A1001" s="581"/>
      <c r="B1001" s="582"/>
      <c r="C1001" s="583" t="s">
        <v>2498</v>
      </c>
      <c r="D1001" s="584"/>
      <c r="E1001" s="584"/>
      <c r="F1001" s="584"/>
      <c r="G1001" s="585"/>
    </row>
    <row r="1002" spans="1:7" ht="25.5" x14ac:dyDescent="0.2">
      <c r="A1002" s="586">
        <v>4373</v>
      </c>
      <c r="B1002" s="587">
        <v>5221</v>
      </c>
      <c r="C1002" s="588" t="s">
        <v>139</v>
      </c>
      <c r="D1002" s="589">
        <v>0</v>
      </c>
      <c r="E1002" s="589">
        <v>5868</v>
      </c>
      <c r="F1002" s="589">
        <v>5868</v>
      </c>
      <c r="G1002" s="590">
        <f t="shared" si="16"/>
        <v>100</v>
      </c>
    </row>
    <row r="1003" spans="1:7" ht="25.5" x14ac:dyDescent="0.2">
      <c r="A1003" s="571">
        <v>4373</v>
      </c>
      <c r="B1003" s="572">
        <v>5223</v>
      </c>
      <c r="C1003" s="573" t="s">
        <v>130</v>
      </c>
      <c r="D1003" s="574">
        <v>0</v>
      </c>
      <c r="E1003" s="574">
        <v>3315</v>
      </c>
      <c r="F1003" s="574">
        <v>3315</v>
      </c>
      <c r="G1003" s="575">
        <f t="shared" si="16"/>
        <v>100</v>
      </c>
    </row>
    <row r="1004" spans="1:7" x14ac:dyDescent="0.2">
      <c r="A1004" s="571">
        <v>4373</v>
      </c>
      <c r="B1004" s="572">
        <v>5321</v>
      </c>
      <c r="C1004" s="573" t="s">
        <v>131</v>
      </c>
      <c r="D1004" s="574">
        <v>0</v>
      </c>
      <c r="E1004" s="574">
        <v>322</v>
      </c>
      <c r="F1004" s="574">
        <v>322</v>
      </c>
      <c r="G1004" s="575">
        <f t="shared" si="16"/>
        <v>100</v>
      </c>
    </row>
    <row r="1005" spans="1:7" ht="25.5" x14ac:dyDescent="0.2">
      <c r="A1005" s="571">
        <v>4373</v>
      </c>
      <c r="B1005" s="572">
        <v>5621</v>
      </c>
      <c r="C1005" s="573" t="s">
        <v>215</v>
      </c>
      <c r="D1005" s="574">
        <v>862</v>
      </c>
      <c r="E1005" s="574">
        <v>862</v>
      </c>
      <c r="F1005" s="574">
        <v>862</v>
      </c>
      <c r="G1005" s="575">
        <f t="shared" si="16"/>
        <v>100</v>
      </c>
    </row>
    <row r="1006" spans="1:7" ht="25.5" x14ac:dyDescent="0.2">
      <c r="A1006" s="571">
        <v>4373</v>
      </c>
      <c r="B1006" s="572">
        <v>5623</v>
      </c>
      <c r="C1006" s="573" t="s">
        <v>217</v>
      </c>
      <c r="D1006" s="574">
        <v>493</v>
      </c>
      <c r="E1006" s="574">
        <v>493</v>
      </c>
      <c r="F1006" s="574">
        <v>493</v>
      </c>
      <c r="G1006" s="575">
        <f t="shared" si="16"/>
        <v>100</v>
      </c>
    </row>
    <row r="1007" spans="1:7" x14ac:dyDescent="0.2">
      <c r="A1007" s="577">
        <v>4373</v>
      </c>
      <c r="B1007" s="578"/>
      <c r="C1007" s="579" t="s">
        <v>230</v>
      </c>
      <c r="D1007" s="555">
        <v>1355</v>
      </c>
      <c r="E1007" s="555">
        <v>10860</v>
      </c>
      <c r="F1007" s="555">
        <v>10860</v>
      </c>
      <c r="G1007" s="580">
        <f t="shared" si="16"/>
        <v>100</v>
      </c>
    </row>
    <row r="1008" spans="1:7" x14ac:dyDescent="0.2">
      <c r="A1008" s="581"/>
      <c r="B1008" s="582"/>
      <c r="C1008" s="583" t="s">
        <v>2498</v>
      </c>
      <c r="D1008" s="584"/>
      <c r="E1008" s="584"/>
      <c r="F1008" s="584"/>
      <c r="G1008" s="585"/>
    </row>
    <row r="1009" spans="1:7" ht="25.5" x14ac:dyDescent="0.2">
      <c r="A1009" s="586">
        <v>4374</v>
      </c>
      <c r="B1009" s="587">
        <v>5221</v>
      </c>
      <c r="C1009" s="588" t="s">
        <v>139</v>
      </c>
      <c r="D1009" s="589">
        <v>0</v>
      </c>
      <c r="E1009" s="589">
        <v>8268</v>
      </c>
      <c r="F1009" s="589">
        <v>8268</v>
      </c>
      <c r="G1009" s="590">
        <f t="shared" si="16"/>
        <v>100</v>
      </c>
    </row>
    <row r="1010" spans="1:7" x14ac:dyDescent="0.2">
      <c r="A1010" s="571">
        <v>4374</v>
      </c>
      <c r="B1010" s="572">
        <v>5222</v>
      </c>
      <c r="C1010" s="573" t="s">
        <v>127</v>
      </c>
      <c r="D1010" s="574">
        <v>0</v>
      </c>
      <c r="E1010" s="574">
        <v>96318</v>
      </c>
      <c r="F1010" s="574">
        <v>96318</v>
      </c>
      <c r="G1010" s="575">
        <f t="shared" si="16"/>
        <v>100</v>
      </c>
    </row>
    <row r="1011" spans="1:7" ht="25.5" x14ac:dyDescent="0.2">
      <c r="A1011" s="571">
        <v>4374</v>
      </c>
      <c r="B1011" s="572">
        <v>5223</v>
      </c>
      <c r="C1011" s="573" t="s">
        <v>130</v>
      </c>
      <c r="D1011" s="574">
        <v>0</v>
      </c>
      <c r="E1011" s="574">
        <v>138911.989</v>
      </c>
      <c r="F1011" s="574">
        <v>138911.989</v>
      </c>
      <c r="G1011" s="575">
        <f t="shared" si="16"/>
        <v>100</v>
      </c>
    </row>
    <row r="1012" spans="1:7" x14ac:dyDescent="0.2">
      <c r="A1012" s="571">
        <v>4374</v>
      </c>
      <c r="B1012" s="572">
        <v>5321</v>
      </c>
      <c r="C1012" s="573" t="s">
        <v>131</v>
      </c>
      <c r="D1012" s="574">
        <v>0</v>
      </c>
      <c r="E1012" s="574">
        <v>15205</v>
      </c>
      <c r="F1012" s="574">
        <v>15205</v>
      </c>
      <c r="G1012" s="575">
        <f t="shared" si="16"/>
        <v>100</v>
      </c>
    </row>
    <row r="1013" spans="1:7" ht="25.5" x14ac:dyDescent="0.2">
      <c r="A1013" s="571">
        <v>4374</v>
      </c>
      <c r="B1013" s="572">
        <v>5621</v>
      </c>
      <c r="C1013" s="573" t="s">
        <v>215</v>
      </c>
      <c r="D1013" s="574">
        <v>1226</v>
      </c>
      <c r="E1013" s="574">
        <v>1226</v>
      </c>
      <c r="F1013" s="574">
        <v>1226</v>
      </c>
      <c r="G1013" s="575">
        <f t="shared" si="16"/>
        <v>100</v>
      </c>
    </row>
    <row r="1014" spans="1:7" x14ac:dyDescent="0.2">
      <c r="A1014" s="571">
        <v>4374</v>
      </c>
      <c r="B1014" s="572">
        <v>5622</v>
      </c>
      <c r="C1014" s="573" t="s">
        <v>216</v>
      </c>
      <c r="D1014" s="574">
        <v>12946</v>
      </c>
      <c r="E1014" s="574">
        <v>12946</v>
      </c>
      <c r="F1014" s="574">
        <v>12946</v>
      </c>
      <c r="G1014" s="575">
        <f t="shared" si="16"/>
        <v>100</v>
      </c>
    </row>
    <row r="1015" spans="1:7" ht="25.5" x14ac:dyDescent="0.2">
      <c r="A1015" s="571">
        <v>4374</v>
      </c>
      <c r="B1015" s="572">
        <v>5623</v>
      </c>
      <c r="C1015" s="573" t="s">
        <v>217</v>
      </c>
      <c r="D1015" s="574">
        <v>12851</v>
      </c>
      <c r="E1015" s="574">
        <v>12851</v>
      </c>
      <c r="F1015" s="574">
        <v>12851</v>
      </c>
      <c r="G1015" s="575">
        <f t="shared" si="16"/>
        <v>100</v>
      </c>
    </row>
    <row r="1016" spans="1:7" ht="25.5" x14ac:dyDescent="0.2">
      <c r="A1016" s="577">
        <v>4374</v>
      </c>
      <c r="B1016" s="578"/>
      <c r="C1016" s="579" t="s">
        <v>231</v>
      </c>
      <c r="D1016" s="555">
        <v>27023</v>
      </c>
      <c r="E1016" s="555">
        <v>285725.989</v>
      </c>
      <c r="F1016" s="555">
        <v>285725.989</v>
      </c>
      <c r="G1016" s="580">
        <f t="shared" si="16"/>
        <v>100</v>
      </c>
    </row>
    <row r="1017" spans="1:7" x14ac:dyDescent="0.2">
      <c r="A1017" s="581"/>
      <c r="B1017" s="582"/>
      <c r="C1017" s="583" t="s">
        <v>2498</v>
      </c>
      <c r="D1017" s="584"/>
      <c r="E1017" s="584"/>
      <c r="F1017" s="584"/>
      <c r="G1017" s="585"/>
    </row>
    <row r="1018" spans="1:7" ht="25.5" x14ac:dyDescent="0.2">
      <c r="A1018" s="586">
        <v>4375</v>
      </c>
      <c r="B1018" s="587">
        <v>5221</v>
      </c>
      <c r="C1018" s="588" t="s">
        <v>139</v>
      </c>
      <c r="D1018" s="589">
        <v>0</v>
      </c>
      <c r="E1018" s="589">
        <v>30956.7</v>
      </c>
      <c r="F1018" s="589">
        <v>30956.7</v>
      </c>
      <c r="G1018" s="590">
        <f t="shared" si="16"/>
        <v>100</v>
      </c>
    </row>
    <row r="1019" spans="1:7" x14ac:dyDescent="0.2">
      <c r="A1019" s="571">
        <v>4375</v>
      </c>
      <c r="B1019" s="572">
        <v>5222</v>
      </c>
      <c r="C1019" s="573" t="s">
        <v>127</v>
      </c>
      <c r="D1019" s="574">
        <v>0</v>
      </c>
      <c r="E1019" s="574">
        <v>21871.200000000001</v>
      </c>
      <c r="F1019" s="574">
        <v>21871.200000000001</v>
      </c>
      <c r="G1019" s="575">
        <f t="shared" si="16"/>
        <v>100</v>
      </c>
    </row>
    <row r="1020" spans="1:7" ht="25.5" x14ac:dyDescent="0.2">
      <c r="A1020" s="571">
        <v>4375</v>
      </c>
      <c r="B1020" s="572">
        <v>5223</v>
      </c>
      <c r="C1020" s="573" t="s">
        <v>130</v>
      </c>
      <c r="D1020" s="574">
        <v>0</v>
      </c>
      <c r="E1020" s="574">
        <v>30021</v>
      </c>
      <c r="F1020" s="574">
        <v>30021</v>
      </c>
      <c r="G1020" s="575">
        <f t="shared" ref="G1020:G1088" si="17">F1020/E1020*100</f>
        <v>100</v>
      </c>
    </row>
    <row r="1021" spans="1:7" x14ac:dyDescent="0.2">
      <c r="A1021" s="571">
        <v>4375</v>
      </c>
      <c r="B1021" s="572">
        <v>5321</v>
      </c>
      <c r="C1021" s="573" t="s">
        <v>131</v>
      </c>
      <c r="D1021" s="574">
        <v>0</v>
      </c>
      <c r="E1021" s="574">
        <v>1495</v>
      </c>
      <c r="F1021" s="574">
        <v>1495</v>
      </c>
      <c r="G1021" s="575">
        <f t="shared" si="17"/>
        <v>100</v>
      </c>
    </row>
    <row r="1022" spans="1:7" ht="25.5" x14ac:dyDescent="0.2">
      <c r="A1022" s="571">
        <v>4375</v>
      </c>
      <c r="B1022" s="572">
        <v>5621</v>
      </c>
      <c r="C1022" s="573" t="s">
        <v>215</v>
      </c>
      <c r="D1022" s="574">
        <v>3936</v>
      </c>
      <c r="E1022" s="574">
        <v>3543</v>
      </c>
      <c r="F1022" s="574">
        <v>3543</v>
      </c>
      <c r="G1022" s="575">
        <f t="shared" si="17"/>
        <v>100</v>
      </c>
    </row>
    <row r="1023" spans="1:7" x14ac:dyDescent="0.2">
      <c r="A1023" s="571">
        <v>4375</v>
      </c>
      <c r="B1023" s="572">
        <v>5622</v>
      </c>
      <c r="C1023" s="573" t="s">
        <v>216</v>
      </c>
      <c r="D1023" s="574">
        <v>2516</v>
      </c>
      <c r="E1023" s="574">
        <v>2516</v>
      </c>
      <c r="F1023" s="574">
        <v>2516</v>
      </c>
      <c r="G1023" s="575">
        <f t="shared" si="17"/>
        <v>100</v>
      </c>
    </row>
    <row r="1024" spans="1:7" ht="25.5" x14ac:dyDescent="0.2">
      <c r="A1024" s="571">
        <v>4375</v>
      </c>
      <c r="B1024" s="572">
        <v>5623</v>
      </c>
      <c r="C1024" s="573" t="s">
        <v>217</v>
      </c>
      <c r="D1024" s="574">
        <v>3381</v>
      </c>
      <c r="E1024" s="574">
        <v>3381</v>
      </c>
      <c r="F1024" s="574">
        <v>3381</v>
      </c>
      <c r="G1024" s="575">
        <f t="shared" si="17"/>
        <v>100</v>
      </c>
    </row>
    <row r="1025" spans="1:7" x14ac:dyDescent="0.2">
      <c r="A1025" s="577">
        <v>4375</v>
      </c>
      <c r="B1025" s="578"/>
      <c r="C1025" s="579" t="s">
        <v>232</v>
      </c>
      <c r="D1025" s="555">
        <v>9833</v>
      </c>
      <c r="E1025" s="555">
        <v>93783.9</v>
      </c>
      <c r="F1025" s="555">
        <v>93783.9</v>
      </c>
      <c r="G1025" s="580">
        <f t="shared" si="17"/>
        <v>100</v>
      </c>
    </row>
    <row r="1026" spans="1:7" x14ac:dyDescent="0.2">
      <c r="A1026" s="581"/>
      <c r="B1026" s="582"/>
      <c r="C1026" s="583" t="s">
        <v>2498</v>
      </c>
      <c r="D1026" s="584"/>
      <c r="E1026" s="584"/>
      <c r="F1026" s="584"/>
      <c r="G1026" s="585"/>
    </row>
    <row r="1027" spans="1:7" ht="25.5" x14ac:dyDescent="0.2">
      <c r="A1027" s="586">
        <v>4376</v>
      </c>
      <c r="B1027" s="587">
        <v>5221</v>
      </c>
      <c r="C1027" s="588" t="s">
        <v>139</v>
      </c>
      <c r="D1027" s="589">
        <v>0</v>
      </c>
      <c r="E1027" s="589">
        <v>8803</v>
      </c>
      <c r="F1027" s="589">
        <v>8802.66</v>
      </c>
      <c r="G1027" s="590">
        <f t="shared" si="17"/>
        <v>99.996137680336247</v>
      </c>
    </row>
    <row r="1028" spans="1:7" x14ac:dyDescent="0.2">
      <c r="A1028" s="571">
        <v>4376</v>
      </c>
      <c r="B1028" s="572">
        <v>5222</v>
      </c>
      <c r="C1028" s="573" t="s">
        <v>127</v>
      </c>
      <c r="D1028" s="574">
        <v>0</v>
      </c>
      <c r="E1028" s="574">
        <v>21263</v>
      </c>
      <c r="F1028" s="574">
        <v>21263</v>
      </c>
      <c r="G1028" s="575">
        <f t="shared" si="17"/>
        <v>100</v>
      </c>
    </row>
    <row r="1029" spans="1:7" ht="25.5" x14ac:dyDescent="0.2">
      <c r="A1029" s="571">
        <v>4376</v>
      </c>
      <c r="B1029" s="572">
        <v>5223</v>
      </c>
      <c r="C1029" s="573" t="s">
        <v>130</v>
      </c>
      <c r="D1029" s="574">
        <v>0</v>
      </c>
      <c r="E1029" s="574">
        <v>300</v>
      </c>
      <c r="F1029" s="574">
        <v>300</v>
      </c>
      <c r="G1029" s="575">
        <f t="shared" si="17"/>
        <v>100</v>
      </c>
    </row>
    <row r="1030" spans="1:7" x14ac:dyDescent="0.2">
      <c r="A1030" s="571">
        <v>4376</v>
      </c>
      <c r="B1030" s="572">
        <v>5321</v>
      </c>
      <c r="C1030" s="573" t="s">
        <v>131</v>
      </c>
      <c r="D1030" s="574">
        <v>0</v>
      </c>
      <c r="E1030" s="574">
        <v>2190</v>
      </c>
      <c r="F1030" s="574">
        <v>2190</v>
      </c>
      <c r="G1030" s="575">
        <f t="shared" si="17"/>
        <v>100</v>
      </c>
    </row>
    <row r="1031" spans="1:7" ht="25.5" x14ac:dyDescent="0.2">
      <c r="A1031" s="571">
        <v>4376</v>
      </c>
      <c r="B1031" s="572">
        <v>5621</v>
      </c>
      <c r="C1031" s="573" t="s">
        <v>215</v>
      </c>
      <c r="D1031" s="574">
        <v>1030</v>
      </c>
      <c r="E1031" s="574">
        <v>1030</v>
      </c>
      <c r="F1031" s="574">
        <v>1030</v>
      </c>
      <c r="G1031" s="575">
        <f t="shared" si="17"/>
        <v>100</v>
      </c>
    </row>
    <row r="1032" spans="1:7" x14ac:dyDescent="0.2">
      <c r="A1032" s="571">
        <v>4376</v>
      </c>
      <c r="B1032" s="572">
        <v>5622</v>
      </c>
      <c r="C1032" s="573" t="s">
        <v>216</v>
      </c>
      <c r="D1032" s="574">
        <v>2719</v>
      </c>
      <c r="E1032" s="574">
        <v>2719</v>
      </c>
      <c r="F1032" s="574">
        <v>2719</v>
      </c>
      <c r="G1032" s="575">
        <f t="shared" si="17"/>
        <v>100</v>
      </c>
    </row>
    <row r="1033" spans="1:7" ht="25.5" x14ac:dyDescent="0.2">
      <c r="A1033" s="577">
        <v>4376</v>
      </c>
      <c r="B1033" s="578"/>
      <c r="C1033" s="579" t="s">
        <v>233</v>
      </c>
      <c r="D1033" s="555">
        <v>3749</v>
      </c>
      <c r="E1033" s="555">
        <v>36305</v>
      </c>
      <c r="F1033" s="555">
        <v>36304.660000000003</v>
      </c>
      <c r="G1033" s="580">
        <f t="shared" si="17"/>
        <v>99.999063489877443</v>
      </c>
    </row>
    <row r="1034" spans="1:7" x14ac:dyDescent="0.2">
      <c r="A1034" s="581"/>
      <c r="B1034" s="582"/>
      <c r="C1034" s="583" t="s">
        <v>2498</v>
      </c>
      <c r="D1034" s="584"/>
      <c r="E1034" s="584"/>
      <c r="F1034" s="584"/>
      <c r="G1034" s="585"/>
    </row>
    <row r="1035" spans="1:7" ht="25.5" x14ac:dyDescent="0.2">
      <c r="A1035" s="586">
        <v>4377</v>
      </c>
      <c r="B1035" s="587">
        <v>5221</v>
      </c>
      <c r="C1035" s="588" t="s">
        <v>139</v>
      </c>
      <c r="D1035" s="589">
        <v>0</v>
      </c>
      <c r="E1035" s="589">
        <v>15008</v>
      </c>
      <c r="F1035" s="589">
        <v>15008</v>
      </c>
      <c r="G1035" s="590">
        <f t="shared" si="17"/>
        <v>100</v>
      </c>
    </row>
    <row r="1036" spans="1:7" x14ac:dyDescent="0.2">
      <c r="A1036" s="571">
        <v>4377</v>
      </c>
      <c r="B1036" s="572">
        <v>5222</v>
      </c>
      <c r="C1036" s="573" t="s">
        <v>127</v>
      </c>
      <c r="D1036" s="574">
        <v>0</v>
      </c>
      <c r="E1036" s="574">
        <v>8120</v>
      </c>
      <c r="F1036" s="574">
        <v>8120</v>
      </c>
      <c r="G1036" s="575">
        <f t="shared" si="17"/>
        <v>100</v>
      </c>
    </row>
    <row r="1037" spans="1:7" ht="25.5" x14ac:dyDescent="0.2">
      <c r="A1037" s="571">
        <v>4377</v>
      </c>
      <c r="B1037" s="572">
        <v>5223</v>
      </c>
      <c r="C1037" s="573" t="s">
        <v>130</v>
      </c>
      <c r="D1037" s="574">
        <v>0</v>
      </c>
      <c r="E1037" s="574">
        <v>46352</v>
      </c>
      <c r="F1037" s="574">
        <v>46352</v>
      </c>
      <c r="G1037" s="575">
        <f t="shared" si="17"/>
        <v>100</v>
      </c>
    </row>
    <row r="1038" spans="1:7" x14ac:dyDescent="0.2">
      <c r="A1038" s="571">
        <v>4377</v>
      </c>
      <c r="B1038" s="572">
        <v>5321</v>
      </c>
      <c r="C1038" s="573" t="s">
        <v>131</v>
      </c>
      <c r="D1038" s="574">
        <v>0</v>
      </c>
      <c r="E1038" s="574">
        <v>9000</v>
      </c>
      <c r="F1038" s="574">
        <v>9000</v>
      </c>
      <c r="G1038" s="575">
        <f t="shared" si="17"/>
        <v>100</v>
      </c>
    </row>
    <row r="1039" spans="1:7" ht="25.5" x14ac:dyDescent="0.2">
      <c r="A1039" s="571">
        <v>4377</v>
      </c>
      <c r="B1039" s="572">
        <v>5336</v>
      </c>
      <c r="C1039" s="573" t="s">
        <v>156</v>
      </c>
      <c r="D1039" s="574">
        <v>0</v>
      </c>
      <c r="E1039" s="574">
        <v>22853</v>
      </c>
      <c r="F1039" s="574">
        <v>22853</v>
      </c>
      <c r="G1039" s="575">
        <f t="shared" si="17"/>
        <v>100</v>
      </c>
    </row>
    <row r="1040" spans="1:7" ht="25.5" x14ac:dyDescent="0.2">
      <c r="A1040" s="571">
        <v>4377</v>
      </c>
      <c r="B1040" s="572">
        <v>5621</v>
      </c>
      <c r="C1040" s="573" t="s">
        <v>215</v>
      </c>
      <c r="D1040" s="574">
        <v>1835</v>
      </c>
      <c r="E1040" s="574">
        <v>1835</v>
      </c>
      <c r="F1040" s="574">
        <v>1835</v>
      </c>
      <c r="G1040" s="575">
        <f t="shared" si="17"/>
        <v>100</v>
      </c>
    </row>
    <row r="1041" spans="1:7" x14ac:dyDescent="0.2">
      <c r="A1041" s="571">
        <v>4377</v>
      </c>
      <c r="B1041" s="572">
        <v>5622</v>
      </c>
      <c r="C1041" s="573" t="s">
        <v>216</v>
      </c>
      <c r="D1041" s="574">
        <v>358</v>
      </c>
      <c r="E1041" s="574">
        <v>358</v>
      </c>
      <c r="F1041" s="574">
        <v>358</v>
      </c>
      <c r="G1041" s="575">
        <f t="shared" si="17"/>
        <v>100</v>
      </c>
    </row>
    <row r="1042" spans="1:7" ht="25.5" x14ac:dyDescent="0.2">
      <c r="A1042" s="571">
        <v>4377</v>
      </c>
      <c r="B1042" s="572">
        <v>5623</v>
      </c>
      <c r="C1042" s="573" t="s">
        <v>217</v>
      </c>
      <c r="D1042" s="574">
        <v>1774</v>
      </c>
      <c r="E1042" s="574">
        <v>1774</v>
      </c>
      <c r="F1042" s="574">
        <v>1774</v>
      </c>
      <c r="G1042" s="575">
        <f t="shared" si="17"/>
        <v>100</v>
      </c>
    </row>
    <row r="1043" spans="1:7" x14ac:dyDescent="0.2">
      <c r="A1043" s="577">
        <v>4377</v>
      </c>
      <c r="B1043" s="578"/>
      <c r="C1043" s="579" t="s">
        <v>93</v>
      </c>
      <c r="D1043" s="555">
        <v>3967</v>
      </c>
      <c r="E1043" s="555">
        <v>105300</v>
      </c>
      <c r="F1043" s="555">
        <v>105300</v>
      </c>
      <c r="G1043" s="580">
        <f t="shared" si="17"/>
        <v>100</v>
      </c>
    </row>
    <row r="1044" spans="1:7" x14ac:dyDescent="0.2">
      <c r="A1044" s="581"/>
      <c r="B1044" s="582"/>
      <c r="C1044" s="583" t="s">
        <v>2498</v>
      </c>
      <c r="D1044" s="584"/>
      <c r="E1044" s="584"/>
      <c r="F1044" s="584"/>
      <c r="G1044" s="585"/>
    </row>
    <row r="1045" spans="1:7" ht="25.5" x14ac:dyDescent="0.2">
      <c r="A1045" s="586">
        <v>4378</v>
      </c>
      <c r="B1045" s="587">
        <v>5221</v>
      </c>
      <c r="C1045" s="588" t="s">
        <v>139</v>
      </c>
      <c r="D1045" s="589">
        <v>0</v>
      </c>
      <c r="E1045" s="589">
        <v>19548</v>
      </c>
      <c r="F1045" s="589">
        <v>19548</v>
      </c>
      <c r="G1045" s="590">
        <f t="shared" si="17"/>
        <v>100</v>
      </c>
    </row>
    <row r="1046" spans="1:7" x14ac:dyDescent="0.2">
      <c r="A1046" s="571">
        <v>4378</v>
      </c>
      <c r="B1046" s="572">
        <v>5222</v>
      </c>
      <c r="C1046" s="573" t="s">
        <v>127</v>
      </c>
      <c r="D1046" s="574">
        <v>0</v>
      </c>
      <c r="E1046" s="574">
        <v>41978</v>
      </c>
      <c r="F1046" s="574">
        <v>41978</v>
      </c>
      <c r="G1046" s="575">
        <f t="shared" si="17"/>
        <v>100</v>
      </c>
    </row>
    <row r="1047" spans="1:7" ht="25.5" x14ac:dyDescent="0.2">
      <c r="A1047" s="571">
        <v>4378</v>
      </c>
      <c r="B1047" s="572">
        <v>5223</v>
      </c>
      <c r="C1047" s="573" t="s">
        <v>130</v>
      </c>
      <c r="D1047" s="574">
        <v>0</v>
      </c>
      <c r="E1047" s="574">
        <v>21252</v>
      </c>
      <c r="F1047" s="574">
        <v>21252</v>
      </c>
      <c r="G1047" s="575">
        <f t="shared" si="17"/>
        <v>100</v>
      </c>
    </row>
    <row r="1048" spans="1:7" x14ac:dyDescent="0.2">
      <c r="A1048" s="571">
        <v>4378</v>
      </c>
      <c r="B1048" s="572">
        <v>5321</v>
      </c>
      <c r="C1048" s="573" t="s">
        <v>131</v>
      </c>
      <c r="D1048" s="574">
        <v>0</v>
      </c>
      <c r="E1048" s="574">
        <v>870</v>
      </c>
      <c r="F1048" s="574">
        <v>870</v>
      </c>
      <c r="G1048" s="575">
        <f t="shared" si="17"/>
        <v>100</v>
      </c>
    </row>
    <row r="1049" spans="1:7" ht="25.5" x14ac:dyDescent="0.2">
      <c r="A1049" s="571">
        <v>4378</v>
      </c>
      <c r="B1049" s="572">
        <v>5621</v>
      </c>
      <c r="C1049" s="573" t="s">
        <v>215</v>
      </c>
      <c r="D1049" s="574">
        <v>2871</v>
      </c>
      <c r="E1049" s="574">
        <v>2793</v>
      </c>
      <c r="F1049" s="574">
        <v>2793</v>
      </c>
      <c r="G1049" s="575">
        <f t="shared" si="17"/>
        <v>100</v>
      </c>
    </row>
    <row r="1050" spans="1:7" x14ac:dyDescent="0.2">
      <c r="A1050" s="571">
        <v>4378</v>
      </c>
      <c r="B1050" s="572">
        <v>5622</v>
      </c>
      <c r="C1050" s="573" t="s">
        <v>216</v>
      </c>
      <c r="D1050" s="574">
        <v>6241</v>
      </c>
      <c r="E1050" s="574">
        <v>6241</v>
      </c>
      <c r="F1050" s="574">
        <v>6241</v>
      </c>
      <c r="G1050" s="575">
        <f t="shared" si="17"/>
        <v>100</v>
      </c>
    </row>
    <row r="1051" spans="1:7" ht="25.5" x14ac:dyDescent="0.2">
      <c r="A1051" s="571">
        <v>4378</v>
      </c>
      <c r="B1051" s="572">
        <v>5623</v>
      </c>
      <c r="C1051" s="573" t="s">
        <v>217</v>
      </c>
      <c r="D1051" s="574">
        <v>1447</v>
      </c>
      <c r="E1051" s="574">
        <v>1447</v>
      </c>
      <c r="F1051" s="574">
        <v>1447</v>
      </c>
      <c r="G1051" s="575">
        <f t="shared" si="17"/>
        <v>100</v>
      </c>
    </row>
    <row r="1052" spans="1:7" x14ac:dyDescent="0.2">
      <c r="A1052" s="577">
        <v>4378</v>
      </c>
      <c r="B1052" s="578"/>
      <c r="C1052" s="579" t="s">
        <v>234</v>
      </c>
      <c r="D1052" s="555">
        <v>10559</v>
      </c>
      <c r="E1052" s="555">
        <v>94129</v>
      </c>
      <c r="F1052" s="555">
        <v>94129</v>
      </c>
      <c r="G1052" s="580">
        <f t="shared" si="17"/>
        <v>100</v>
      </c>
    </row>
    <row r="1053" spans="1:7" x14ac:dyDescent="0.2">
      <c r="A1053" s="581"/>
      <c r="B1053" s="582"/>
      <c r="C1053" s="583" t="s">
        <v>2498</v>
      </c>
      <c r="D1053" s="584"/>
      <c r="E1053" s="584"/>
      <c r="F1053" s="584"/>
      <c r="G1053" s="585"/>
    </row>
    <row r="1054" spans="1:7" ht="25.5" x14ac:dyDescent="0.2">
      <c r="A1054" s="586">
        <v>4379</v>
      </c>
      <c r="B1054" s="587">
        <v>5011</v>
      </c>
      <c r="C1054" s="588" t="s">
        <v>141</v>
      </c>
      <c r="D1054" s="589">
        <v>0</v>
      </c>
      <c r="E1054" s="589">
        <v>3549.52</v>
      </c>
      <c r="F1054" s="589">
        <v>3512.1227899999999</v>
      </c>
      <c r="G1054" s="590">
        <f t="shared" si="17"/>
        <v>98.946415008226467</v>
      </c>
    </row>
    <row r="1055" spans="1:7" x14ac:dyDescent="0.2">
      <c r="A1055" s="571">
        <v>4379</v>
      </c>
      <c r="B1055" s="572">
        <v>5021</v>
      </c>
      <c r="C1055" s="573" t="s">
        <v>142</v>
      </c>
      <c r="D1055" s="574">
        <v>0</v>
      </c>
      <c r="E1055" s="574">
        <v>2792.92</v>
      </c>
      <c r="F1055" s="574">
        <v>2092.422</v>
      </c>
      <c r="G1055" s="575">
        <f t="shared" si="17"/>
        <v>74.918794666513904</v>
      </c>
    </row>
    <row r="1056" spans="1:7" ht="25.5" x14ac:dyDescent="0.2">
      <c r="A1056" s="571">
        <v>4379</v>
      </c>
      <c r="B1056" s="572">
        <v>5031</v>
      </c>
      <c r="C1056" s="573" t="s">
        <v>143</v>
      </c>
      <c r="D1056" s="574">
        <v>0</v>
      </c>
      <c r="E1056" s="574">
        <v>1543.94</v>
      </c>
      <c r="F1056" s="574">
        <v>1346.1264900000001</v>
      </c>
      <c r="G1056" s="575">
        <f t="shared" si="17"/>
        <v>87.187746285477417</v>
      </c>
    </row>
    <row r="1057" spans="1:7" x14ac:dyDescent="0.2">
      <c r="A1057" s="571">
        <v>4379</v>
      </c>
      <c r="B1057" s="572">
        <v>5032</v>
      </c>
      <c r="C1057" s="573" t="s">
        <v>144</v>
      </c>
      <c r="D1057" s="574">
        <v>0</v>
      </c>
      <c r="E1057" s="574">
        <v>619.62</v>
      </c>
      <c r="F1057" s="574">
        <v>488.58692000000002</v>
      </c>
      <c r="G1057" s="575">
        <f t="shared" si="17"/>
        <v>78.852670991898265</v>
      </c>
    </row>
    <row r="1058" spans="1:7" ht="38.25" x14ac:dyDescent="0.2">
      <c r="A1058" s="571">
        <v>4379</v>
      </c>
      <c r="B1058" s="572">
        <v>5038</v>
      </c>
      <c r="C1058" s="573" t="s">
        <v>2782</v>
      </c>
      <c r="D1058" s="574">
        <v>0</v>
      </c>
      <c r="E1058" s="574">
        <v>42.02</v>
      </c>
      <c r="F1058" s="574">
        <v>22.637570000000004</v>
      </c>
      <c r="G1058" s="575">
        <f t="shared" si="17"/>
        <v>53.873322227510712</v>
      </c>
    </row>
    <row r="1059" spans="1:7" x14ac:dyDescent="0.2">
      <c r="A1059" s="571">
        <v>4379</v>
      </c>
      <c r="B1059" s="572">
        <v>5137</v>
      </c>
      <c r="C1059" s="573" t="s">
        <v>938</v>
      </c>
      <c r="D1059" s="574">
        <v>0</v>
      </c>
      <c r="E1059" s="574">
        <v>87.1</v>
      </c>
      <c r="F1059" s="574">
        <v>82.769400000000005</v>
      </c>
      <c r="G1059" s="575">
        <f t="shared" si="17"/>
        <v>95.028013777267518</v>
      </c>
    </row>
    <row r="1060" spans="1:7" x14ac:dyDescent="0.2">
      <c r="A1060" s="571">
        <v>4379</v>
      </c>
      <c r="B1060" s="572">
        <v>5139</v>
      </c>
      <c r="C1060" s="573" t="s">
        <v>124</v>
      </c>
      <c r="D1060" s="574">
        <v>0</v>
      </c>
      <c r="E1060" s="574">
        <v>118.29</v>
      </c>
      <c r="F1060" s="574">
        <v>61.139280000000007</v>
      </c>
      <c r="G1060" s="575">
        <f t="shared" si="17"/>
        <v>51.685924423028155</v>
      </c>
    </row>
    <row r="1061" spans="1:7" x14ac:dyDescent="0.2">
      <c r="A1061" s="571">
        <v>4379</v>
      </c>
      <c r="B1061" s="572">
        <v>5162</v>
      </c>
      <c r="C1061" s="573" t="s">
        <v>186</v>
      </c>
      <c r="D1061" s="574">
        <v>0</v>
      </c>
      <c r="E1061" s="574">
        <v>38.78</v>
      </c>
      <c r="F1061" s="574">
        <v>30.577429999999993</v>
      </c>
      <c r="G1061" s="575">
        <f t="shared" si="17"/>
        <v>78.848452810727153</v>
      </c>
    </row>
    <row r="1062" spans="1:7" x14ac:dyDescent="0.2">
      <c r="A1062" s="571">
        <v>4379</v>
      </c>
      <c r="B1062" s="572">
        <v>5164</v>
      </c>
      <c r="C1062" s="573" t="s">
        <v>137</v>
      </c>
      <c r="D1062" s="574">
        <v>0</v>
      </c>
      <c r="E1062" s="574">
        <v>388.04</v>
      </c>
      <c r="F1062" s="574">
        <v>61.313639999999992</v>
      </c>
      <c r="G1062" s="575">
        <f t="shared" si="17"/>
        <v>15.800855581898771</v>
      </c>
    </row>
    <row r="1063" spans="1:7" x14ac:dyDescent="0.2">
      <c r="A1063" s="571">
        <v>4379</v>
      </c>
      <c r="B1063" s="572">
        <v>5167</v>
      </c>
      <c r="C1063" s="573" t="s">
        <v>150</v>
      </c>
      <c r="D1063" s="574">
        <v>0</v>
      </c>
      <c r="E1063" s="574">
        <v>30.01</v>
      </c>
      <c r="F1063" s="574">
        <v>4</v>
      </c>
      <c r="G1063" s="575">
        <f t="shared" si="17"/>
        <v>13.328890369876707</v>
      </c>
    </row>
    <row r="1064" spans="1:7" ht="25.5" x14ac:dyDescent="0.2">
      <c r="A1064" s="571">
        <v>4379</v>
      </c>
      <c r="B1064" s="572">
        <v>5168</v>
      </c>
      <c r="C1064" s="573" t="s">
        <v>151</v>
      </c>
      <c r="D1064" s="574">
        <v>0</v>
      </c>
      <c r="E1064" s="574">
        <v>21.81</v>
      </c>
      <c r="F1064" s="574">
        <v>13.068</v>
      </c>
      <c r="G1064" s="575">
        <f t="shared" si="17"/>
        <v>59.917469050894091</v>
      </c>
    </row>
    <row r="1065" spans="1:7" x14ac:dyDescent="0.2">
      <c r="A1065" s="571">
        <v>4379</v>
      </c>
      <c r="B1065" s="572">
        <v>5169</v>
      </c>
      <c r="C1065" s="573" t="s">
        <v>125</v>
      </c>
      <c r="D1065" s="574">
        <v>77101</v>
      </c>
      <c r="E1065" s="574">
        <v>12422.86</v>
      </c>
      <c r="F1065" s="574">
        <v>82.477540000000005</v>
      </c>
      <c r="G1065" s="575">
        <f t="shared" si="17"/>
        <v>0.66391748759947389</v>
      </c>
    </row>
    <row r="1066" spans="1:7" x14ac:dyDescent="0.2">
      <c r="A1066" s="571">
        <v>4379</v>
      </c>
      <c r="B1066" s="572">
        <v>5173</v>
      </c>
      <c r="C1066" s="573" t="s">
        <v>138</v>
      </c>
      <c r="D1066" s="574">
        <v>0</v>
      </c>
      <c r="E1066" s="574">
        <v>280.02999999999997</v>
      </c>
      <c r="F1066" s="574">
        <v>64.243980000000008</v>
      </c>
      <c r="G1066" s="575">
        <f t="shared" si="17"/>
        <v>22.941820519230088</v>
      </c>
    </row>
    <row r="1067" spans="1:7" x14ac:dyDescent="0.2">
      <c r="A1067" s="571">
        <v>4379</v>
      </c>
      <c r="B1067" s="572">
        <v>5175</v>
      </c>
      <c r="C1067" s="573" t="s">
        <v>126</v>
      </c>
      <c r="D1067" s="574">
        <v>0</v>
      </c>
      <c r="E1067" s="574">
        <v>430.19</v>
      </c>
      <c r="F1067" s="574">
        <v>182.34933999999993</v>
      </c>
      <c r="G1067" s="575">
        <f t="shared" si="17"/>
        <v>42.388093633045848</v>
      </c>
    </row>
    <row r="1068" spans="1:7" ht="25.5" x14ac:dyDescent="0.2">
      <c r="A1068" s="571">
        <v>4379</v>
      </c>
      <c r="B1068" s="572">
        <v>5221</v>
      </c>
      <c r="C1068" s="573" t="s">
        <v>139</v>
      </c>
      <c r="D1068" s="574">
        <v>0</v>
      </c>
      <c r="E1068" s="574">
        <v>6723</v>
      </c>
      <c r="F1068" s="574">
        <v>6723</v>
      </c>
      <c r="G1068" s="575">
        <f t="shared" si="17"/>
        <v>100</v>
      </c>
    </row>
    <row r="1069" spans="1:7" x14ac:dyDescent="0.2">
      <c r="A1069" s="571">
        <v>4379</v>
      </c>
      <c r="B1069" s="572">
        <v>5222</v>
      </c>
      <c r="C1069" s="573" t="s">
        <v>127</v>
      </c>
      <c r="D1069" s="574">
        <v>0</v>
      </c>
      <c r="E1069" s="574">
        <v>22246.7</v>
      </c>
      <c r="F1069" s="574">
        <v>22246.7</v>
      </c>
      <c r="G1069" s="575">
        <f t="shared" si="17"/>
        <v>100</v>
      </c>
    </row>
    <row r="1070" spans="1:7" ht="25.5" x14ac:dyDescent="0.2">
      <c r="A1070" s="571">
        <v>4379</v>
      </c>
      <c r="B1070" s="572">
        <v>5223</v>
      </c>
      <c r="C1070" s="573" t="s">
        <v>130</v>
      </c>
      <c r="D1070" s="574">
        <v>0</v>
      </c>
      <c r="E1070" s="574">
        <v>22302</v>
      </c>
      <c r="F1070" s="574">
        <v>22302</v>
      </c>
      <c r="G1070" s="575">
        <f t="shared" si="17"/>
        <v>100</v>
      </c>
    </row>
    <row r="1071" spans="1:7" ht="25.5" x14ac:dyDescent="0.2">
      <c r="A1071" s="571">
        <v>4379</v>
      </c>
      <c r="B1071" s="572">
        <v>5229</v>
      </c>
      <c r="C1071" s="573" t="s">
        <v>2781</v>
      </c>
      <c r="D1071" s="574">
        <v>5000</v>
      </c>
      <c r="E1071" s="574">
        <v>878.7</v>
      </c>
      <c r="F1071" s="574">
        <v>0</v>
      </c>
      <c r="G1071" s="575">
        <f t="shared" si="17"/>
        <v>0</v>
      </c>
    </row>
    <row r="1072" spans="1:7" x14ac:dyDescent="0.2">
      <c r="A1072" s="571">
        <v>4379</v>
      </c>
      <c r="B1072" s="572">
        <v>5321</v>
      </c>
      <c r="C1072" s="573" t="s">
        <v>131</v>
      </c>
      <c r="D1072" s="574">
        <v>0</v>
      </c>
      <c r="E1072" s="574">
        <v>4290</v>
      </c>
      <c r="F1072" s="574">
        <v>4290</v>
      </c>
      <c r="G1072" s="575">
        <f t="shared" si="17"/>
        <v>100</v>
      </c>
    </row>
    <row r="1073" spans="1:7" ht="25.5" x14ac:dyDescent="0.2">
      <c r="A1073" s="571">
        <v>4379</v>
      </c>
      <c r="B1073" s="572">
        <v>5621</v>
      </c>
      <c r="C1073" s="573" t="s">
        <v>215</v>
      </c>
      <c r="D1073" s="574">
        <v>692</v>
      </c>
      <c r="E1073" s="574">
        <v>692</v>
      </c>
      <c r="F1073" s="574">
        <v>692</v>
      </c>
      <c r="G1073" s="575">
        <f t="shared" si="17"/>
        <v>100</v>
      </c>
    </row>
    <row r="1074" spans="1:7" x14ac:dyDescent="0.2">
      <c r="A1074" s="571">
        <v>4379</v>
      </c>
      <c r="B1074" s="572">
        <v>5622</v>
      </c>
      <c r="C1074" s="573" t="s">
        <v>216</v>
      </c>
      <c r="D1074" s="574">
        <v>2265</v>
      </c>
      <c r="E1074" s="574">
        <v>2265</v>
      </c>
      <c r="F1074" s="574">
        <v>2265</v>
      </c>
      <c r="G1074" s="575">
        <f t="shared" si="17"/>
        <v>100</v>
      </c>
    </row>
    <row r="1075" spans="1:7" ht="25.5" x14ac:dyDescent="0.2">
      <c r="A1075" s="571">
        <v>4379</v>
      </c>
      <c r="B1075" s="572">
        <v>5623</v>
      </c>
      <c r="C1075" s="573" t="s">
        <v>217</v>
      </c>
      <c r="D1075" s="574">
        <v>3030</v>
      </c>
      <c r="E1075" s="574">
        <v>3030</v>
      </c>
      <c r="F1075" s="574">
        <v>3030</v>
      </c>
      <c r="G1075" s="575">
        <f t="shared" si="17"/>
        <v>100</v>
      </c>
    </row>
    <row r="1076" spans="1:7" ht="25.5" x14ac:dyDescent="0.2">
      <c r="A1076" s="577">
        <v>4379</v>
      </c>
      <c r="B1076" s="578"/>
      <c r="C1076" s="579" t="s">
        <v>235</v>
      </c>
      <c r="D1076" s="555">
        <v>88088</v>
      </c>
      <c r="E1076" s="555">
        <v>84792.53</v>
      </c>
      <c r="F1076" s="555">
        <v>69592.534379999997</v>
      </c>
      <c r="G1076" s="580">
        <f t="shared" si="17"/>
        <v>82.073897759625751</v>
      </c>
    </row>
    <row r="1077" spans="1:7" x14ac:dyDescent="0.2">
      <c r="A1077" s="581"/>
      <c r="B1077" s="582"/>
      <c r="C1077" s="583" t="s">
        <v>2498</v>
      </c>
      <c r="D1077" s="584"/>
      <c r="E1077" s="584"/>
      <c r="F1077" s="584"/>
      <c r="G1077" s="585"/>
    </row>
    <row r="1078" spans="1:7" ht="25.5" x14ac:dyDescent="0.2">
      <c r="A1078" s="586">
        <v>4399</v>
      </c>
      <c r="B1078" s="587">
        <v>5011</v>
      </c>
      <c r="C1078" s="588" t="s">
        <v>141</v>
      </c>
      <c r="D1078" s="589">
        <v>0</v>
      </c>
      <c r="E1078" s="589">
        <v>3945.0729999999999</v>
      </c>
      <c r="F1078" s="589">
        <v>3837.1806999999999</v>
      </c>
      <c r="G1078" s="590">
        <f t="shared" si="17"/>
        <v>97.265138059549216</v>
      </c>
    </row>
    <row r="1079" spans="1:7" x14ac:dyDescent="0.2">
      <c r="A1079" s="571">
        <v>4399</v>
      </c>
      <c r="B1079" s="572">
        <v>5021</v>
      </c>
      <c r="C1079" s="573" t="s">
        <v>142</v>
      </c>
      <c r="D1079" s="574">
        <v>0</v>
      </c>
      <c r="E1079" s="574">
        <v>3888.12</v>
      </c>
      <c r="F1079" s="574">
        <v>3600.4780000000001</v>
      </c>
      <c r="G1079" s="575">
        <f t="shared" si="17"/>
        <v>92.602028743968816</v>
      </c>
    </row>
    <row r="1080" spans="1:7" ht="25.5" x14ac:dyDescent="0.2">
      <c r="A1080" s="571">
        <v>4399</v>
      </c>
      <c r="B1080" s="572">
        <v>5031</v>
      </c>
      <c r="C1080" s="573" t="s">
        <v>143</v>
      </c>
      <c r="D1080" s="574">
        <v>0</v>
      </c>
      <c r="E1080" s="574">
        <v>1884.3420000000001</v>
      </c>
      <c r="F1080" s="574">
        <v>1759.2709899999998</v>
      </c>
      <c r="G1080" s="575">
        <f t="shared" si="17"/>
        <v>93.362616234207991</v>
      </c>
    </row>
    <row r="1081" spans="1:7" x14ac:dyDescent="0.2">
      <c r="A1081" s="571">
        <v>4399</v>
      </c>
      <c r="B1081" s="572">
        <v>5032</v>
      </c>
      <c r="C1081" s="573" t="s">
        <v>144</v>
      </c>
      <c r="D1081" s="574">
        <v>0</v>
      </c>
      <c r="E1081" s="574">
        <v>684.59199999999998</v>
      </c>
      <c r="F1081" s="574">
        <v>638.33342999999991</v>
      </c>
      <c r="G1081" s="575">
        <f t="shared" si="17"/>
        <v>93.242899420384688</v>
      </c>
    </row>
    <row r="1082" spans="1:7" ht="38.25" x14ac:dyDescent="0.2">
      <c r="A1082" s="571">
        <v>4399</v>
      </c>
      <c r="B1082" s="572">
        <v>5038</v>
      </c>
      <c r="C1082" s="573" t="s">
        <v>2782</v>
      </c>
      <c r="D1082" s="574">
        <v>0</v>
      </c>
      <c r="E1082" s="574">
        <v>38.277999999999999</v>
      </c>
      <c r="F1082" s="574">
        <v>29.632270000000009</v>
      </c>
      <c r="G1082" s="575">
        <f t="shared" si="17"/>
        <v>77.413318355190995</v>
      </c>
    </row>
    <row r="1083" spans="1:7" x14ac:dyDescent="0.2">
      <c r="A1083" s="571">
        <v>4399</v>
      </c>
      <c r="B1083" s="572">
        <v>5041</v>
      </c>
      <c r="C1083" s="573" t="s">
        <v>136</v>
      </c>
      <c r="D1083" s="574">
        <v>0</v>
      </c>
      <c r="E1083" s="574">
        <v>350</v>
      </c>
      <c r="F1083" s="574">
        <v>0</v>
      </c>
      <c r="G1083" s="575">
        <f t="shared" si="17"/>
        <v>0</v>
      </c>
    </row>
    <row r="1084" spans="1:7" x14ac:dyDescent="0.2">
      <c r="A1084" s="571">
        <v>4399</v>
      </c>
      <c r="B1084" s="572">
        <v>5137</v>
      </c>
      <c r="C1084" s="573" t="s">
        <v>938</v>
      </c>
      <c r="D1084" s="574">
        <v>0</v>
      </c>
      <c r="E1084" s="574">
        <v>15</v>
      </c>
      <c r="F1084" s="574">
        <v>10.058999999999999</v>
      </c>
      <c r="G1084" s="575">
        <f t="shared" si="17"/>
        <v>67.06</v>
      </c>
    </row>
    <row r="1085" spans="1:7" x14ac:dyDescent="0.2">
      <c r="A1085" s="571">
        <v>4399</v>
      </c>
      <c r="B1085" s="572">
        <v>5139</v>
      </c>
      <c r="C1085" s="573" t="s">
        <v>124</v>
      </c>
      <c r="D1085" s="574">
        <v>0</v>
      </c>
      <c r="E1085" s="574">
        <v>348.87</v>
      </c>
      <c r="F1085" s="574">
        <v>163.9119</v>
      </c>
      <c r="G1085" s="575">
        <f t="shared" si="17"/>
        <v>46.983661535815635</v>
      </c>
    </row>
    <row r="1086" spans="1:7" x14ac:dyDescent="0.2">
      <c r="A1086" s="571">
        <v>4399</v>
      </c>
      <c r="B1086" s="572">
        <v>5164</v>
      </c>
      <c r="C1086" s="573" t="s">
        <v>137</v>
      </c>
      <c r="D1086" s="574">
        <v>0</v>
      </c>
      <c r="E1086" s="574">
        <v>1130.95</v>
      </c>
      <c r="F1086" s="574">
        <v>988.33425000000034</v>
      </c>
      <c r="G1086" s="575">
        <f t="shared" si="17"/>
        <v>87.389738715239432</v>
      </c>
    </row>
    <row r="1087" spans="1:7" x14ac:dyDescent="0.2">
      <c r="A1087" s="571">
        <v>4399</v>
      </c>
      <c r="B1087" s="572">
        <v>5166</v>
      </c>
      <c r="C1087" s="573" t="s">
        <v>149</v>
      </c>
      <c r="D1087" s="574">
        <v>50</v>
      </c>
      <c r="E1087" s="574">
        <v>7068.95</v>
      </c>
      <c r="F1087" s="574">
        <v>6529.3980000000001</v>
      </c>
      <c r="G1087" s="575">
        <f t="shared" si="17"/>
        <v>92.367296416016529</v>
      </c>
    </row>
    <row r="1088" spans="1:7" x14ac:dyDescent="0.2">
      <c r="A1088" s="571">
        <v>4399</v>
      </c>
      <c r="B1088" s="572">
        <v>5167</v>
      </c>
      <c r="C1088" s="573" t="s">
        <v>150</v>
      </c>
      <c r="D1088" s="574">
        <v>35</v>
      </c>
      <c r="E1088" s="574">
        <v>11397.22</v>
      </c>
      <c r="F1088" s="574">
        <v>9665.1876599999996</v>
      </c>
      <c r="G1088" s="575">
        <f t="shared" si="17"/>
        <v>84.803027931372739</v>
      </c>
    </row>
    <row r="1089" spans="1:7" ht="25.5" x14ac:dyDescent="0.2">
      <c r="A1089" s="571">
        <v>4399</v>
      </c>
      <c r="B1089" s="572">
        <v>5168</v>
      </c>
      <c r="C1089" s="573" t="s">
        <v>151</v>
      </c>
      <c r="D1089" s="574">
        <v>50</v>
      </c>
      <c r="E1089" s="574">
        <v>0</v>
      </c>
      <c r="F1089" s="574">
        <v>0</v>
      </c>
      <c r="G1089" s="575" t="s">
        <v>2578</v>
      </c>
    </row>
    <row r="1090" spans="1:7" x14ac:dyDescent="0.2">
      <c r="A1090" s="571">
        <v>4399</v>
      </c>
      <c r="B1090" s="572">
        <v>5169</v>
      </c>
      <c r="C1090" s="573" t="s">
        <v>125</v>
      </c>
      <c r="D1090" s="574">
        <v>2320</v>
      </c>
      <c r="E1090" s="574">
        <v>8174.2</v>
      </c>
      <c r="F1090" s="574">
        <v>2352.9295700000002</v>
      </c>
      <c r="G1090" s="575">
        <f t="shared" ref="G1090:G1166" si="18">F1090/E1090*100</f>
        <v>28.784829952778257</v>
      </c>
    </row>
    <row r="1091" spans="1:7" x14ac:dyDescent="0.2">
      <c r="A1091" s="571">
        <v>4399</v>
      </c>
      <c r="B1091" s="572">
        <v>5173</v>
      </c>
      <c r="C1091" s="573" t="s">
        <v>138</v>
      </c>
      <c r="D1091" s="574">
        <v>900</v>
      </c>
      <c r="E1091" s="574">
        <v>720.12</v>
      </c>
      <c r="F1091" s="574">
        <v>357.37900000000002</v>
      </c>
      <c r="G1091" s="575">
        <f t="shared" si="18"/>
        <v>49.627700938732438</v>
      </c>
    </row>
    <row r="1092" spans="1:7" x14ac:dyDescent="0.2">
      <c r="A1092" s="571">
        <v>4399</v>
      </c>
      <c r="B1092" s="572">
        <v>5175</v>
      </c>
      <c r="C1092" s="573" t="s">
        <v>126</v>
      </c>
      <c r="D1092" s="574">
        <v>40</v>
      </c>
      <c r="E1092" s="574">
        <v>606.16999999999996</v>
      </c>
      <c r="F1092" s="574">
        <v>318.74186000000003</v>
      </c>
      <c r="G1092" s="575">
        <f t="shared" si="18"/>
        <v>52.582915683719101</v>
      </c>
    </row>
    <row r="1093" spans="1:7" x14ac:dyDescent="0.2">
      <c r="A1093" s="571">
        <v>4399</v>
      </c>
      <c r="B1093" s="572">
        <v>5179</v>
      </c>
      <c r="C1093" s="573" t="s">
        <v>153</v>
      </c>
      <c r="D1093" s="574">
        <v>5</v>
      </c>
      <c r="E1093" s="574">
        <v>2.5</v>
      </c>
      <c r="F1093" s="574">
        <v>2.5</v>
      </c>
      <c r="G1093" s="575">
        <f t="shared" si="18"/>
        <v>100</v>
      </c>
    </row>
    <row r="1094" spans="1:7" ht="25.5" x14ac:dyDescent="0.2">
      <c r="A1094" s="571">
        <v>4399</v>
      </c>
      <c r="B1094" s="572">
        <v>5213</v>
      </c>
      <c r="C1094" s="573" t="s">
        <v>2776</v>
      </c>
      <c r="D1094" s="574">
        <v>0</v>
      </c>
      <c r="E1094" s="574">
        <v>798.2</v>
      </c>
      <c r="F1094" s="574">
        <v>798.2</v>
      </c>
      <c r="G1094" s="575">
        <f t="shared" si="18"/>
        <v>100</v>
      </c>
    </row>
    <row r="1095" spans="1:7" ht="25.5" x14ac:dyDescent="0.2">
      <c r="A1095" s="571">
        <v>4399</v>
      </c>
      <c r="B1095" s="572">
        <v>5221</v>
      </c>
      <c r="C1095" s="573" t="s">
        <v>139</v>
      </c>
      <c r="D1095" s="574">
        <v>1830</v>
      </c>
      <c r="E1095" s="574">
        <v>3400</v>
      </c>
      <c r="F1095" s="574">
        <v>2200</v>
      </c>
      <c r="G1095" s="575">
        <f t="shared" si="18"/>
        <v>64.705882352941174</v>
      </c>
    </row>
    <row r="1096" spans="1:7" x14ac:dyDescent="0.2">
      <c r="A1096" s="571">
        <v>4399</v>
      </c>
      <c r="B1096" s="572">
        <v>5222</v>
      </c>
      <c r="C1096" s="573" t="s">
        <v>127</v>
      </c>
      <c r="D1096" s="574">
        <v>6200</v>
      </c>
      <c r="E1096" s="574">
        <v>1481.4</v>
      </c>
      <c r="F1096" s="574">
        <v>1068.0999999999999</v>
      </c>
      <c r="G1096" s="575">
        <f t="shared" si="18"/>
        <v>72.100715539354653</v>
      </c>
    </row>
    <row r="1097" spans="1:7" ht="25.5" x14ac:dyDescent="0.2">
      <c r="A1097" s="571">
        <v>4399</v>
      </c>
      <c r="B1097" s="572">
        <v>5223</v>
      </c>
      <c r="C1097" s="573" t="s">
        <v>130</v>
      </c>
      <c r="D1097" s="574">
        <v>0</v>
      </c>
      <c r="E1097" s="574">
        <v>467</v>
      </c>
      <c r="F1097" s="574">
        <v>463</v>
      </c>
      <c r="G1097" s="575">
        <f t="shared" si="18"/>
        <v>99.143468950749465</v>
      </c>
    </row>
    <row r="1098" spans="1:7" ht="25.5" x14ac:dyDescent="0.2">
      <c r="A1098" s="571">
        <v>4399</v>
      </c>
      <c r="B1098" s="572">
        <v>5229</v>
      </c>
      <c r="C1098" s="573" t="s">
        <v>2781</v>
      </c>
      <c r="D1098" s="574">
        <v>123368</v>
      </c>
      <c r="E1098" s="574">
        <v>65.5</v>
      </c>
      <c r="F1098" s="574">
        <v>0</v>
      </c>
      <c r="G1098" s="575">
        <f t="shared" si="18"/>
        <v>0</v>
      </c>
    </row>
    <row r="1099" spans="1:7" x14ac:dyDescent="0.2">
      <c r="A1099" s="571">
        <v>4399</v>
      </c>
      <c r="B1099" s="572">
        <v>5492</v>
      </c>
      <c r="C1099" s="573" t="s">
        <v>2787</v>
      </c>
      <c r="D1099" s="574">
        <v>0</v>
      </c>
      <c r="E1099" s="574">
        <v>50</v>
      </c>
      <c r="F1099" s="574">
        <v>50</v>
      </c>
      <c r="G1099" s="575">
        <f t="shared" si="18"/>
        <v>100</v>
      </c>
    </row>
    <row r="1100" spans="1:7" ht="25.5" x14ac:dyDescent="0.2">
      <c r="A1100" s="571">
        <v>4399</v>
      </c>
      <c r="B1100" s="572">
        <v>5494</v>
      </c>
      <c r="C1100" s="573" t="s">
        <v>2786</v>
      </c>
      <c r="D1100" s="574">
        <v>0</v>
      </c>
      <c r="E1100" s="574">
        <v>80</v>
      </c>
      <c r="F1100" s="574">
        <v>48.4</v>
      </c>
      <c r="G1100" s="575">
        <f t="shared" si="18"/>
        <v>60.5</v>
      </c>
    </row>
    <row r="1101" spans="1:7" x14ac:dyDescent="0.2">
      <c r="A1101" s="571">
        <v>4399</v>
      </c>
      <c r="B1101" s="572">
        <v>5499</v>
      </c>
      <c r="C1101" s="573" t="s">
        <v>2794</v>
      </c>
      <c r="D1101" s="574">
        <v>0</v>
      </c>
      <c r="E1101" s="574">
        <v>15</v>
      </c>
      <c r="F1101" s="574">
        <v>12.71058</v>
      </c>
      <c r="G1101" s="575">
        <f t="shared" si="18"/>
        <v>84.737200000000001</v>
      </c>
    </row>
    <row r="1102" spans="1:7" ht="25.5" x14ac:dyDescent="0.2">
      <c r="A1102" s="577">
        <v>4399</v>
      </c>
      <c r="B1102" s="578"/>
      <c r="C1102" s="579" t="s">
        <v>94</v>
      </c>
      <c r="D1102" s="555">
        <v>134798</v>
      </c>
      <c r="E1102" s="555">
        <v>46611.485000000001</v>
      </c>
      <c r="F1102" s="555">
        <v>34893.747209999994</v>
      </c>
      <c r="G1102" s="580">
        <f t="shared" si="18"/>
        <v>74.860835714631264</v>
      </c>
    </row>
    <row r="1103" spans="1:7" x14ac:dyDescent="0.2">
      <c r="A1103" s="581"/>
      <c r="B1103" s="582"/>
      <c r="C1103" s="583" t="s">
        <v>2498</v>
      </c>
      <c r="D1103" s="584"/>
      <c r="E1103" s="584"/>
      <c r="F1103" s="584"/>
      <c r="G1103" s="585"/>
    </row>
    <row r="1104" spans="1:7" x14ac:dyDescent="0.2">
      <c r="A1104" s="1246" t="s">
        <v>236</v>
      </c>
      <c r="B1104" s="1247"/>
      <c r="C1104" s="1247"/>
      <c r="D1104" s="591">
        <v>3992445</v>
      </c>
      <c r="E1104" s="591">
        <v>4487006.1830000002</v>
      </c>
      <c r="F1104" s="591">
        <v>4306890.37182</v>
      </c>
      <c r="G1104" s="592">
        <f t="shared" ref="G1104" si="19">F1104/E1104*100</f>
        <v>95.985835458341725</v>
      </c>
    </row>
    <row r="1105" spans="1:7" x14ac:dyDescent="0.2">
      <c r="A1105" s="593"/>
      <c r="B1105" s="594"/>
      <c r="C1105" s="594"/>
      <c r="D1105" s="595"/>
      <c r="E1105" s="595"/>
      <c r="F1105" s="595"/>
      <c r="G1105" s="596"/>
    </row>
    <row r="1106" spans="1:7" x14ac:dyDescent="0.2">
      <c r="A1106" s="586">
        <v>5212</v>
      </c>
      <c r="B1106" s="587">
        <v>5137</v>
      </c>
      <c r="C1106" s="588" t="s">
        <v>938</v>
      </c>
      <c r="D1106" s="589">
        <v>1050</v>
      </c>
      <c r="E1106" s="589">
        <v>1083</v>
      </c>
      <c r="F1106" s="589">
        <v>1046.6500000000001</v>
      </c>
      <c r="G1106" s="590">
        <f t="shared" si="18"/>
        <v>96.643582640812568</v>
      </c>
    </row>
    <row r="1107" spans="1:7" x14ac:dyDescent="0.2">
      <c r="A1107" s="571">
        <v>5212</v>
      </c>
      <c r="B1107" s="572">
        <v>5169</v>
      </c>
      <c r="C1107" s="573" t="s">
        <v>125</v>
      </c>
      <c r="D1107" s="574">
        <v>20000</v>
      </c>
      <c r="E1107" s="574">
        <v>12198.31</v>
      </c>
      <c r="F1107" s="574">
        <v>329.12</v>
      </c>
      <c r="G1107" s="575">
        <f t="shared" si="18"/>
        <v>2.6980786682745399</v>
      </c>
    </row>
    <row r="1108" spans="1:7" x14ac:dyDescent="0.2">
      <c r="A1108" s="577">
        <v>5212</v>
      </c>
      <c r="B1108" s="578"/>
      <c r="C1108" s="579" t="s">
        <v>237</v>
      </c>
      <c r="D1108" s="555">
        <v>21050</v>
      </c>
      <c r="E1108" s="555">
        <v>13281.31</v>
      </c>
      <c r="F1108" s="555">
        <v>1375.77</v>
      </c>
      <c r="G1108" s="580">
        <f t="shared" si="18"/>
        <v>10.358692026614845</v>
      </c>
    </row>
    <row r="1109" spans="1:7" x14ac:dyDescent="0.2">
      <c r="A1109" s="581"/>
      <c r="B1109" s="582"/>
      <c r="C1109" s="583" t="s">
        <v>2498</v>
      </c>
      <c r="D1109" s="584"/>
      <c r="E1109" s="584"/>
      <c r="F1109" s="584"/>
      <c r="G1109" s="585"/>
    </row>
    <row r="1110" spans="1:7" x14ac:dyDescent="0.2">
      <c r="A1110" s="586">
        <v>5213</v>
      </c>
      <c r="B1110" s="587">
        <v>5169</v>
      </c>
      <c r="C1110" s="588" t="s">
        <v>125</v>
      </c>
      <c r="D1110" s="589">
        <v>100000</v>
      </c>
      <c r="E1110" s="589">
        <v>83886.462</v>
      </c>
      <c r="F1110" s="589">
        <v>74826.413010000004</v>
      </c>
      <c r="G1110" s="590">
        <f t="shared" si="18"/>
        <v>89.19962914874155</v>
      </c>
    </row>
    <row r="1111" spans="1:7" x14ac:dyDescent="0.2">
      <c r="A1111" s="571">
        <v>5213</v>
      </c>
      <c r="B1111" s="572">
        <v>5321</v>
      </c>
      <c r="C1111" s="573" t="s">
        <v>131</v>
      </c>
      <c r="D1111" s="574">
        <v>0</v>
      </c>
      <c r="E1111" s="574">
        <v>86206.604000000007</v>
      </c>
      <c r="F1111" s="574">
        <v>84563.214420000004</v>
      </c>
      <c r="G1111" s="575">
        <f t="shared" si="18"/>
        <v>98.09366161785006</v>
      </c>
    </row>
    <row r="1112" spans="1:7" ht="25.5" x14ac:dyDescent="0.2">
      <c r="A1112" s="571">
        <v>5213</v>
      </c>
      <c r="B1112" s="572">
        <v>5331</v>
      </c>
      <c r="C1112" s="573" t="s">
        <v>134</v>
      </c>
      <c r="D1112" s="574">
        <v>0</v>
      </c>
      <c r="E1112" s="574">
        <v>3620</v>
      </c>
      <c r="F1112" s="574">
        <v>3619.3400099999999</v>
      </c>
      <c r="G1112" s="575">
        <f t="shared" si="18"/>
        <v>99.981768232044203</v>
      </c>
    </row>
    <row r="1113" spans="1:7" ht="25.5" x14ac:dyDescent="0.2">
      <c r="A1113" s="571">
        <v>5213</v>
      </c>
      <c r="B1113" s="572">
        <v>5336</v>
      </c>
      <c r="C1113" s="573" t="s">
        <v>156</v>
      </c>
      <c r="D1113" s="574">
        <v>0</v>
      </c>
      <c r="E1113" s="574">
        <v>48000</v>
      </c>
      <c r="F1113" s="574">
        <v>48000</v>
      </c>
      <c r="G1113" s="575">
        <f t="shared" si="18"/>
        <v>100</v>
      </c>
    </row>
    <row r="1114" spans="1:7" x14ac:dyDescent="0.2">
      <c r="A1114" s="571">
        <v>5213</v>
      </c>
      <c r="B1114" s="572">
        <v>5903</v>
      </c>
      <c r="C1114" s="573" t="s">
        <v>239</v>
      </c>
      <c r="D1114" s="574">
        <v>500</v>
      </c>
      <c r="E1114" s="574">
        <v>0</v>
      </c>
      <c r="F1114" s="574">
        <v>0</v>
      </c>
      <c r="G1114" s="575" t="s">
        <v>2578</v>
      </c>
    </row>
    <row r="1115" spans="1:7" x14ac:dyDescent="0.2">
      <c r="A1115" s="577">
        <v>5213</v>
      </c>
      <c r="B1115" s="578"/>
      <c r="C1115" s="579" t="s">
        <v>240</v>
      </c>
      <c r="D1115" s="555">
        <v>100500</v>
      </c>
      <c r="E1115" s="555">
        <v>221713.06599999999</v>
      </c>
      <c r="F1115" s="555">
        <v>211008.96744000001</v>
      </c>
      <c r="G1115" s="580">
        <f t="shared" si="18"/>
        <v>95.172093935140481</v>
      </c>
    </row>
    <row r="1116" spans="1:7" x14ac:dyDescent="0.2">
      <c r="A1116" s="581"/>
      <c r="B1116" s="582"/>
      <c r="C1116" s="583" t="s">
        <v>2498</v>
      </c>
      <c r="D1116" s="584"/>
      <c r="E1116" s="584"/>
      <c r="F1116" s="584"/>
      <c r="G1116" s="585"/>
    </row>
    <row r="1117" spans="1:7" x14ac:dyDescent="0.2">
      <c r="A1117" s="586">
        <v>5273</v>
      </c>
      <c r="B1117" s="587">
        <v>5134</v>
      </c>
      <c r="C1117" s="588" t="s">
        <v>2774</v>
      </c>
      <c r="D1117" s="589">
        <v>0</v>
      </c>
      <c r="E1117" s="589">
        <v>60</v>
      </c>
      <c r="F1117" s="589">
        <v>57.562419999999996</v>
      </c>
      <c r="G1117" s="590">
        <f t="shared" si="18"/>
        <v>95.937366666666662</v>
      </c>
    </row>
    <row r="1118" spans="1:7" x14ac:dyDescent="0.2">
      <c r="A1118" s="571">
        <v>5273</v>
      </c>
      <c r="B1118" s="572">
        <v>5139</v>
      </c>
      <c r="C1118" s="573" t="s">
        <v>124</v>
      </c>
      <c r="D1118" s="574">
        <v>60</v>
      </c>
      <c r="E1118" s="574">
        <v>60</v>
      </c>
      <c r="F1118" s="574">
        <v>0.55158000000000174</v>
      </c>
      <c r="G1118" s="575">
        <f t="shared" si="18"/>
        <v>0.91930000000000289</v>
      </c>
    </row>
    <row r="1119" spans="1:7" x14ac:dyDescent="0.2">
      <c r="A1119" s="571">
        <v>5273</v>
      </c>
      <c r="B1119" s="572">
        <v>5164</v>
      </c>
      <c r="C1119" s="573" t="s">
        <v>137</v>
      </c>
      <c r="D1119" s="574">
        <v>85</v>
      </c>
      <c r="E1119" s="574">
        <v>25</v>
      </c>
      <c r="F1119" s="574">
        <v>5.4017900000000001</v>
      </c>
      <c r="G1119" s="575">
        <f t="shared" si="18"/>
        <v>21.60716</v>
      </c>
    </row>
    <row r="1120" spans="1:7" ht="25.5" x14ac:dyDescent="0.2">
      <c r="A1120" s="571">
        <v>5273</v>
      </c>
      <c r="B1120" s="572">
        <v>5168</v>
      </c>
      <c r="C1120" s="573" t="s">
        <v>151</v>
      </c>
      <c r="D1120" s="574">
        <v>170</v>
      </c>
      <c r="E1120" s="574">
        <v>75.02</v>
      </c>
      <c r="F1120" s="574">
        <v>75.02</v>
      </c>
      <c r="G1120" s="575">
        <f t="shared" si="18"/>
        <v>100</v>
      </c>
    </row>
    <row r="1121" spans="1:7" x14ac:dyDescent="0.2">
      <c r="A1121" s="571">
        <v>5273</v>
      </c>
      <c r="B1121" s="572">
        <v>5169</v>
      </c>
      <c r="C1121" s="573" t="s">
        <v>125</v>
      </c>
      <c r="D1121" s="574">
        <v>0</v>
      </c>
      <c r="E1121" s="574">
        <v>59.4</v>
      </c>
      <c r="F1121" s="574">
        <v>58.9</v>
      </c>
      <c r="G1121" s="575">
        <f t="shared" si="18"/>
        <v>99.158249158249163</v>
      </c>
    </row>
    <row r="1122" spans="1:7" x14ac:dyDescent="0.2">
      <c r="A1122" s="571">
        <v>5273</v>
      </c>
      <c r="B1122" s="572">
        <v>5175</v>
      </c>
      <c r="C1122" s="573" t="s">
        <v>126</v>
      </c>
      <c r="D1122" s="574">
        <v>140</v>
      </c>
      <c r="E1122" s="574">
        <v>80.599999999999994</v>
      </c>
      <c r="F1122" s="574">
        <v>5.67</v>
      </c>
      <c r="G1122" s="575">
        <f t="shared" si="18"/>
        <v>7.0347394540942938</v>
      </c>
    </row>
    <row r="1123" spans="1:7" x14ac:dyDescent="0.2">
      <c r="A1123" s="571">
        <v>5273</v>
      </c>
      <c r="B1123" s="572">
        <v>5321</v>
      </c>
      <c r="C1123" s="573" t="s">
        <v>131</v>
      </c>
      <c r="D1123" s="574">
        <v>2573</v>
      </c>
      <c r="E1123" s="574">
        <v>2573</v>
      </c>
      <c r="F1123" s="574">
        <v>2573</v>
      </c>
      <c r="G1123" s="575">
        <f t="shared" si="18"/>
        <v>100</v>
      </c>
    </row>
    <row r="1124" spans="1:7" x14ac:dyDescent="0.2">
      <c r="A1124" s="577">
        <v>5273</v>
      </c>
      <c r="B1124" s="578"/>
      <c r="C1124" s="579" t="s">
        <v>95</v>
      </c>
      <c r="D1124" s="555">
        <v>3028</v>
      </c>
      <c r="E1124" s="555">
        <v>2933.02</v>
      </c>
      <c r="F1124" s="555">
        <v>2776.1057900000001</v>
      </c>
      <c r="G1124" s="580">
        <f t="shared" si="18"/>
        <v>94.650080463140384</v>
      </c>
    </row>
    <row r="1125" spans="1:7" x14ac:dyDescent="0.2">
      <c r="A1125" s="581"/>
      <c r="B1125" s="582"/>
      <c r="C1125" s="583" t="s">
        <v>2498</v>
      </c>
      <c r="D1125" s="584"/>
      <c r="E1125" s="584"/>
      <c r="F1125" s="584"/>
      <c r="G1125" s="585"/>
    </row>
    <row r="1126" spans="1:7" x14ac:dyDescent="0.2">
      <c r="A1126" s="586">
        <v>5279</v>
      </c>
      <c r="B1126" s="587">
        <v>5139</v>
      </c>
      <c r="C1126" s="588" t="s">
        <v>124</v>
      </c>
      <c r="D1126" s="589">
        <v>90</v>
      </c>
      <c r="E1126" s="589">
        <v>70</v>
      </c>
      <c r="F1126" s="589">
        <v>42.652000000000001</v>
      </c>
      <c r="G1126" s="590">
        <f t="shared" si="18"/>
        <v>60.931428571428569</v>
      </c>
    </row>
    <row r="1127" spans="1:7" x14ac:dyDescent="0.2">
      <c r="A1127" s="571">
        <v>5279</v>
      </c>
      <c r="B1127" s="572">
        <v>5164</v>
      </c>
      <c r="C1127" s="573" t="s">
        <v>137</v>
      </c>
      <c r="D1127" s="574">
        <v>130</v>
      </c>
      <c r="E1127" s="574">
        <v>64</v>
      </c>
      <c r="F1127" s="574">
        <v>11.132</v>
      </c>
      <c r="G1127" s="575">
        <f t="shared" si="18"/>
        <v>17.393750000000001</v>
      </c>
    </row>
    <row r="1128" spans="1:7" x14ac:dyDescent="0.2">
      <c r="A1128" s="571">
        <v>5279</v>
      </c>
      <c r="B1128" s="572">
        <v>5169</v>
      </c>
      <c r="C1128" s="573" t="s">
        <v>125</v>
      </c>
      <c r="D1128" s="574">
        <v>80</v>
      </c>
      <c r="E1128" s="574">
        <v>410</v>
      </c>
      <c r="F1128" s="574">
        <v>175.19064</v>
      </c>
      <c r="G1128" s="575">
        <f t="shared" si="18"/>
        <v>42.729424390243906</v>
      </c>
    </row>
    <row r="1129" spans="1:7" x14ac:dyDescent="0.2">
      <c r="A1129" s="571">
        <v>5279</v>
      </c>
      <c r="B1129" s="572">
        <v>5175</v>
      </c>
      <c r="C1129" s="573" t="s">
        <v>126</v>
      </c>
      <c r="D1129" s="574">
        <v>310</v>
      </c>
      <c r="E1129" s="574">
        <v>266</v>
      </c>
      <c r="F1129" s="574">
        <v>225.36036999999999</v>
      </c>
      <c r="G1129" s="575">
        <f t="shared" si="18"/>
        <v>84.72194360902256</v>
      </c>
    </row>
    <row r="1130" spans="1:7" ht="25.5" x14ac:dyDescent="0.2">
      <c r="A1130" s="571">
        <v>5279</v>
      </c>
      <c r="B1130" s="572">
        <v>5221</v>
      </c>
      <c r="C1130" s="573" t="s">
        <v>139</v>
      </c>
      <c r="D1130" s="574">
        <v>300</v>
      </c>
      <c r="E1130" s="574">
        <v>300</v>
      </c>
      <c r="F1130" s="574">
        <v>300</v>
      </c>
      <c r="G1130" s="575">
        <f t="shared" si="18"/>
        <v>100</v>
      </c>
    </row>
    <row r="1131" spans="1:7" x14ac:dyDescent="0.2">
      <c r="A1131" s="571">
        <v>5279</v>
      </c>
      <c r="B1131" s="572">
        <v>5222</v>
      </c>
      <c r="C1131" s="573" t="s">
        <v>127</v>
      </c>
      <c r="D1131" s="574">
        <v>7850</v>
      </c>
      <c r="E1131" s="574">
        <v>8795.1</v>
      </c>
      <c r="F1131" s="574">
        <v>8391.6061999999984</v>
      </c>
      <c r="G1131" s="575">
        <f t="shared" si="18"/>
        <v>95.412288660731519</v>
      </c>
    </row>
    <row r="1132" spans="1:7" x14ac:dyDescent="0.2">
      <c r="A1132" s="577">
        <v>5279</v>
      </c>
      <c r="B1132" s="578"/>
      <c r="C1132" s="579" t="s">
        <v>241</v>
      </c>
      <c r="D1132" s="555">
        <v>8760</v>
      </c>
      <c r="E1132" s="555">
        <v>9905.1</v>
      </c>
      <c r="F1132" s="555">
        <v>9145.941209999999</v>
      </c>
      <c r="G1132" s="580">
        <f t="shared" si="18"/>
        <v>92.335677681194525</v>
      </c>
    </row>
    <row r="1133" spans="1:7" x14ac:dyDescent="0.2">
      <c r="A1133" s="581"/>
      <c r="B1133" s="582"/>
      <c r="C1133" s="583" t="s">
        <v>2498</v>
      </c>
      <c r="D1133" s="584"/>
      <c r="E1133" s="584"/>
      <c r="F1133" s="584"/>
      <c r="G1133" s="585"/>
    </row>
    <row r="1134" spans="1:7" x14ac:dyDescent="0.2">
      <c r="A1134" s="586">
        <v>5311</v>
      </c>
      <c r="B1134" s="587">
        <v>5139</v>
      </c>
      <c r="C1134" s="588" t="s">
        <v>124</v>
      </c>
      <c r="D1134" s="589">
        <v>50</v>
      </c>
      <c r="E1134" s="589">
        <v>287.77</v>
      </c>
      <c r="F1134" s="589">
        <v>260.43099999999998</v>
      </c>
      <c r="G1134" s="590">
        <f t="shared" si="18"/>
        <v>90.49970462522154</v>
      </c>
    </row>
    <row r="1135" spans="1:7" x14ac:dyDescent="0.2">
      <c r="A1135" s="571">
        <v>5311</v>
      </c>
      <c r="B1135" s="572">
        <v>5164</v>
      </c>
      <c r="C1135" s="573" t="s">
        <v>137</v>
      </c>
      <c r="D1135" s="574">
        <v>360</v>
      </c>
      <c r="E1135" s="574">
        <v>360</v>
      </c>
      <c r="F1135" s="574">
        <v>233.96</v>
      </c>
      <c r="G1135" s="575">
        <f t="shared" si="18"/>
        <v>64.988888888888894</v>
      </c>
    </row>
    <row r="1136" spans="1:7" x14ac:dyDescent="0.2">
      <c r="A1136" s="571">
        <v>5311</v>
      </c>
      <c r="B1136" s="572">
        <v>5169</v>
      </c>
      <c r="C1136" s="573" t="s">
        <v>125</v>
      </c>
      <c r="D1136" s="574">
        <v>360</v>
      </c>
      <c r="E1136" s="574">
        <v>259</v>
      </c>
      <c r="F1136" s="574">
        <v>232.68279999999999</v>
      </c>
      <c r="G1136" s="575">
        <f t="shared" si="18"/>
        <v>89.838918918918907</v>
      </c>
    </row>
    <row r="1137" spans="1:7" x14ac:dyDescent="0.2">
      <c r="A1137" s="571">
        <v>5311</v>
      </c>
      <c r="B1137" s="572">
        <v>5173</v>
      </c>
      <c r="C1137" s="573" t="s">
        <v>138</v>
      </c>
      <c r="D1137" s="574">
        <v>10</v>
      </c>
      <c r="E1137" s="574">
        <v>10</v>
      </c>
      <c r="F1137" s="574">
        <v>6.73</v>
      </c>
      <c r="G1137" s="575">
        <f t="shared" si="18"/>
        <v>67.300000000000011</v>
      </c>
    </row>
    <row r="1138" spans="1:7" x14ac:dyDescent="0.2">
      <c r="A1138" s="571">
        <v>5311</v>
      </c>
      <c r="B1138" s="572">
        <v>5175</v>
      </c>
      <c r="C1138" s="573" t="s">
        <v>126</v>
      </c>
      <c r="D1138" s="574">
        <v>360</v>
      </c>
      <c r="E1138" s="574">
        <v>360</v>
      </c>
      <c r="F1138" s="574">
        <v>169.81</v>
      </c>
      <c r="G1138" s="575">
        <f t="shared" si="18"/>
        <v>47.169444444444444</v>
      </c>
    </row>
    <row r="1139" spans="1:7" x14ac:dyDescent="0.2">
      <c r="A1139" s="571">
        <v>5311</v>
      </c>
      <c r="B1139" s="572">
        <v>5311</v>
      </c>
      <c r="C1139" s="573" t="s">
        <v>3350</v>
      </c>
      <c r="D1139" s="574">
        <v>4500</v>
      </c>
      <c r="E1139" s="574">
        <v>4525</v>
      </c>
      <c r="F1139" s="574">
        <v>4525</v>
      </c>
      <c r="G1139" s="575">
        <f t="shared" si="18"/>
        <v>100</v>
      </c>
    </row>
    <row r="1140" spans="1:7" x14ac:dyDescent="0.2">
      <c r="A1140" s="571">
        <v>5311</v>
      </c>
      <c r="B1140" s="572">
        <v>5321</v>
      </c>
      <c r="C1140" s="573" t="s">
        <v>131</v>
      </c>
      <c r="D1140" s="574">
        <v>1000</v>
      </c>
      <c r="E1140" s="574">
        <v>0</v>
      </c>
      <c r="F1140" s="574">
        <v>0</v>
      </c>
      <c r="G1140" s="575" t="s">
        <v>2578</v>
      </c>
    </row>
    <row r="1141" spans="1:7" ht="25.5" x14ac:dyDescent="0.2">
      <c r="A1141" s="571">
        <v>5311</v>
      </c>
      <c r="B1141" s="572">
        <v>5494</v>
      </c>
      <c r="C1141" s="573" t="s">
        <v>2786</v>
      </c>
      <c r="D1141" s="574">
        <v>202</v>
      </c>
      <c r="E1141" s="574">
        <v>202</v>
      </c>
      <c r="F1141" s="574">
        <v>181.24</v>
      </c>
      <c r="G1141" s="575">
        <f t="shared" si="18"/>
        <v>89.722772277227719</v>
      </c>
    </row>
    <row r="1142" spans="1:7" x14ac:dyDescent="0.2">
      <c r="A1142" s="577">
        <v>5311</v>
      </c>
      <c r="B1142" s="578"/>
      <c r="C1142" s="579" t="s">
        <v>242</v>
      </c>
      <c r="D1142" s="555">
        <v>6842</v>
      </c>
      <c r="E1142" s="555">
        <v>6003.77</v>
      </c>
      <c r="F1142" s="555">
        <v>5609.8537999999999</v>
      </c>
      <c r="G1142" s="580">
        <f t="shared" si="18"/>
        <v>93.438852587624098</v>
      </c>
    </row>
    <row r="1143" spans="1:7" x14ac:dyDescent="0.2">
      <c r="A1143" s="581"/>
      <c r="B1143" s="582"/>
      <c r="C1143" s="583" t="s">
        <v>2498</v>
      </c>
      <c r="D1143" s="584"/>
      <c r="E1143" s="584"/>
      <c r="F1143" s="584"/>
      <c r="G1143" s="585"/>
    </row>
    <row r="1144" spans="1:7" x14ac:dyDescent="0.2">
      <c r="A1144" s="586">
        <v>5511</v>
      </c>
      <c r="B1144" s="587">
        <v>5311</v>
      </c>
      <c r="C1144" s="588" t="s">
        <v>3350</v>
      </c>
      <c r="D1144" s="589">
        <v>3000</v>
      </c>
      <c r="E1144" s="589">
        <v>2120</v>
      </c>
      <c r="F1144" s="589">
        <v>2120</v>
      </c>
      <c r="G1144" s="590">
        <f t="shared" si="18"/>
        <v>100</v>
      </c>
    </row>
    <row r="1145" spans="1:7" x14ac:dyDescent="0.2">
      <c r="A1145" s="577">
        <v>5511</v>
      </c>
      <c r="B1145" s="578"/>
      <c r="C1145" s="579" t="s">
        <v>96</v>
      </c>
      <c r="D1145" s="555">
        <v>3000</v>
      </c>
      <c r="E1145" s="555">
        <v>2120</v>
      </c>
      <c r="F1145" s="555">
        <v>2120</v>
      </c>
      <c r="G1145" s="580">
        <f t="shared" si="18"/>
        <v>100</v>
      </c>
    </row>
    <row r="1146" spans="1:7" x14ac:dyDescent="0.2">
      <c r="A1146" s="581"/>
      <c r="B1146" s="582"/>
      <c r="C1146" s="583" t="s">
        <v>2498</v>
      </c>
      <c r="D1146" s="584"/>
      <c r="E1146" s="584"/>
      <c r="F1146" s="584"/>
      <c r="G1146" s="585"/>
    </row>
    <row r="1147" spans="1:7" x14ac:dyDescent="0.2">
      <c r="A1147" s="586">
        <v>5512</v>
      </c>
      <c r="B1147" s="587">
        <v>5137</v>
      </c>
      <c r="C1147" s="588" t="s">
        <v>938</v>
      </c>
      <c r="D1147" s="589">
        <v>0</v>
      </c>
      <c r="E1147" s="589">
        <v>2949.67</v>
      </c>
      <c r="F1147" s="589">
        <v>2929.6048900000001</v>
      </c>
      <c r="G1147" s="590">
        <f t="shared" si="18"/>
        <v>99.319750683974817</v>
      </c>
    </row>
    <row r="1148" spans="1:7" x14ac:dyDescent="0.2">
      <c r="A1148" s="571">
        <v>5512</v>
      </c>
      <c r="B1148" s="572">
        <v>5139</v>
      </c>
      <c r="C1148" s="573" t="s">
        <v>124</v>
      </c>
      <c r="D1148" s="574">
        <v>0</v>
      </c>
      <c r="E1148" s="574">
        <v>552.78</v>
      </c>
      <c r="F1148" s="574">
        <v>552.77639999999997</v>
      </c>
      <c r="G1148" s="575">
        <f t="shared" si="18"/>
        <v>99.999348746336707</v>
      </c>
    </row>
    <row r="1149" spans="1:7" ht="25.5" x14ac:dyDescent="0.2">
      <c r="A1149" s="571">
        <v>5512</v>
      </c>
      <c r="B1149" s="572">
        <v>5213</v>
      </c>
      <c r="C1149" s="573" t="s">
        <v>2776</v>
      </c>
      <c r="D1149" s="574">
        <v>0</v>
      </c>
      <c r="E1149" s="574">
        <v>50</v>
      </c>
      <c r="F1149" s="574">
        <v>50</v>
      </c>
      <c r="G1149" s="575">
        <f t="shared" si="18"/>
        <v>100</v>
      </c>
    </row>
    <row r="1150" spans="1:7" ht="25.5" x14ac:dyDescent="0.2">
      <c r="A1150" s="571">
        <v>5512</v>
      </c>
      <c r="B1150" s="572">
        <v>5221</v>
      </c>
      <c r="C1150" s="573" t="s">
        <v>139</v>
      </c>
      <c r="D1150" s="574">
        <v>0</v>
      </c>
      <c r="E1150" s="574">
        <v>50</v>
      </c>
      <c r="F1150" s="574">
        <v>50</v>
      </c>
      <c r="G1150" s="575">
        <f t="shared" si="18"/>
        <v>100</v>
      </c>
    </row>
    <row r="1151" spans="1:7" x14ac:dyDescent="0.2">
      <c r="A1151" s="571">
        <v>5512</v>
      </c>
      <c r="B1151" s="572">
        <v>5222</v>
      </c>
      <c r="C1151" s="573" t="s">
        <v>127</v>
      </c>
      <c r="D1151" s="574">
        <v>3150</v>
      </c>
      <c r="E1151" s="574">
        <v>4150</v>
      </c>
      <c r="F1151" s="574">
        <v>3000</v>
      </c>
      <c r="G1151" s="575">
        <f t="shared" si="18"/>
        <v>72.289156626506028</v>
      </c>
    </row>
    <row r="1152" spans="1:7" x14ac:dyDescent="0.2">
      <c r="A1152" s="571">
        <v>5512</v>
      </c>
      <c r="B1152" s="572">
        <v>5321</v>
      </c>
      <c r="C1152" s="573" t="s">
        <v>131</v>
      </c>
      <c r="D1152" s="574">
        <v>5664</v>
      </c>
      <c r="E1152" s="574">
        <v>5880</v>
      </c>
      <c r="F1152" s="574">
        <v>5880</v>
      </c>
      <c r="G1152" s="575">
        <f t="shared" si="18"/>
        <v>100</v>
      </c>
    </row>
    <row r="1153" spans="1:7" x14ac:dyDescent="0.2">
      <c r="A1153" s="577">
        <v>5512</v>
      </c>
      <c r="B1153" s="578"/>
      <c r="C1153" s="579" t="s">
        <v>97</v>
      </c>
      <c r="D1153" s="555">
        <v>8814</v>
      </c>
      <c r="E1153" s="555">
        <v>13632.45</v>
      </c>
      <c r="F1153" s="555">
        <v>12462.381290000001</v>
      </c>
      <c r="G1153" s="580">
        <f t="shared" si="18"/>
        <v>91.417032815084596</v>
      </c>
    </row>
    <row r="1154" spans="1:7" x14ac:dyDescent="0.2">
      <c r="A1154" s="581"/>
      <c r="B1154" s="582"/>
      <c r="C1154" s="583" t="s">
        <v>2498</v>
      </c>
      <c r="D1154" s="584"/>
      <c r="E1154" s="584"/>
      <c r="F1154" s="584"/>
      <c r="G1154" s="585"/>
    </row>
    <row r="1155" spans="1:7" ht="25.5" x14ac:dyDescent="0.2">
      <c r="A1155" s="586">
        <v>5519</v>
      </c>
      <c r="B1155" s="587">
        <v>5213</v>
      </c>
      <c r="C1155" s="588" t="s">
        <v>2776</v>
      </c>
      <c r="D1155" s="589">
        <v>20338</v>
      </c>
      <c r="E1155" s="589">
        <v>20338</v>
      </c>
      <c r="F1155" s="589">
        <v>20338</v>
      </c>
      <c r="G1155" s="590">
        <f t="shared" si="18"/>
        <v>100</v>
      </c>
    </row>
    <row r="1156" spans="1:7" x14ac:dyDescent="0.2">
      <c r="A1156" s="577">
        <v>5519</v>
      </c>
      <c r="B1156" s="578"/>
      <c r="C1156" s="579" t="s">
        <v>244</v>
      </c>
      <c r="D1156" s="555">
        <v>20338</v>
      </c>
      <c r="E1156" s="555">
        <v>20338</v>
      </c>
      <c r="F1156" s="555">
        <v>20338</v>
      </c>
      <c r="G1156" s="580">
        <f t="shared" si="18"/>
        <v>100</v>
      </c>
    </row>
    <row r="1157" spans="1:7" x14ac:dyDescent="0.2">
      <c r="A1157" s="581"/>
      <c r="B1157" s="582"/>
      <c r="C1157" s="583" t="s">
        <v>2498</v>
      </c>
      <c r="D1157" s="584"/>
      <c r="E1157" s="584"/>
      <c r="F1157" s="584"/>
      <c r="G1157" s="585"/>
    </row>
    <row r="1158" spans="1:7" x14ac:dyDescent="0.2">
      <c r="A1158" s="586">
        <v>5521</v>
      </c>
      <c r="B1158" s="587">
        <v>5137</v>
      </c>
      <c r="C1158" s="588" t="s">
        <v>938</v>
      </c>
      <c r="D1158" s="589">
        <v>0</v>
      </c>
      <c r="E1158" s="589">
        <v>15.07</v>
      </c>
      <c r="F1158" s="589">
        <v>15.064500000000001</v>
      </c>
      <c r="G1158" s="590">
        <f t="shared" si="18"/>
        <v>99.963503649635044</v>
      </c>
    </row>
    <row r="1159" spans="1:7" x14ac:dyDescent="0.2">
      <c r="A1159" s="571">
        <v>5521</v>
      </c>
      <c r="B1159" s="572">
        <v>5167</v>
      </c>
      <c r="C1159" s="573" t="s">
        <v>150</v>
      </c>
      <c r="D1159" s="574">
        <v>0</v>
      </c>
      <c r="E1159" s="574">
        <v>100</v>
      </c>
      <c r="F1159" s="574">
        <v>0</v>
      </c>
      <c r="G1159" s="575">
        <f t="shared" si="18"/>
        <v>0</v>
      </c>
    </row>
    <row r="1160" spans="1:7" x14ac:dyDescent="0.2">
      <c r="A1160" s="571">
        <v>5521</v>
      </c>
      <c r="B1160" s="572">
        <v>5169</v>
      </c>
      <c r="C1160" s="573" t="s">
        <v>125</v>
      </c>
      <c r="D1160" s="574">
        <v>0</v>
      </c>
      <c r="E1160" s="574">
        <v>101.23</v>
      </c>
      <c r="F1160" s="574">
        <v>101.2265</v>
      </c>
      <c r="G1160" s="575">
        <f t="shared" si="18"/>
        <v>99.996542526918901</v>
      </c>
    </row>
    <row r="1161" spans="1:7" x14ac:dyDescent="0.2">
      <c r="A1161" s="571">
        <v>5521</v>
      </c>
      <c r="B1161" s="572">
        <v>5171</v>
      </c>
      <c r="C1161" s="573" t="s">
        <v>152</v>
      </c>
      <c r="D1161" s="574">
        <v>0</v>
      </c>
      <c r="E1161" s="574">
        <v>1386.548</v>
      </c>
      <c r="F1161" s="574">
        <v>1386.54224</v>
      </c>
      <c r="G1161" s="575">
        <f t="shared" si="18"/>
        <v>99.999584579834234</v>
      </c>
    </row>
    <row r="1162" spans="1:7" ht="25.5" x14ac:dyDescent="0.2">
      <c r="A1162" s="577">
        <v>5521</v>
      </c>
      <c r="B1162" s="578"/>
      <c r="C1162" s="579" t="s">
        <v>98</v>
      </c>
      <c r="D1162" s="555">
        <v>0</v>
      </c>
      <c r="E1162" s="555">
        <v>1602.848</v>
      </c>
      <c r="F1162" s="555">
        <v>1502.8332399999999</v>
      </c>
      <c r="G1162" s="580">
        <f t="shared" si="18"/>
        <v>93.76018437181817</v>
      </c>
    </row>
    <row r="1163" spans="1:7" x14ac:dyDescent="0.2">
      <c r="A1163" s="581"/>
      <c r="B1163" s="582"/>
      <c r="C1163" s="583" t="s">
        <v>2498</v>
      </c>
      <c r="D1163" s="584"/>
      <c r="E1163" s="584"/>
      <c r="F1163" s="584"/>
      <c r="G1163" s="585"/>
    </row>
    <row r="1164" spans="1:7" x14ac:dyDescent="0.2">
      <c r="A1164" s="1246" t="s">
        <v>245</v>
      </c>
      <c r="B1164" s="1247"/>
      <c r="C1164" s="1247"/>
      <c r="D1164" s="591">
        <v>172332</v>
      </c>
      <c r="E1164" s="591">
        <v>291529.56400000001</v>
      </c>
      <c r="F1164" s="591">
        <v>266339.85276999994</v>
      </c>
      <c r="G1164" s="592">
        <f t="shared" ref="G1164" si="20">F1164/E1164*100</f>
        <v>91.359465954540354</v>
      </c>
    </row>
    <row r="1165" spans="1:7" x14ac:dyDescent="0.2">
      <c r="A1165" s="593"/>
      <c r="B1165" s="594"/>
      <c r="C1165" s="594"/>
      <c r="D1165" s="595"/>
      <c r="E1165" s="595"/>
      <c r="F1165" s="595"/>
      <c r="G1165" s="596"/>
    </row>
    <row r="1166" spans="1:7" x14ac:dyDescent="0.2">
      <c r="A1166" s="586">
        <v>6113</v>
      </c>
      <c r="B1166" s="587">
        <v>5019</v>
      </c>
      <c r="C1166" s="588" t="s">
        <v>246</v>
      </c>
      <c r="D1166" s="589">
        <v>630</v>
      </c>
      <c r="E1166" s="589">
        <v>630</v>
      </c>
      <c r="F1166" s="589">
        <v>119.68982</v>
      </c>
      <c r="G1166" s="590">
        <f t="shared" si="18"/>
        <v>18.998384126984128</v>
      </c>
    </row>
    <row r="1167" spans="1:7" x14ac:dyDescent="0.2">
      <c r="A1167" s="571">
        <v>6113</v>
      </c>
      <c r="B1167" s="572">
        <v>5021</v>
      </c>
      <c r="C1167" s="573" t="s">
        <v>142</v>
      </c>
      <c r="D1167" s="574">
        <v>1250</v>
      </c>
      <c r="E1167" s="574">
        <v>1250</v>
      </c>
      <c r="F1167" s="574">
        <v>954</v>
      </c>
      <c r="G1167" s="575">
        <f t="shared" ref="G1167:G1232" si="21">F1167/E1167*100</f>
        <v>76.319999999999993</v>
      </c>
    </row>
    <row r="1168" spans="1:7" x14ac:dyDescent="0.2">
      <c r="A1168" s="571">
        <v>6113</v>
      </c>
      <c r="B1168" s="572">
        <v>5023</v>
      </c>
      <c r="C1168" s="573" t="s">
        <v>247</v>
      </c>
      <c r="D1168" s="574">
        <v>41311</v>
      </c>
      <c r="E1168" s="574">
        <v>41311</v>
      </c>
      <c r="F1168" s="574">
        <v>35269.900999999998</v>
      </c>
      <c r="G1168" s="575">
        <f t="shared" si="21"/>
        <v>85.376536515697993</v>
      </c>
    </row>
    <row r="1169" spans="1:7" x14ac:dyDescent="0.2">
      <c r="A1169" s="571">
        <v>6113</v>
      </c>
      <c r="B1169" s="572">
        <v>5029</v>
      </c>
      <c r="C1169" s="573" t="s">
        <v>248</v>
      </c>
      <c r="D1169" s="574">
        <v>624</v>
      </c>
      <c r="E1169" s="574">
        <v>624</v>
      </c>
      <c r="F1169" s="574">
        <v>132.41</v>
      </c>
      <c r="G1169" s="575">
        <f t="shared" si="21"/>
        <v>21.219551282051281</v>
      </c>
    </row>
    <row r="1170" spans="1:7" ht="25.5" x14ac:dyDescent="0.2">
      <c r="A1170" s="571">
        <v>6113</v>
      </c>
      <c r="B1170" s="572">
        <v>5031</v>
      </c>
      <c r="C1170" s="573" t="s">
        <v>143</v>
      </c>
      <c r="D1170" s="574">
        <v>5519</v>
      </c>
      <c r="E1170" s="574">
        <v>5519</v>
      </c>
      <c r="F1170" s="574">
        <v>5062.7979999999998</v>
      </c>
      <c r="G1170" s="575">
        <f t="shared" si="21"/>
        <v>91.73397354593223</v>
      </c>
    </row>
    <row r="1171" spans="1:7" x14ac:dyDescent="0.2">
      <c r="A1171" s="571">
        <v>6113</v>
      </c>
      <c r="B1171" s="572">
        <v>5032</v>
      </c>
      <c r="C1171" s="573" t="s">
        <v>144</v>
      </c>
      <c r="D1171" s="574">
        <v>3971</v>
      </c>
      <c r="E1171" s="574">
        <v>3971</v>
      </c>
      <c r="F1171" s="574">
        <v>3318.261</v>
      </c>
      <c r="G1171" s="575">
        <f t="shared" si="21"/>
        <v>83.562352052379751</v>
      </c>
    </row>
    <row r="1172" spans="1:7" x14ac:dyDescent="0.2">
      <c r="A1172" s="571">
        <v>6113</v>
      </c>
      <c r="B1172" s="572">
        <v>5039</v>
      </c>
      <c r="C1172" s="573" t="s">
        <v>249</v>
      </c>
      <c r="D1172" s="574">
        <v>215</v>
      </c>
      <c r="E1172" s="574">
        <v>215</v>
      </c>
      <c r="F1172" s="574">
        <v>40.482819999999997</v>
      </c>
      <c r="G1172" s="575">
        <f t="shared" si="21"/>
        <v>18.82921860465116</v>
      </c>
    </row>
    <row r="1173" spans="1:7" x14ac:dyDescent="0.2">
      <c r="A1173" s="571">
        <v>6113</v>
      </c>
      <c r="B1173" s="572">
        <v>5041</v>
      </c>
      <c r="C1173" s="573" t="s">
        <v>136</v>
      </c>
      <c r="D1173" s="574">
        <v>280</v>
      </c>
      <c r="E1173" s="574">
        <v>620.19000000000005</v>
      </c>
      <c r="F1173" s="574">
        <v>620.14400000000001</v>
      </c>
      <c r="G1173" s="575">
        <f t="shared" si="21"/>
        <v>99.992582918137984</v>
      </c>
    </row>
    <row r="1174" spans="1:7" x14ac:dyDescent="0.2">
      <c r="A1174" s="571">
        <v>6113</v>
      </c>
      <c r="B1174" s="572">
        <v>5042</v>
      </c>
      <c r="C1174" s="573" t="s">
        <v>163</v>
      </c>
      <c r="D1174" s="574">
        <v>600</v>
      </c>
      <c r="E1174" s="574">
        <v>600</v>
      </c>
      <c r="F1174" s="574">
        <v>589.6912299999999</v>
      </c>
      <c r="G1174" s="575">
        <f t="shared" si="21"/>
        <v>98.28187166666666</v>
      </c>
    </row>
    <row r="1175" spans="1:7" x14ac:dyDescent="0.2">
      <c r="A1175" s="571">
        <v>6113</v>
      </c>
      <c r="B1175" s="572">
        <v>5123</v>
      </c>
      <c r="C1175" s="573" t="s">
        <v>145</v>
      </c>
      <c r="D1175" s="574">
        <v>40</v>
      </c>
      <c r="E1175" s="574">
        <v>40</v>
      </c>
      <c r="F1175" s="574">
        <v>0</v>
      </c>
      <c r="G1175" s="575">
        <f t="shared" si="21"/>
        <v>0</v>
      </c>
    </row>
    <row r="1176" spans="1:7" x14ac:dyDescent="0.2">
      <c r="A1176" s="571">
        <v>6113</v>
      </c>
      <c r="B1176" s="572">
        <v>5136</v>
      </c>
      <c r="C1176" s="573" t="s">
        <v>2785</v>
      </c>
      <c r="D1176" s="574">
        <v>190</v>
      </c>
      <c r="E1176" s="574">
        <v>190</v>
      </c>
      <c r="F1176" s="574">
        <v>31.313500000000001</v>
      </c>
      <c r="G1176" s="575">
        <f t="shared" si="21"/>
        <v>16.480789473684212</v>
      </c>
    </row>
    <row r="1177" spans="1:7" x14ac:dyDescent="0.2">
      <c r="A1177" s="571">
        <v>6113</v>
      </c>
      <c r="B1177" s="572">
        <v>5137</v>
      </c>
      <c r="C1177" s="573" t="s">
        <v>938</v>
      </c>
      <c r="D1177" s="574">
        <v>523</v>
      </c>
      <c r="E1177" s="574">
        <v>650.36</v>
      </c>
      <c r="F1177" s="574">
        <v>258.14778000000001</v>
      </c>
      <c r="G1177" s="575">
        <f t="shared" si="21"/>
        <v>39.693059228734853</v>
      </c>
    </row>
    <row r="1178" spans="1:7" x14ac:dyDescent="0.2">
      <c r="A1178" s="571">
        <v>6113</v>
      </c>
      <c r="B1178" s="572">
        <v>5139</v>
      </c>
      <c r="C1178" s="573" t="s">
        <v>124</v>
      </c>
      <c r="D1178" s="574">
        <v>686</v>
      </c>
      <c r="E1178" s="574">
        <v>686</v>
      </c>
      <c r="F1178" s="574">
        <v>219.89640999999997</v>
      </c>
      <c r="G1178" s="575">
        <f t="shared" si="21"/>
        <v>32.054870262390665</v>
      </c>
    </row>
    <row r="1179" spans="1:7" x14ac:dyDescent="0.2">
      <c r="A1179" s="571">
        <v>6113</v>
      </c>
      <c r="B1179" s="572">
        <v>5142</v>
      </c>
      <c r="C1179" s="573" t="s">
        <v>250</v>
      </c>
      <c r="D1179" s="574">
        <v>50</v>
      </c>
      <c r="E1179" s="574">
        <v>50</v>
      </c>
      <c r="F1179" s="574">
        <v>0</v>
      </c>
      <c r="G1179" s="575">
        <f t="shared" si="21"/>
        <v>0</v>
      </c>
    </row>
    <row r="1180" spans="1:7" x14ac:dyDescent="0.2">
      <c r="A1180" s="571">
        <v>6113</v>
      </c>
      <c r="B1180" s="572">
        <v>5156</v>
      </c>
      <c r="C1180" s="573" t="s">
        <v>251</v>
      </c>
      <c r="D1180" s="574">
        <v>1700</v>
      </c>
      <c r="E1180" s="574">
        <v>1625</v>
      </c>
      <c r="F1180" s="574">
        <v>872.17094000000009</v>
      </c>
      <c r="G1180" s="575">
        <f t="shared" si="21"/>
        <v>53.672057846153855</v>
      </c>
    </row>
    <row r="1181" spans="1:7" x14ac:dyDescent="0.2">
      <c r="A1181" s="571">
        <v>6113</v>
      </c>
      <c r="B1181" s="572">
        <v>5162</v>
      </c>
      <c r="C1181" s="573" t="s">
        <v>186</v>
      </c>
      <c r="D1181" s="574">
        <v>470</v>
      </c>
      <c r="E1181" s="574">
        <v>470</v>
      </c>
      <c r="F1181" s="574">
        <v>338.24935999999985</v>
      </c>
      <c r="G1181" s="575">
        <f t="shared" si="21"/>
        <v>71.967948936170174</v>
      </c>
    </row>
    <row r="1182" spans="1:7" x14ac:dyDescent="0.2">
      <c r="A1182" s="571">
        <v>6113</v>
      </c>
      <c r="B1182" s="572">
        <v>5163</v>
      </c>
      <c r="C1182" s="573" t="s">
        <v>148</v>
      </c>
      <c r="D1182" s="574">
        <v>12</v>
      </c>
      <c r="E1182" s="574">
        <v>1.71</v>
      </c>
      <c r="F1182" s="574">
        <v>1.708</v>
      </c>
      <c r="G1182" s="575">
        <f t="shared" si="21"/>
        <v>99.883040935672511</v>
      </c>
    </row>
    <row r="1183" spans="1:7" x14ac:dyDescent="0.2">
      <c r="A1183" s="571">
        <v>6113</v>
      </c>
      <c r="B1183" s="572">
        <v>5164</v>
      </c>
      <c r="C1183" s="573" t="s">
        <v>137</v>
      </c>
      <c r="D1183" s="574">
        <v>2872</v>
      </c>
      <c r="E1183" s="574">
        <v>2872</v>
      </c>
      <c r="F1183" s="574">
        <v>2465.0895500000001</v>
      </c>
      <c r="G1183" s="575">
        <f t="shared" si="21"/>
        <v>85.83180884401115</v>
      </c>
    </row>
    <row r="1184" spans="1:7" x14ac:dyDescent="0.2">
      <c r="A1184" s="571">
        <v>6113</v>
      </c>
      <c r="B1184" s="572">
        <v>5167</v>
      </c>
      <c r="C1184" s="573" t="s">
        <v>150</v>
      </c>
      <c r="D1184" s="574">
        <v>1003</v>
      </c>
      <c r="E1184" s="574">
        <v>1003</v>
      </c>
      <c r="F1184" s="574">
        <v>130.34</v>
      </c>
      <c r="G1184" s="575">
        <f t="shared" si="21"/>
        <v>12.995014955134595</v>
      </c>
    </row>
    <row r="1185" spans="1:7" ht="25.5" x14ac:dyDescent="0.2">
      <c r="A1185" s="571">
        <v>6113</v>
      </c>
      <c r="B1185" s="572">
        <v>5168</v>
      </c>
      <c r="C1185" s="573" t="s">
        <v>151</v>
      </c>
      <c r="D1185" s="574">
        <v>1140</v>
      </c>
      <c r="E1185" s="574">
        <v>1140</v>
      </c>
      <c r="F1185" s="574">
        <v>256.01179999999999</v>
      </c>
      <c r="G1185" s="575">
        <f t="shared" si="21"/>
        <v>22.45717543859649</v>
      </c>
    </row>
    <row r="1186" spans="1:7" x14ac:dyDescent="0.2">
      <c r="A1186" s="571">
        <v>6113</v>
      </c>
      <c r="B1186" s="572">
        <v>5169</v>
      </c>
      <c r="C1186" s="573" t="s">
        <v>125</v>
      </c>
      <c r="D1186" s="574">
        <v>977</v>
      </c>
      <c r="E1186" s="574">
        <v>832.4</v>
      </c>
      <c r="F1186" s="574">
        <v>157.6069</v>
      </c>
      <c r="G1186" s="575">
        <f t="shared" si="21"/>
        <v>18.934034118212399</v>
      </c>
    </row>
    <row r="1187" spans="1:7" x14ac:dyDescent="0.2">
      <c r="A1187" s="571">
        <v>6113</v>
      </c>
      <c r="B1187" s="572">
        <v>5171</v>
      </c>
      <c r="C1187" s="573" t="s">
        <v>152</v>
      </c>
      <c r="D1187" s="574">
        <v>490</v>
      </c>
      <c r="E1187" s="574">
        <v>490</v>
      </c>
      <c r="F1187" s="574">
        <v>144.44925000000001</v>
      </c>
      <c r="G1187" s="575">
        <f t="shared" si="21"/>
        <v>29.479438775510204</v>
      </c>
    </row>
    <row r="1188" spans="1:7" x14ac:dyDescent="0.2">
      <c r="A1188" s="571">
        <v>6113</v>
      </c>
      <c r="B1188" s="572">
        <v>5173</v>
      </c>
      <c r="C1188" s="573" t="s">
        <v>138</v>
      </c>
      <c r="D1188" s="574">
        <v>2050</v>
      </c>
      <c r="E1188" s="574">
        <v>2050</v>
      </c>
      <c r="F1188" s="574">
        <v>1071.1065800000001</v>
      </c>
      <c r="G1188" s="575">
        <f t="shared" si="21"/>
        <v>52.24910146341464</v>
      </c>
    </row>
    <row r="1189" spans="1:7" x14ac:dyDescent="0.2">
      <c r="A1189" s="571">
        <v>6113</v>
      </c>
      <c r="B1189" s="572">
        <v>5175</v>
      </c>
      <c r="C1189" s="573" t="s">
        <v>126</v>
      </c>
      <c r="D1189" s="574">
        <v>3000</v>
      </c>
      <c r="E1189" s="574">
        <v>2710</v>
      </c>
      <c r="F1189" s="574">
        <v>1392.8672999999997</v>
      </c>
      <c r="G1189" s="575">
        <f t="shared" si="21"/>
        <v>51.39731734317342</v>
      </c>
    </row>
    <row r="1190" spans="1:7" x14ac:dyDescent="0.2">
      <c r="A1190" s="571">
        <v>6113</v>
      </c>
      <c r="B1190" s="572">
        <v>5176</v>
      </c>
      <c r="C1190" s="573" t="s">
        <v>2789</v>
      </c>
      <c r="D1190" s="574">
        <v>130</v>
      </c>
      <c r="E1190" s="574">
        <v>130</v>
      </c>
      <c r="F1190" s="574">
        <v>51.194000000000003</v>
      </c>
      <c r="G1190" s="575">
        <f t="shared" si="21"/>
        <v>39.380000000000003</v>
      </c>
    </row>
    <row r="1191" spans="1:7" x14ac:dyDescent="0.2">
      <c r="A1191" s="571">
        <v>6113</v>
      </c>
      <c r="B1191" s="572">
        <v>5179</v>
      </c>
      <c r="C1191" s="573" t="s">
        <v>153</v>
      </c>
      <c r="D1191" s="574">
        <v>1250</v>
      </c>
      <c r="E1191" s="574">
        <v>1250</v>
      </c>
      <c r="F1191" s="574">
        <v>1202.6151599999998</v>
      </c>
      <c r="G1191" s="575">
        <f t="shared" si="21"/>
        <v>96.209212799999989</v>
      </c>
    </row>
    <row r="1192" spans="1:7" x14ac:dyDescent="0.2">
      <c r="A1192" s="571">
        <v>6113</v>
      </c>
      <c r="B1192" s="572">
        <v>5192</v>
      </c>
      <c r="C1192" s="573" t="s">
        <v>160</v>
      </c>
      <c r="D1192" s="574">
        <v>20</v>
      </c>
      <c r="E1192" s="574">
        <v>20</v>
      </c>
      <c r="F1192" s="574">
        <v>11.39068</v>
      </c>
      <c r="G1192" s="575">
        <f t="shared" si="21"/>
        <v>56.953400000000002</v>
      </c>
    </row>
    <row r="1193" spans="1:7" x14ac:dyDescent="0.2">
      <c r="A1193" s="571">
        <v>6113</v>
      </c>
      <c r="B1193" s="572">
        <v>5194</v>
      </c>
      <c r="C1193" s="573" t="s">
        <v>2775</v>
      </c>
      <c r="D1193" s="574">
        <v>50</v>
      </c>
      <c r="E1193" s="574">
        <v>50</v>
      </c>
      <c r="F1193" s="574">
        <v>10.914999999999999</v>
      </c>
      <c r="G1193" s="575">
        <f t="shared" si="21"/>
        <v>21.83</v>
      </c>
    </row>
    <row r="1194" spans="1:7" x14ac:dyDescent="0.2">
      <c r="A1194" s="571">
        <v>6113</v>
      </c>
      <c r="B1194" s="572">
        <v>5362</v>
      </c>
      <c r="C1194" s="573" t="s">
        <v>2780</v>
      </c>
      <c r="D1194" s="574">
        <v>15</v>
      </c>
      <c r="E1194" s="574">
        <v>15</v>
      </c>
      <c r="F1194" s="574">
        <v>7.32</v>
      </c>
      <c r="G1194" s="575">
        <f t="shared" si="21"/>
        <v>48.800000000000004</v>
      </c>
    </row>
    <row r="1195" spans="1:7" x14ac:dyDescent="0.2">
      <c r="A1195" s="571">
        <v>6113</v>
      </c>
      <c r="B1195" s="572">
        <v>5492</v>
      </c>
      <c r="C1195" s="573" t="s">
        <v>2787</v>
      </c>
      <c r="D1195" s="574">
        <v>20</v>
      </c>
      <c r="E1195" s="574">
        <v>20</v>
      </c>
      <c r="F1195" s="574">
        <v>20</v>
      </c>
      <c r="G1195" s="575">
        <f t="shared" si="21"/>
        <v>100</v>
      </c>
    </row>
    <row r="1196" spans="1:7" x14ac:dyDescent="0.2">
      <c r="A1196" s="571">
        <v>6113</v>
      </c>
      <c r="B1196" s="572">
        <v>5499</v>
      </c>
      <c r="C1196" s="573" t="s">
        <v>2794</v>
      </c>
      <c r="D1196" s="574">
        <v>840</v>
      </c>
      <c r="E1196" s="574">
        <v>840</v>
      </c>
      <c r="F1196" s="574">
        <v>367.25445999999994</v>
      </c>
      <c r="G1196" s="575">
        <f t="shared" si="21"/>
        <v>43.720769047619044</v>
      </c>
    </row>
    <row r="1197" spans="1:7" x14ac:dyDescent="0.2">
      <c r="A1197" s="571">
        <v>6113</v>
      </c>
      <c r="B1197" s="572">
        <v>5901</v>
      </c>
      <c r="C1197" s="573" t="s">
        <v>252</v>
      </c>
      <c r="D1197" s="574">
        <v>15000</v>
      </c>
      <c r="E1197" s="574">
        <v>6278.5060000000003</v>
      </c>
      <c r="F1197" s="574">
        <v>0</v>
      </c>
      <c r="G1197" s="575">
        <f t="shared" si="21"/>
        <v>0</v>
      </c>
    </row>
    <row r="1198" spans="1:7" x14ac:dyDescent="0.2">
      <c r="A1198" s="577">
        <v>6113</v>
      </c>
      <c r="B1198" s="578"/>
      <c r="C1198" s="579" t="s">
        <v>99</v>
      </c>
      <c r="D1198" s="555">
        <v>86928</v>
      </c>
      <c r="E1198" s="555">
        <v>78154.165999999997</v>
      </c>
      <c r="F1198" s="555">
        <v>55117.024539999977</v>
      </c>
      <c r="G1198" s="580">
        <f t="shared" si="21"/>
        <v>70.5234632533856</v>
      </c>
    </row>
    <row r="1199" spans="1:7" x14ac:dyDescent="0.2">
      <c r="A1199" s="581"/>
      <c r="B1199" s="582"/>
      <c r="C1199" s="583" t="s">
        <v>2498</v>
      </c>
      <c r="D1199" s="584"/>
      <c r="E1199" s="584"/>
      <c r="F1199" s="584"/>
      <c r="G1199" s="585"/>
    </row>
    <row r="1200" spans="1:7" ht="25.5" x14ac:dyDescent="0.2">
      <c r="A1200" s="586">
        <v>6114</v>
      </c>
      <c r="B1200" s="587">
        <v>5011</v>
      </c>
      <c r="C1200" s="588" t="s">
        <v>141</v>
      </c>
      <c r="D1200" s="589">
        <v>0</v>
      </c>
      <c r="E1200" s="589">
        <v>300</v>
      </c>
      <c r="F1200" s="589">
        <v>106</v>
      </c>
      <c r="G1200" s="590">
        <f t="shared" si="21"/>
        <v>35.333333333333336</v>
      </c>
    </row>
    <row r="1201" spans="1:7" x14ac:dyDescent="0.2">
      <c r="A1201" s="571">
        <v>6114</v>
      </c>
      <c r="B1201" s="572">
        <v>5021</v>
      </c>
      <c r="C1201" s="573" t="s">
        <v>142</v>
      </c>
      <c r="D1201" s="574">
        <v>0</v>
      </c>
      <c r="E1201" s="574">
        <v>50</v>
      </c>
      <c r="F1201" s="574">
        <v>0</v>
      </c>
      <c r="G1201" s="575">
        <f t="shared" si="21"/>
        <v>0</v>
      </c>
    </row>
    <row r="1202" spans="1:7" ht="25.5" x14ac:dyDescent="0.2">
      <c r="A1202" s="571">
        <v>6114</v>
      </c>
      <c r="B1202" s="572">
        <v>5031</v>
      </c>
      <c r="C1202" s="573" t="s">
        <v>143</v>
      </c>
      <c r="D1202" s="574">
        <v>0</v>
      </c>
      <c r="E1202" s="574">
        <v>70</v>
      </c>
      <c r="F1202" s="574">
        <v>26.288</v>
      </c>
      <c r="G1202" s="575">
        <f t="shared" si="21"/>
        <v>37.554285714285712</v>
      </c>
    </row>
    <row r="1203" spans="1:7" x14ac:dyDescent="0.2">
      <c r="A1203" s="571">
        <v>6114</v>
      </c>
      <c r="B1203" s="572">
        <v>5032</v>
      </c>
      <c r="C1203" s="573" t="s">
        <v>144</v>
      </c>
      <c r="D1203" s="574">
        <v>0</v>
      </c>
      <c r="E1203" s="574">
        <v>30</v>
      </c>
      <c r="F1203" s="574">
        <v>9.5399999999999991</v>
      </c>
      <c r="G1203" s="575">
        <f t="shared" si="21"/>
        <v>31.799999999999994</v>
      </c>
    </row>
    <row r="1204" spans="1:7" x14ac:dyDescent="0.2">
      <c r="A1204" s="571">
        <v>6114</v>
      </c>
      <c r="B1204" s="572">
        <v>5139</v>
      </c>
      <c r="C1204" s="573" t="s">
        <v>124</v>
      </c>
      <c r="D1204" s="574">
        <v>0</v>
      </c>
      <c r="E1204" s="574">
        <v>2</v>
      </c>
      <c r="F1204" s="574">
        <v>0</v>
      </c>
      <c r="G1204" s="575">
        <f t="shared" si="21"/>
        <v>0</v>
      </c>
    </row>
    <row r="1205" spans="1:7" x14ac:dyDescent="0.2">
      <c r="A1205" s="571">
        <v>6114</v>
      </c>
      <c r="B1205" s="572">
        <v>5156</v>
      </c>
      <c r="C1205" s="573" t="s">
        <v>251</v>
      </c>
      <c r="D1205" s="574">
        <v>0</v>
      </c>
      <c r="E1205" s="574">
        <v>15</v>
      </c>
      <c r="F1205" s="574">
        <v>3.3409299999999997</v>
      </c>
      <c r="G1205" s="575">
        <f t="shared" si="21"/>
        <v>22.272866666666665</v>
      </c>
    </row>
    <row r="1206" spans="1:7" x14ac:dyDescent="0.2">
      <c r="A1206" s="571">
        <v>6114</v>
      </c>
      <c r="B1206" s="572">
        <v>5161</v>
      </c>
      <c r="C1206" s="573" t="s">
        <v>212</v>
      </c>
      <c r="D1206" s="574">
        <v>0</v>
      </c>
      <c r="E1206" s="574">
        <v>2</v>
      </c>
      <c r="F1206" s="574">
        <v>1.1922000000000001</v>
      </c>
      <c r="G1206" s="575">
        <f t="shared" si="21"/>
        <v>59.610000000000007</v>
      </c>
    </row>
    <row r="1207" spans="1:7" x14ac:dyDescent="0.2">
      <c r="A1207" s="571">
        <v>6114</v>
      </c>
      <c r="B1207" s="572">
        <v>5162</v>
      </c>
      <c r="C1207" s="573" t="s">
        <v>186</v>
      </c>
      <c r="D1207" s="574">
        <v>0</v>
      </c>
      <c r="E1207" s="574">
        <v>5</v>
      </c>
      <c r="F1207" s="574">
        <v>0</v>
      </c>
      <c r="G1207" s="575">
        <f t="shared" si="21"/>
        <v>0</v>
      </c>
    </row>
    <row r="1208" spans="1:7" x14ac:dyDescent="0.2">
      <c r="A1208" s="571">
        <v>6114</v>
      </c>
      <c r="B1208" s="572">
        <v>5164</v>
      </c>
      <c r="C1208" s="573" t="s">
        <v>137</v>
      </c>
      <c r="D1208" s="574">
        <v>0</v>
      </c>
      <c r="E1208" s="574">
        <v>5</v>
      </c>
      <c r="F1208" s="574">
        <v>0</v>
      </c>
      <c r="G1208" s="575">
        <f t="shared" si="21"/>
        <v>0</v>
      </c>
    </row>
    <row r="1209" spans="1:7" x14ac:dyDescent="0.2">
      <c r="A1209" s="571">
        <v>6114</v>
      </c>
      <c r="B1209" s="572">
        <v>5169</v>
      </c>
      <c r="C1209" s="573" t="s">
        <v>125</v>
      </c>
      <c r="D1209" s="574">
        <v>500</v>
      </c>
      <c r="E1209" s="574">
        <v>5</v>
      </c>
      <c r="F1209" s="574">
        <v>1.23</v>
      </c>
      <c r="G1209" s="575">
        <f t="shared" si="21"/>
        <v>24.6</v>
      </c>
    </row>
    <row r="1210" spans="1:7" x14ac:dyDescent="0.2">
      <c r="A1210" s="571">
        <v>6114</v>
      </c>
      <c r="B1210" s="572">
        <v>5173</v>
      </c>
      <c r="C1210" s="573" t="s">
        <v>138</v>
      </c>
      <c r="D1210" s="574">
        <v>0</v>
      </c>
      <c r="E1210" s="574">
        <v>8</v>
      </c>
      <c r="F1210" s="574">
        <v>3.64</v>
      </c>
      <c r="G1210" s="575">
        <f t="shared" si="21"/>
        <v>45.5</v>
      </c>
    </row>
    <row r="1211" spans="1:7" x14ac:dyDescent="0.2">
      <c r="A1211" s="571">
        <v>6114</v>
      </c>
      <c r="B1211" s="572">
        <v>5175</v>
      </c>
      <c r="C1211" s="573" t="s">
        <v>126</v>
      </c>
      <c r="D1211" s="574">
        <v>0</v>
      </c>
      <c r="E1211" s="574">
        <v>8</v>
      </c>
      <c r="F1211" s="574">
        <v>0.249</v>
      </c>
      <c r="G1211" s="575">
        <f t="shared" si="21"/>
        <v>3.1124999999999998</v>
      </c>
    </row>
    <row r="1212" spans="1:7" x14ac:dyDescent="0.2">
      <c r="A1212" s="577">
        <v>6114</v>
      </c>
      <c r="B1212" s="578"/>
      <c r="C1212" s="579" t="s">
        <v>4084</v>
      </c>
      <c r="D1212" s="555">
        <v>500</v>
      </c>
      <c r="E1212" s="555">
        <v>500</v>
      </c>
      <c r="F1212" s="555">
        <v>151.48013</v>
      </c>
      <c r="G1212" s="580">
        <f t="shared" si="21"/>
        <v>30.296025999999998</v>
      </c>
    </row>
    <row r="1213" spans="1:7" x14ac:dyDescent="0.2">
      <c r="A1213" s="581"/>
      <c r="B1213" s="582"/>
      <c r="C1213" s="583" t="s">
        <v>2498</v>
      </c>
      <c r="D1213" s="584"/>
      <c r="E1213" s="584"/>
      <c r="F1213" s="584"/>
      <c r="G1213" s="585"/>
    </row>
    <row r="1214" spans="1:7" ht="25.5" x14ac:dyDescent="0.2">
      <c r="A1214" s="586">
        <v>6172</v>
      </c>
      <c r="B1214" s="587">
        <v>5011</v>
      </c>
      <c r="C1214" s="588" t="s">
        <v>141</v>
      </c>
      <c r="D1214" s="589">
        <v>453745</v>
      </c>
      <c r="E1214" s="589">
        <v>452249</v>
      </c>
      <c r="F1214" s="589">
        <v>438232.163</v>
      </c>
      <c r="G1214" s="590">
        <f t="shared" si="21"/>
        <v>96.900637259562757</v>
      </c>
    </row>
    <row r="1215" spans="1:7" x14ac:dyDescent="0.2">
      <c r="A1215" s="571">
        <v>6172</v>
      </c>
      <c r="B1215" s="572">
        <v>5021</v>
      </c>
      <c r="C1215" s="573" t="s">
        <v>142</v>
      </c>
      <c r="D1215" s="574">
        <v>5000</v>
      </c>
      <c r="E1215" s="574">
        <v>6000</v>
      </c>
      <c r="F1215" s="574">
        <v>3447.5410000000002</v>
      </c>
      <c r="G1215" s="575">
        <f t="shared" si="21"/>
        <v>57.45901666666667</v>
      </c>
    </row>
    <row r="1216" spans="1:7" x14ac:dyDescent="0.2">
      <c r="A1216" s="571">
        <v>6172</v>
      </c>
      <c r="B1216" s="572">
        <v>5024</v>
      </c>
      <c r="C1216" s="573" t="s">
        <v>2585</v>
      </c>
      <c r="D1216" s="574">
        <v>0</v>
      </c>
      <c r="E1216" s="574">
        <v>608</v>
      </c>
      <c r="F1216" s="574">
        <v>607.67600000000004</v>
      </c>
      <c r="G1216" s="575">
        <f t="shared" si="21"/>
        <v>99.946710526315798</v>
      </c>
    </row>
    <row r="1217" spans="1:7" ht="25.5" x14ac:dyDescent="0.2">
      <c r="A1217" s="571">
        <v>6172</v>
      </c>
      <c r="B1217" s="572">
        <v>5031</v>
      </c>
      <c r="C1217" s="573" t="s">
        <v>143</v>
      </c>
      <c r="D1217" s="574">
        <v>113157</v>
      </c>
      <c r="E1217" s="574">
        <v>113053</v>
      </c>
      <c r="F1217" s="574">
        <v>108696.70642</v>
      </c>
      <c r="G1217" s="575">
        <f t="shared" si="21"/>
        <v>96.146680247317633</v>
      </c>
    </row>
    <row r="1218" spans="1:7" x14ac:dyDescent="0.2">
      <c r="A1218" s="571">
        <v>6172</v>
      </c>
      <c r="B1218" s="572">
        <v>5032</v>
      </c>
      <c r="C1218" s="573" t="s">
        <v>144</v>
      </c>
      <c r="D1218" s="574">
        <v>41066</v>
      </c>
      <c r="E1218" s="574">
        <v>41036</v>
      </c>
      <c r="F1218" s="574">
        <v>39486.622000000003</v>
      </c>
      <c r="G1218" s="575">
        <f t="shared" si="21"/>
        <v>96.224344478019304</v>
      </c>
    </row>
    <row r="1219" spans="1:7" ht="38.25" x14ac:dyDescent="0.2">
      <c r="A1219" s="571">
        <v>6172</v>
      </c>
      <c r="B1219" s="572">
        <v>5038</v>
      </c>
      <c r="C1219" s="573" t="s">
        <v>2782</v>
      </c>
      <c r="D1219" s="574">
        <v>1917</v>
      </c>
      <c r="E1219" s="574">
        <v>1939</v>
      </c>
      <c r="F1219" s="574">
        <v>1836.7527599999999</v>
      </c>
      <c r="G1219" s="575">
        <f t="shared" si="21"/>
        <v>94.726805569881378</v>
      </c>
    </row>
    <row r="1220" spans="1:7" x14ac:dyDescent="0.2">
      <c r="A1220" s="571">
        <v>6172</v>
      </c>
      <c r="B1220" s="572">
        <v>5041</v>
      </c>
      <c r="C1220" s="573" t="s">
        <v>136</v>
      </c>
      <c r="D1220" s="574">
        <v>1</v>
      </c>
      <c r="E1220" s="574">
        <v>5.9569999999999999</v>
      </c>
      <c r="F1220" s="574">
        <v>4.9561599999999997</v>
      </c>
      <c r="G1220" s="575">
        <f t="shared" si="21"/>
        <v>83.198925633708242</v>
      </c>
    </row>
    <row r="1221" spans="1:7" x14ac:dyDescent="0.2">
      <c r="A1221" s="571">
        <v>6172</v>
      </c>
      <c r="B1221" s="572">
        <v>5042</v>
      </c>
      <c r="C1221" s="573" t="s">
        <v>163</v>
      </c>
      <c r="D1221" s="574">
        <v>9396</v>
      </c>
      <c r="E1221" s="574">
        <v>10816.5</v>
      </c>
      <c r="F1221" s="574">
        <v>8293.3233</v>
      </c>
      <c r="G1221" s="575">
        <f t="shared" si="21"/>
        <v>76.67289141589238</v>
      </c>
    </row>
    <row r="1222" spans="1:7" x14ac:dyDescent="0.2">
      <c r="A1222" s="571">
        <v>6172</v>
      </c>
      <c r="B1222" s="572">
        <v>5123</v>
      </c>
      <c r="C1222" s="573" t="s">
        <v>145</v>
      </c>
      <c r="D1222" s="574">
        <v>450</v>
      </c>
      <c r="E1222" s="574">
        <v>450</v>
      </c>
      <c r="F1222" s="574">
        <v>86.428219999999996</v>
      </c>
      <c r="G1222" s="575">
        <f t="shared" si="21"/>
        <v>19.206271111111111</v>
      </c>
    </row>
    <row r="1223" spans="1:7" x14ac:dyDescent="0.2">
      <c r="A1223" s="571">
        <v>6172</v>
      </c>
      <c r="B1223" s="572">
        <v>5131</v>
      </c>
      <c r="C1223" s="573" t="s">
        <v>243</v>
      </c>
      <c r="D1223" s="574">
        <v>6</v>
      </c>
      <c r="E1223" s="574">
        <v>226</v>
      </c>
      <c r="F1223" s="574">
        <v>97.832350000000005</v>
      </c>
      <c r="G1223" s="575">
        <f t="shared" si="21"/>
        <v>43.288650442477881</v>
      </c>
    </row>
    <row r="1224" spans="1:7" x14ac:dyDescent="0.2">
      <c r="A1224" s="571">
        <v>6172</v>
      </c>
      <c r="B1224" s="572">
        <v>5132</v>
      </c>
      <c r="C1224" s="573" t="s">
        <v>238</v>
      </c>
      <c r="D1224" s="574">
        <v>250</v>
      </c>
      <c r="E1224" s="574">
        <v>250</v>
      </c>
      <c r="F1224" s="574">
        <v>94.269899999999993</v>
      </c>
      <c r="G1224" s="575">
        <f t="shared" si="21"/>
        <v>37.707959999999993</v>
      </c>
    </row>
    <row r="1225" spans="1:7" x14ac:dyDescent="0.2">
      <c r="A1225" s="571">
        <v>6172</v>
      </c>
      <c r="B1225" s="572">
        <v>5133</v>
      </c>
      <c r="C1225" s="573" t="s">
        <v>253</v>
      </c>
      <c r="D1225" s="574">
        <v>50</v>
      </c>
      <c r="E1225" s="574">
        <v>50</v>
      </c>
      <c r="F1225" s="574">
        <v>3.12</v>
      </c>
      <c r="G1225" s="575">
        <f t="shared" si="21"/>
        <v>6.24</v>
      </c>
    </row>
    <row r="1226" spans="1:7" x14ac:dyDescent="0.2">
      <c r="A1226" s="571">
        <v>6172</v>
      </c>
      <c r="B1226" s="572">
        <v>5134</v>
      </c>
      <c r="C1226" s="573" t="s">
        <v>2774</v>
      </c>
      <c r="D1226" s="574">
        <v>200</v>
      </c>
      <c r="E1226" s="574">
        <v>258.16199999999998</v>
      </c>
      <c r="F1226" s="574">
        <v>225.571</v>
      </c>
      <c r="G1226" s="575">
        <f t="shared" si="21"/>
        <v>87.375756308054648</v>
      </c>
    </row>
    <row r="1227" spans="1:7" x14ac:dyDescent="0.2">
      <c r="A1227" s="571">
        <v>6172</v>
      </c>
      <c r="B1227" s="572">
        <v>5136</v>
      </c>
      <c r="C1227" s="573" t="s">
        <v>2785</v>
      </c>
      <c r="D1227" s="574">
        <v>500</v>
      </c>
      <c r="E1227" s="574">
        <v>500</v>
      </c>
      <c r="F1227" s="574">
        <v>250.09183000000002</v>
      </c>
      <c r="G1227" s="575">
        <f t="shared" si="21"/>
        <v>50.018366</v>
      </c>
    </row>
    <row r="1228" spans="1:7" x14ac:dyDescent="0.2">
      <c r="A1228" s="571">
        <v>6172</v>
      </c>
      <c r="B1228" s="572">
        <v>5137</v>
      </c>
      <c r="C1228" s="573" t="s">
        <v>938</v>
      </c>
      <c r="D1228" s="574">
        <v>6817</v>
      </c>
      <c r="E1228" s="574">
        <v>5657.08</v>
      </c>
      <c r="F1228" s="574">
        <v>4735.0809900000004</v>
      </c>
      <c r="G1228" s="575">
        <f t="shared" si="21"/>
        <v>83.701856611538119</v>
      </c>
    </row>
    <row r="1229" spans="1:7" x14ac:dyDescent="0.2">
      <c r="A1229" s="571">
        <v>6172</v>
      </c>
      <c r="B1229" s="572">
        <v>5139</v>
      </c>
      <c r="C1229" s="573" t="s">
        <v>124</v>
      </c>
      <c r="D1229" s="574">
        <v>5617</v>
      </c>
      <c r="E1229" s="574">
        <v>5664.19</v>
      </c>
      <c r="F1229" s="574">
        <v>3509.318060000001</v>
      </c>
      <c r="G1229" s="575">
        <f t="shared" si="21"/>
        <v>61.956220748244696</v>
      </c>
    </row>
    <row r="1230" spans="1:7" x14ac:dyDescent="0.2">
      <c r="A1230" s="571">
        <v>6172</v>
      </c>
      <c r="B1230" s="572">
        <v>5142</v>
      </c>
      <c r="C1230" s="573" t="s">
        <v>250</v>
      </c>
      <c r="D1230" s="574">
        <v>50</v>
      </c>
      <c r="E1230" s="574">
        <v>50</v>
      </c>
      <c r="F1230" s="574">
        <v>7.9299999999999995E-3</v>
      </c>
      <c r="G1230" s="575">
        <f t="shared" si="21"/>
        <v>1.5859999999999999E-2</v>
      </c>
    </row>
    <row r="1231" spans="1:7" ht="25.5" x14ac:dyDescent="0.2">
      <c r="A1231" s="571">
        <v>6172</v>
      </c>
      <c r="B1231" s="572">
        <v>5151</v>
      </c>
      <c r="C1231" s="573" t="s">
        <v>2788</v>
      </c>
      <c r="D1231" s="574">
        <v>720</v>
      </c>
      <c r="E1231" s="574">
        <v>720</v>
      </c>
      <c r="F1231" s="574">
        <v>619.99487999999997</v>
      </c>
      <c r="G1231" s="575">
        <f t="shared" si="21"/>
        <v>86.110399999999998</v>
      </c>
    </row>
    <row r="1232" spans="1:7" x14ac:dyDescent="0.2">
      <c r="A1232" s="571">
        <v>6172</v>
      </c>
      <c r="B1232" s="572">
        <v>5152</v>
      </c>
      <c r="C1232" s="573" t="s">
        <v>146</v>
      </c>
      <c r="D1232" s="574">
        <v>6500</v>
      </c>
      <c r="E1232" s="574">
        <v>6500</v>
      </c>
      <c r="F1232" s="574">
        <v>4601.1513700000005</v>
      </c>
      <c r="G1232" s="575">
        <f t="shared" si="21"/>
        <v>70.786944153846164</v>
      </c>
    </row>
    <row r="1233" spans="1:7" x14ac:dyDescent="0.2">
      <c r="A1233" s="571">
        <v>6172</v>
      </c>
      <c r="B1233" s="572">
        <v>5154</v>
      </c>
      <c r="C1233" s="573" t="s">
        <v>147</v>
      </c>
      <c r="D1233" s="574">
        <v>7500</v>
      </c>
      <c r="E1233" s="574">
        <v>7500</v>
      </c>
      <c r="F1233" s="574">
        <v>5634.815810000001</v>
      </c>
      <c r="G1233" s="575">
        <f t="shared" ref="G1233:G1285" si="22">F1233/E1233*100</f>
        <v>75.130877466666675</v>
      </c>
    </row>
    <row r="1234" spans="1:7" x14ac:dyDescent="0.2">
      <c r="A1234" s="571">
        <v>6172</v>
      </c>
      <c r="B1234" s="572">
        <v>5156</v>
      </c>
      <c r="C1234" s="573" t="s">
        <v>251</v>
      </c>
      <c r="D1234" s="574">
        <v>2000</v>
      </c>
      <c r="E1234" s="574">
        <v>2000</v>
      </c>
      <c r="F1234" s="574">
        <v>1127.7200899999998</v>
      </c>
      <c r="G1234" s="575">
        <f t="shared" si="22"/>
        <v>56.386004499999984</v>
      </c>
    </row>
    <row r="1235" spans="1:7" x14ac:dyDescent="0.2">
      <c r="A1235" s="571">
        <v>6172</v>
      </c>
      <c r="B1235" s="572">
        <v>5161</v>
      </c>
      <c r="C1235" s="573" t="s">
        <v>212</v>
      </c>
      <c r="D1235" s="574">
        <v>2503</v>
      </c>
      <c r="E1235" s="574">
        <v>2503</v>
      </c>
      <c r="F1235" s="574">
        <v>1888.49611</v>
      </c>
      <c r="G1235" s="575">
        <f t="shared" si="22"/>
        <v>75.449305233719542</v>
      </c>
    </row>
    <row r="1236" spans="1:7" x14ac:dyDescent="0.2">
      <c r="A1236" s="571">
        <v>6172</v>
      </c>
      <c r="B1236" s="572">
        <v>5162</v>
      </c>
      <c r="C1236" s="573" t="s">
        <v>186</v>
      </c>
      <c r="D1236" s="574">
        <v>915</v>
      </c>
      <c r="E1236" s="574">
        <v>1215</v>
      </c>
      <c r="F1236" s="574">
        <v>1142.8059800000003</v>
      </c>
      <c r="G1236" s="575">
        <f t="shared" si="22"/>
        <v>94.058105349794261</v>
      </c>
    </row>
    <row r="1237" spans="1:7" x14ac:dyDescent="0.2">
      <c r="A1237" s="571">
        <v>6172</v>
      </c>
      <c r="B1237" s="572">
        <v>5163</v>
      </c>
      <c r="C1237" s="573" t="s">
        <v>148</v>
      </c>
      <c r="D1237" s="574">
        <v>35</v>
      </c>
      <c r="E1237" s="574">
        <v>35</v>
      </c>
      <c r="F1237" s="574">
        <v>19.215</v>
      </c>
      <c r="G1237" s="575">
        <f t="shared" si="22"/>
        <v>54.900000000000006</v>
      </c>
    </row>
    <row r="1238" spans="1:7" x14ac:dyDescent="0.2">
      <c r="A1238" s="571">
        <v>6172</v>
      </c>
      <c r="B1238" s="572">
        <v>5164</v>
      </c>
      <c r="C1238" s="573" t="s">
        <v>137</v>
      </c>
      <c r="D1238" s="574">
        <v>934</v>
      </c>
      <c r="E1238" s="574">
        <v>896.8</v>
      </c>
      <c r="F1238" s="574">
        <v>516.21839999999997</v>
      </c>
      <c r="G1238" s="575">
        <f t="shared" si="22"/>
        <v>57.562265834076719</v>
      </c>
    </row>
    <row r="1239" spans="1:7" x14ac:dyDescent="0.2">
      <c r="A1239" s="571">
        <v>6172</v>
      </c>
      <c r="B1239" s="572">
        <v>5166</v>
      </c>
      <c r="C1239" s="573" t="s">
        <v>149</v>
      </c>
      <c r="D1239" s="574">
        <v>3720</v>
      </c>
      <c r="E1239" s="574">
        <v>8115.77</v>
      </c>
      <c r="F1239" s="574">
        <v>4558.4407499999998</v>
      </c>
      <c r="G1239" s="575">
        <f t="shared" si="22"/>
        <v>56.167692652699621</v>
      </c>
    </row>
    <row r="1240" spans="1:7" x14ac:dyDescent="0.2">
      <c r="A1240" s="571">
        <v>6172</v>
      </c>
      <c r="B1240" s="572">
        <v>5167</v>
      </c>
      <c r="C1240" s="573" t="s">
        <v>150</v>
      </c>
      <c r="D1240" s="574">
        <v>8400</v>
      </c>
      <c r="E1240" s="574">
        <v>8325</v>
      </c>
      <c r="F1240" s="574">
        <v>4368.5289899999998</v>
      </c>
      <c r="G1240" s="575">
        <f t="shared" si="22"/>
        <v>52.474822702702696</v>
      </c>
    </row>
    <row r="1241" spans="1:7" ht="25.5" x14ac:dyDescent="0.2">
      <c r="A1241" s="571">
        <v>6172</v>
      </c>
      <c r="B1241" s="572">
        <v>5168</v>
      </c>
      <c r="C1241" s="573" t="s">
        <v>151</v>
      </c>
      <c r="D1241" s="574">
        <v>37644</v>
      </c>
      <c r="E1241" s="574">
        <v>30883.59</v>
      </c>
      <c r="F1241" s="574">
        <v>21064.984900000003</v>
      </c>
      <c r="G1241" s="575">
        <f t="shared" si="22"/>
        <v>68.207695089851939</v>
      </c>
    </row>
    <row r="1242" spans="1:7" x14ac:dyDescent="0.2">
      <c r="A1242" s="571">
        <v>6172</v>
      </c>
      <c r="B1242" s="572">
        <v>5169</v>
      </c>
      <c r="C1242" s="573" t="s">
        <v>125</v>
      </c>
      <c r="D1242" s="574">
        <v>28888</v>
      </c>
      <c r="E1242" s="574">
        <v>31837.672999999999</v>
      </c>
      <c r="F1242" s="574">
        <v>26859.931570000001</v>
      </c>
      <c r="G1242" s="575">
        <f t="shared" si="22"/>
        <v>84.365247328220264</v>
      </c>
    </row>
    <row r="1243" spans="1:7" x14ac:dyDescent="0.2">
      <c r="A1243" s="571">
        <v>6172</v>
      </c>
      <c r="B1243" s="572">
        <v>5171</v>
      </c>
      <c r="C1243" s="573" t="s">
        <v>152</v>
      </c>
      <c r="D1243" s="574">
        <v>15517</v>
      </c>
      <c r="E1243" s="574">
        <v>11107.7</v>
      </c>
      <c r="F1243" s="574">
        <v>4941.8170600000003</v>
      </c>
      <c r="G1243" s="575">
        <f t="shared" si="22"/>
        <v>44.490011973675919</v>
      </c>
    </row>
    <row r="1244" spans="1:7" x14ac:dyDescent="0.2">
      <c r="A1244" s="571">
        <v>6172</v>
      </c>
      <c r="B1244" s="572">
        <v>5172</v>
      </c>
      <c r="C1244" s="573" t="s">
        <v>2783</v>
      </c>
      <c r="D1244" s="574">
        <v>220</v>
      </c>
      <c r="E1244" s="574">
        <v>220</v>
      </c>
      <c r="F1244" s="574">
        <v>58.821300000000001</v>
      </c>
      <c r="G1244" s="575">
        <f t="shared" si="22"/>
        <v>26.736954545454545</v>
      </c>
    </row>
    <row r="1245" spans="1:7" x14ac:dyDescent="0.2">
      <c r="A1245" s="571">
        <v>6172</v>
      </c>
      <c r="B1245" s="572">
        <v>5173</v>
      </c>
      <c r="C1245" s="573" t="s">
        <v>138</v>
      </c>
      <c r="D1245" s="574">
        <v>5990</v>
      </c>
      <c r="E1245" s="574">
        <v>6394.6</v>
      </c>
      <c r="F1245" s="574">
        <v>5196.2406699999992</v>
      </c>
      <c r="G1245" s="575">
        <f t="shared" si="22"/>
        <v>81.259823444781517</v>
      </c>
    </row>
    <row r="1246" spans="1:7" x14ac:dyDescent="0.2">
      <c r="A1246" s="571">
        <v>6172</v>
      </c>
      <c r="B1246" s="572">
        <v>5175</v>
      </c>
      <c r="C1246" s="573" t="s">
        <v>126</v>
      </c>
      <c r="D1246" s="574">
        <v>1159</v>
      </c>
      <c r="E1246" s="574">
        <v>1481.51</v>
      </c>
      <c r="F1246" s="574">
        <v>1263.0311499999998</v>
      </c>
      <c r="G1246" s="575">
        <f t="shared" si="22"/>
        <v>85.252961505491015</v>
      </c>
    </row>
    <row r="1247" spans="1:7" x14ac:dyDescent="0.2">
      <c r="A1247" s="571">
        <v>6172</v>
      </c>
      <c r="B1247" s="572">
        <v>5176</v>
      </c>
      <c r="C1247" s="573" t="s">
        <v>2789</v>
      </c>
      <c r="D1247" s="574">
        <v>700</v>
      </c>
      <c r="E1247" s="574">
        <v>770</v>
      </c>
      <c r="F1247" s="574">
        <v>704.92542999999989</v>
      </c>
      <c r="G1247" s="575">
        <f t="shared" si="22"/>
        <v>91.548757142857127</v>
      </c>
    </row>
    <row r="1248" spans="1:7" x14ac:dyDescent="0.2">
      <c r="A1248" s="571">
        <v>6172</v>
      </c>
      <c r="B1248" s="572">
        <v>5179</v>
      </c>
      <c r="C1248" s="573" t="s">
        <v>153</v>
      </c>
      <c r="D1248" s="574">
        <v>339</v>
      </c>
      <c r="E1248" s="574">
        <v>344</v>
      </c>
      <c r="F1248" s="574">
        <v>142.09460999999999</v>
      </c>
      <c r="G1248" s="575">
        <f t="shared" si="22"/>
        <v>41.306572674418604</v>
      </c>
    </row>
    <row r="1249" spans="1:7" x14ac:dyDescent="0.2">
      <c r="A1249" s="571">
        <v>6172</v>
      </c>
      <c r="B1249" s="572">
        <v>5192</v>
      </c>
      <c r="C1249" s="573" t="s">
        <v>160</v>
      </c>
      <c r="D1249" s="574">
        <v>507</v>
      </c>
      <c r="E1249" s="574">
        <v>1230.6400000000001</v>
      </c>
      <c r="F1249" s="574">
        <v>1003.82349</v>
      </c>
      <c r="G1249" s="575">
        <f t="shared" si="22"/>
        <v>81.569223330949754</v>
      </c>
    </row>
    <row r="1250" spans="1:7" x14ac:dyDescent="0.2">
      <c r="A1250" s="571">
        <v>6172</v>
      </c>
      <c r="B1250" s="572">
        <v>5194</v>
      </c>
      <c r="C1250" s="573" t="s">
        <v>2775</v>
      </c>
      <c r="D1250" s="574">
        <v>100</v>
      </c>
      <c r="E1250" s="574">
        <v>100</v>
      </c>
      <c r="F1250" s="574">
        <v>0</v>
      </c>
      <c r="G1250" s="575">
        <f t="shared" si="22"/>
        <v>0</v>
      </c>
    </row>
    <row r="1251" spans="1:7" x14ac:dyDescent="0.2">
      <c r="A1251" s="571">
        <v>6172</v>
      </c>
      <c r="B1251" s="572">
        <v>5362</v>
      </c>
      <c r="C1251" s="573" t="s">
        <v>2780</v>
      </c>
      <c r="D1251" s="574">
        <v>2210</v>
      </c>
      <c r="E1251" s="574">
        <v>1736.36</v>
      </c>
      <c r="F1251" s="574">
        <v>147.30000000000001</v>
      </c>
      <c r="G1251" s="575">
        <f t="shared" si="22"/>
        <v>8.4832638392960007</v>
      </c>
    </row>
    <row r="1252" spans="1:7" x14ac:dyDescent="0.2">
      <c r="A1252" s="571">
        <v>6172</v>
      </c>
      <c r="B1252" s="572">
        <v>5499</v>
      </c>
      <c r="C1252" s="573" t="s">
        <v>2794</v>
      </c>
      <c r="D1252" s="574">
        <v>28130</v>
      </c>
      <c r="E1252" s="574">
        <v>33594.148000000001</v>
      </c>
      <c r="F1252" s="574">
        <v>29115.84</v>
      </c>
      <c r="G1252" s="575">
        <f t="shared" si="22"/>
        <v>86.669380631412352</v>
      </c>
    </row>
    <row r="1253" spans="1:7" x14ac:dyDescent="0.2">
      <c r="A1253" s="577">
        <v>6172</v>
      </c>
      <c r="B1253" s="578"/>
      <c r="C1253" s="579" t="s">
        <v>101</v>
      </c>
      <c r="D1253" s="555">
        <v>792853</v>
      </c>
      <c r="E1253" s="555">
        <v>796323.68</v>
      </c>
      <c r="F1253" s="555">
        <v>724583.65847999963</v>
      </c>
      <c r="G1253" s="580">
        <f t="shared" si="22"/>
        <v>90.991097800833899</v>
      </c>
    </row>
    <row r="1254" spans="1:7" x14ac:dyDescent="0.2">
      <c r="A1254" s="581"/>
      <c r="B1254" s="582"/>
      <c r="C1254" s="583" t="s">
        <v>2498</v>
      </c>
      <c r="D1254" s="584"/>
      <c r="E1254" s="584"/>
      <c r="F1254" s="584"/>
      <c r="G1254" s="585"/>
    </row>
    <row r="1255" spans="1:7" ht="25.5" x14ac:dyDescent="0.2">
      <c r="A1255" s="586">
        <v>6221</v>
      </c>
      <c r="B1255" s="587">
        <v>5331</v>
      </c>
      <c r="C1255" s="588" t="s">
        <v>134</v>
      </c>
      <c r="D1255" s="589">
        <v>0</v>
      </c>
      <c r="E1255" s="589">
        <v>552</v>
      </c>
      <c r="F1255" s="589">
        <v>552</v>
      </c>
      <c r="G1255" s="590">
        <f t="shared" si="22"/>
        <v>100</v>
      </c>
    </row>
    <row r="1256" spans="1:7" x14ac:dyDescent="0.2">
      <c r="A1256" s="571">
        <v>6221</v>
      </c>
      <c r="B1256" s="572">
        <v>5811</v>
      </c>
      <c r="C1256" s="573" t="s">
        <v>207</v>
      </c>
      <c r="D1256" s="574">
        <v>0</v>
      </c>
      <c r="E1256" s="574">
        <v>6448</v>
      </c>
      <c r="F1256" s="574">
        <v>6436.2</v>
      </c>
      <c r="G1256" s="575">
        <f t="shared" si="22"/>
        <v>99.816997518610421</v>
      </c>
    </row>
    <row r="1257" spans="1:7" x14ac:dyDescent="0.2">
      <c r="A1257" s="577">
        <v>6221</v>
      </c>
      <c r="B1257" s="578"/>
      <c r="C1257" s="579" t="s">
        <v>2795</v>
      </c>
      <c r="D1257" s="555">
        <v>0</v>
      </c>
      <c r="E1257" s="555">
        <v>7000</v>
      </c>
      <c r="F1257" s="555">
        <v>6988.2</v>
      </c>
      <c r="G1257" s="580">
        <f t="shared" si="22"/>
        <v>99.831428571428575</v>
      </c>
    </row>
    <row r="1258" spans="1:7" x14ac:dyDescent="0.2">
      <c r="A1258" s="581"/>
      <c r="B1258" s="582"/>
      <c r="C1258" s="583" t="s">
        <v>2498</v>
      </c>
      <c r="D1258" s="584"/>
      <c r="E1258" s="584"/>
      <c r="F1258" s="584"/>
      <c r="G1258" s="585"/>
    </row>
    <row r="1259" spans="1:7" x14ac:dyDescent="0.2">
      <c r="A1259" s="586">
        <v>6223</v>
      </c>
      <c r="B1259" s="587">
        <v>5139</v>
      </c>
      <c r="C1259" s="588" t="s">
        <v>124</v>
      </c>
      <c r="D1259" s="589">
        <v>85</v>
      </c>
      <c r="E1259" s="589">
        <v>85</v>
      </c>
      <c r="F1259" s="589">
        <v>3.5207700000000002</v>
      </c>
      <c r="G1259" s="590">
        <f t="shared" si="22"/>
        <v>4.142082352941177</v>
      </c>
    </row>
    <row r="1260" spans="1:7" x14ac:dyDescent="0.2">
      <c r="A1260" s="571">
        <v>6223</v>
      </c>
      <c r="B1260" s="572">
        <v>5164</v>
      </c>
      <c r="C1260" s="573" t="s">
        <v>137</v>
      </c>
      <c r="D1260" s="574">
        <v>315</v>
      </c>
      <c r="E1260" s="574">
        <v>115</v>
      </c>
      <c r="F1260" s="574">
        <v>34.838999999999999</v>
      </c>
      <c r="G1260" s="575">
        <f t="shared" si="22"/>
        <v>30.294782608695652</v>
      </c>
    </row>
    <row r="1261" spans="1:7" x14ac:dyDescent="0.2">
      <c r="A1261" s="571">
        <v>6223</v>
      </c>
      <c r="B1261" s="572">
        <v>5169</v>
      </c>
      <c r="C1261" s="573" t="s">
        <v>125</v>
      </c>
      <c r="D1261" s="574">
        <v>300</v>
      </c>
      <c r="E1261" s="574">
        <v>135</v>
      </c>
      <c r="F1261" s="574">
        <v>68.564449999999994</v>
      </c>
      <c r="G1261" s="575">
        <f t="shared" si="22"/>
        <v>50.788481481481476</v>
      </c>
    </row>
    <row r="1262" spans="1:7" x14ac:dyDescent="0.2">
      <c r="A1262" s="571">
        <v>6223</v>
      </c>
      <c r="B1262" s="572">
        <v>5173</v>
      </c>
      <c r="C1262" s="573" t="s">
        <v>138</v>
      </c>
      <c r="D1262" s="574">
        <v>700</v>
      </c>
      <c r="E1262" s="574">
        <v>1020</v>
      </c>
      <c r="F1262" s="574">
        <v>444.29750000000001</v>
      </c>
      <c r="G1262" s="575">
        <f t="shared" si="22"/>
        <v>43.558578431372553</v>
      </c>
    </row>
    <row r="1263" spans="1:7" x14ac:dyDescent="0.2">
      <c r="A1263" s="571">
        <v>6223</v>
      </c>
      <c r="B1263" s="572">
        <v>5175</v>
      </c>
      <c r="C1263" s="573" t="s">
        <v>126</v>
      </c>
      <c r="D1263" s="574">
        <v>600</v>
      </c>
      <c r="E1263" s="574">
        <v>600</v>
      </c>
      <c r="F1263" s="574">
        <v>267.24040000000002</v>
      </c>
      <c r="G1263" s="575">
        <f t="shared" si="22"/>
        <v>44.540066666666675</v>
      </c>
    </row>
    <row r="1264" spans="1:7" x14ac:dyDescent="0.2">
      <c r="A1264" s="577">
        <v>6223</v>
      </c>
      <c r="B1264" s="578"/>
      <c r="C1264" s="579" t="s">
        <v>2796</v>
      </c>
      <c r="D1264" s="555">
        <v>2000</v>
      </c>
      <c r="E1264" s="555">
        <v>1955</v>
      </c>
      <c r="F1264" s="555">
        <v>818.46212000000003</v>
      </c>
      <c r="G1264" s="580">
        <f t="shared" si="22"/>
        <v>41.865070076726347</v>
      </c>
    </row>
    <row r="1265" spans="1:7" x14ac:dyDescent="0.2">
      <c r="A1265" s="581"/>
      <c r="B1265" s="582"/>
      <c r="C1265" s="583" t="s">
        <v>2498</v>
      </c>
      <c r="D1265" s="584"/>
      <c r="E1265" s="584"/>
      <c r="F1265" s="584"/>
      <c r="G1265" s="585"/>
    </row>
    <row r="1266" spans="1:7" x14ac:dyDescent="0.2">
      <c r="A1266" s="586">
        <v>6310</v>
      </c>
      <c r="B1266" s="587">
        <v>5141</v>
      </c>
      <c r="C1266" s="588" t="s">
        <v>203</v>
      </c>
      <c r="D1266" s="589">
        <v>154000</v>
      </c>
      <c r="E1266" s="589">
        <v>160700</v>
      </c>
      <c r="F1266" s="589">
        <v>119515.97446</v>
      </c>
      <c r="G1266" s="590">
        <f t="shared" si="22"/>
        <v>74.372106073428739</v>
      </c>
    </row>
    <row r="1267" spans="1:7" x14ac:dyDescent="0.2">
      <c r="A1267" s="571">
        <v>6310</v>
      </c>
      <c r="B1267" s="572">
        <v>5142</v>
      </c>
      <c r="C1267" s="573" t="s">
        <v>250</v>
      </c>
      <c r="D1267" s="574">
        <v>250</v>
      </c>
      <c r="E1267" s="574">
        <v>250</v>
      </c>
      <c r="F1267" s="574">
        <v>9.0240599999999986</v>
      </c>
      <c r="G1267" s="575">
        <f t="shared" si="22"/>
        <v>3.6096239999999993</v>
      </c>
    </row>
    <row r="1268" spans="1:7" x14ac:dyDescent="0.2">
      <c r="A1268" s="571">
        <v>6310</v>
      </c>
      <c r="B1268" s="572">
        <v>5163</v>
      </c>
      <c r="C1268" s="573" t="s">
        <v>148</v>
      </c>
      <c r="D1268" s="574">
        <v>500</v>
      </c>
      <c r="E1268" s="574">
        <v>500</v>
      </c>
      <c r="F1268" s="574">
        <v>225.94157999999996</v>
      </c>
      <c r="G1268" s="575">
        <f t="shared" si="22"/>
        <v>45.188315999999986</v>
      </c>
    </row>
    <row r="1269" spans="1:7" x14ac:dyDescent="0.2">
      <c r="A1269" s="577">
        <v>6310</v>
      </c>
      <c r="B1269" s="578"/>
      <c r="C1269" s="579" t="s">
        <v>102</v>
      </c>
      <c r="D1269" s="555">
        <v>154750</v>
      </c>
      <c r="E1269" s="555">
        <v>161450</v>
      </c>
      <c r="F1269" s="555">
        <v>119750.94009999999</v>
      </c>
      <c r="G1269" s="580">
        <f t="shared" si="22"/>
        <v>74.17215243109321</v>
      </c>
    </row>
    <row r="1270" spans="1:7" x14ac:dyDescent="0.2">
      <c r="A1270" s="581"/>
      <c r="B1270" s="582"/>
      <c r="C1270" s="583" t="s">
        <v>2498</v>
      </c>
      <c r="D1270" s="584"/>
      <c r="E1270" s="584"/>
      <c r="F1270" s="584"/>
      <c r="G1270" s="585"/>
    </row>
    <row r="1271" spans="1:7" x14ac:dyDescent="0.2">
      <c r="A1271" s="586">
        <v>6320</v>
      </c>
      <c r="B1271" s="587">
        <v>5163</v>
      </c>
      <c r="C1271" s="588" t="s">
        <v>148</v>
      </c>
      <c r="D1271" s="589">
        <v>87500</v>
      </c>
      <c r="E1271" s="589">
        <v>88348.88</v>
      </c>
      <c r="F1271" s="589">
        <v>87787.653000000006</v>
      </c>
      <c r="G1271" s="590">
        <f t="shared" si="22"/>
        <v>99.364760481400566</v>
      </c>
    </row>
    <row r="1272" spans="1:7" x14ac:dyDescent="0.2">
      <c r="A1272" s="577">
        <v>6320</v>
      </c>
      <c r="B1272" s="578"/>
      <c r="C1272" s="579" t="s">
        <v>103</v>
      </c>
      <c r="D1272" s="555">
        <v>87500</v>
      </c>
      <c r="E1272" s="555">
        <v>88348.88</v>
      </c>
      <c r="F1272" s="555">
        <v>87787.653000000006</v>
      </c>
      <c r="G1272" s="580">
        <f t="shared" si="22"/>
        <v>99.364760481400566</v>
      </c>
    </row>
    <row r="1273" spans="1:7" x14ac:dyDescent="0.2">
      <c r="A1273" s="581"/>
      <c r="B1273" s="582"/>
      <c r="C1273" s="583" t="s">
        <v>2498</v>
      </c>
      <c r="D1273" s="584"/>
      <c r="E1273" s="584"/>
      <c r="F1273" s="584"/>
      <c r="G1273" s="585"/>
    </row>
    <row r="1274" spans="1:7" x14ac:dyDescent="0.2">
      <c r="A1274" s="586">
        <v>6399</v>
      </c>
      <c r="B1274" s="587">
        <v>5362</v>
      </c>
      <c r="C1274" s="588" t="s">
        <v>2780</v>
      </c>
      <c r="D1274" s="589">
        <v>25000</v>
      </c>
      <c r="E1274" s="589">
        <v>18284.855</v>
      </c>
      <c r="F1274" s="589">
        <v>-2415.5119599999998</v>
      </c>
      <c r="G1274" s="590">
        <f t="shared" si="22"/>
        <v>-13.210451819278852</v>
      </c>
    </row>
    <row r="1275" spans="1:7" x14ac:dyDescent="0.2">
      <c r="A1275" s="571">
        <v>6399</v>
      </c>
      <c r="B1275" s="572">
        <v>5363</v>
      </c>
      <c r="C1275" s="573" t="s">
        <v>3353</v>
      </c>
      <c r="D1275" s="574">
        <v>0</v>
      </c>
      <c r="E1275" s="574">
        <v>50</v>
      </c>
      <c r="F1275" s="574">
        <v>5.2610000000000001</v>
      </c>
      <c r="G1275" s="575">
        <f t="shared" si="22"/>
        <v>10.522</v>
      </c>
    </row>
    <row r="1276" spans="1:7" x14ac:dyDescent="0.2">
      <c r="A1276" s="571">
        <v>6399</v>
      </c>
      <c r="B1276" s="572">
        <v>5365</v>
      </c>
      <c r="C1276" s="573" t="s">
        <v>2790</v>
      </c>
      <c r="D1276" s="574">
        <v>150000</v>
      </c>
      <c r="E1276" s="574">
        <v>124510.47</v>
      </c>
      <c r="F1276" s="574">
        <v>124510.47</v>
      </c>
      <c r="G1276" s="575">
        <f t="shared" si="22"/>
        <v>100</v>
      </c>
    </row>
    <row r="1277" spans="1:7" x14ac:dyDescent="0.2">
      <c r="A1277" s="577">
        <v>6399</v>
      </c>
      <c r="B1277" s="578"/>
      <c r="C1277" s="579" t="s">
        <v>254</v>
      </c>
      <c r="D1277" s="555">
        <v>175000</v>
      </c>
      <c r="E1277" s="555">
        <v>142845.32500000001</v>
      </c>
      <c r="F1277" s="555">
        <v>122100.21904000001</v>
      </c>
      <c r="G1277" s="580">
        <f t="shared" si="22"/>
        <v>85.477224431391079</v>
      </c>
    </row>
    <row r="1278" spans="1:7" x14ac:dyDescent="0.2">
      <c r="A1278" s="581"/>
      <c r="B1278" s="582"/>
      <c r="C1278" s="583" t="s">
        <v>2498</v>
      </c>
      <c r="D1278" s="584"/>
      <c r="E1278" s="584"/>
      <c r="F1278" s="584"/>
      <c r="G1278" s="585"/>
    </row>
    <row r="1279" spans="1:7" x14ac:dyDescent="0.2">
      <c r="A1279" s="586">
        <v>6402</v>
      </c>
      <c r="B1279" s="587">
        <v>5364</v>
      </c>
      <c r="C1279" s="588" t="s">
        <v>2500</v>
      </c>
      <c r="D1279" s="589">
        <v>0</v>
      </c>
      <c r="E1279" s="589">
        <v>129583.76</v>
      </c>
      <c r="F1279" s="589">
        <v>129583.70958999998</v>
      </c>
      <c r="G1279" s="590">
        <f t="shared" si="22"/>
        <v>99.999961098520359</v>
      </c>
    </row>
    <row r="1280" spans="1:7" x14ac:dyDescent="0.2">
      <c r="A1280" s="577">
        <v>6402</v>
      </c>
      <c r="B1280" s="578"/>
      <c r="C1280" s="579" t="s">
        <v>2580</v>
      </c>
      <c r="D1280" s="555">
        <v>0</v>
      </c>
      <c r="E1280" s="555">
        <v>129583.76</v>
      </c>
      <c r="F1280" s="555">
        <v>129583.70958999998</v>
      </c>
      <c r="G1280" s="580">
        <f t="shared" si="22"/>
        <v>99.999961098520359</v>
      </c>
    </row>
    <row r="1281" spans="1:7" x14ac:dyDescent="0.2">
      <c r="A1281" s="581"/>
      <c r="B1281" s="582"/>
      <c r="C1281" s="583" t="s">
        <v>2498</v>
      </c>
      <c r="D1281" s="584"/>
      <c r="E1281" s="584"/>
      <c r="F1281" s="584"/>
      <c r="G1281" s="585"/>
    </row>
    <row r="1282" spans="1:7" x14ac:dyDescent="0.2">
      <c r="A1282" s="586">
        <v>6409</v>
      </c>
      <c r="B1282" s="587">
        <v>5364</v>
      </c>
      <c r="C1282" s="588" t="s">
        <v>2500</v>
      </c>
      <c r="D1282" s="589">
        <v>0</v>
      </c>
      <c r="E1282" s="589">
        <v>6053.509</v>
      </c>
      <c r="F1282" s="589">
        <v>6053.5048899999992</v>
      </c>
      <c r="G1282" s="590">
        <f t="shared" si="22"/>
        <v>99.999932105494509</v>
      </c>
    </row>
    <row r="1283" spans="1:7" ht="25.5" x14ac:dyDescent="0.2">
      <c r="A1283" s="571">
        <v>6409</v>
      </c>
      <c r="B1283" s="572">
        <v>5904</v>
      </c>
      <c r="C1283" s="573" t="s">
        <v>187</v>
      </c>
      <c r="D1283" s="574">
        <v>0</v>
      </c>
      <c r="E1283" s="574">
        <v>260.524</v>
      </c>
      <c r="F1283" s="574">
        <v>259.87788</v>
      </c>
      <c r="G1283" s="575">
        <f t="shared" si="22"/>
        <v>99.751992138920016</v>
      </c>
    </row>
    <row r="1284" spans="1:7" x14ac:dyDescent="0.2">
      <c r="A1284" s="571">
        <v>6409</v>
      </c>
      <c r="B1284" s="572">
        <v>5909</v>
      </c>
      <c r="C1284" s="573" t="s">
        <v>164</v>
      </c>
      <c r="D1284" s="574">
        <v>0</v>
      </c>
      <c r="E1284" s="574">
        <v>157.791</v>
      </c>
      <c r="F1284" s="574">
        <v>157.79076000000001</v>
      </c>
      <c r="G1284" s="575">
        <f t="shared" si="22"/>
        <v>99.99984790007035</v>
      </c>
    </row>
    <row r="1285" spans="1:7" x14ac:dyDescent="0.2">
      <c r="A1285" s="577">
        <v>6409</v>
      </c>
      <c r="B1285" s="578"/>
      <c r="C1285" s="579" t="s">
        <v>104</v>
      </c>
      <c r="D1285" s="555">
        <v>0</v>
      </c>
      <c r="E1285" s="555">
        <v>6471.8239999999996</v>
      </c>
      <c r="F1285" s="555">
        <v>6471.1735299999991</v>
      </c>
      <c r="G1285" s="580">
        <f t="shared" si="22"/>
        <v>99.989949201337978</v>
      </c>
    </row>
    <row r="1286" spans="1:7" ht="15" x14ac:dyDescent="0.25">
      <c r="A1286" s="597"/>
      <c r="B1286" s="598"/>
      <c r="C1286" s="599" t="s">
        <v>2498</v>
      </c>
      <c r="D1286" s="600"/>
      <c r="E1286" s="600"/>
      <c r="F1286" s="600"/>
      <c r="G1286" s="601"/>
    </row>
    <row r="1287" spans="1:7" x14ac:dyDescent="0.2">
      <c r="A1287" s="1246" t="s">
        <v>255</v>
      </c>
      <c r="B1287" s="1247"/>
      <c r="C1287" s="1247"/>
      <c r="D1287" s="591">
        <v>1299531</v>
      </c>
      <c r="E1287" s="591">
        <v>1412632.635</v>
      </c>
      <c r="F1287" s="591">
        <v>1253352.5205299996</v>
      </c>
      <c r="G1287" s="592">
        <f t="shared" ref="G1287" si="23">F1287/E1287*100</f>
        <v>88.724590489869271</v>
      </c>
    </row>
    <row r="1288" spans="1:7" ht="15" x14ac:dyDescent="0.25">
      <c r="A1288" s="602"/>
      <c r="B1288" s="603"/>
      <c r="C1288" s="604"/>
      <c r="D1288" s="605"/>
      <c r="E1288" s="605"/>
      <c r="F1288" s="605"/>
      <c r="G1288" s="606"/>
    </row>
    <row r="1289" spans="1:7" ht="25.5" x14ac:dyDescent="0.2">
      <c r="A1289" s="607">
        <v>6330</v>
      </c>
      <c r="B1289" s="608">
        <v>5342</v>
      </c>
      <c r="C1289" s="588" t="s">
        <v>2501</v>
      </c>
      <c r="D1289" s="609">
        <v>0</v>
      </c>
      <c r="E1289" s="610">
        <v>0</v>
      </c>
      <c r="F1289" s="611">
        <v>21992.67</v>
      </c>
      <c r="G1289" s="612" t="s">
        <v>2578</v>
      </c>
    </row>
    <row r="1290" spans="1:7" x14ac:dyDescent="0.2">
      <c r="A1290" s="613">
        <v>6330</v>
      </c>
      <c r="B1290" s="614">
        <v>5345</v>
      </c>
      <c r="C1290" s="573" t="s">
        <v>256</v>
      </c>
      <c r="D1290" s="615">
        <v>0</v>
      </c>
      <c r="E1290" s="616">
        <v>0</v>
      </c>
      <c r="F1290" s="617">
        <v>26732001.538860001</v>
      </c>
      <c r="G1290" s="542" t="s">
        <v>2578</v>
      </c>
    </row>
    <row r="1291" spans="1:7" x14ac:dyDescent="0.2">
      <c r="A1291" s="613">
        <v>6330</v>
      </c>
      <c r="B1291" s="614">
        <v>5348</v>
      </c>
      <c r="C1291" s="573" t="s">
        <v>257</v>
      </c>
      <c r="D1291" s="615">
        <v>0</v>
      </c>
      <c r="E1291" s="616">
        <v>0</v>
      </c>
      <c r="F1291" s="617">
        <v>3465.2079399999998</v>
      </c>
      <c r="G1291" s="542" t="s">
        <v>2578</v>
      </c>
    </row>
    <row r="1292" spans="1:7" x14ac:dyDescent="0.2">
      <c r="A1292" s="613">
        <v>6330</v>
      </c>
      <c r="B1292" s="614">
        <v>5349</v>
      </c>
      <c r="C1292" s="573" t="s">
        <v>258</v>
      </c>
      <c r="D1292" s="615">
        <v>0</v>
      </c>
      <c r="E1292" s="616">
        <v>0</v>
      </c>
      <c r="F1292" s="617">
        <v>1823356.9178299999</v>
      </c>
      <c r="G1292" s="542" t="s">
        <v>2578</v>
      </c>
    </row>
    <row r="1293" spans="1:7" ht="27" customHeight="1" thickBot="1" x14ac:dyDescent="0.25">
      <c r="A1293" s="618">
        <v>6330</v>
      </c>
      <c r="B1293" s="619"/>
      <c r="C1293" s="620" t="s">
        <v>121</v>
      </c>
      <c r="D1293" s="621">
        <v>0</v>
      </c>
      <c r="E1293" s="622">
        <v>0</v>
      </c>
      <c r="F1293" s="623">
        <v>28580816.334630001</v>
      </c>
      <c r="G1293" s="624" t="s">
        <v>2578</v>
      </c>
    </row>
    <row r="1296" spans="1:7" s="627" customFormat="1" x14ac:dyDescent="0.2">
      <c r="A1296" s="626"/>
      <c r="B1296" s="626"/>
      <c r="C1296" s="626"/>
    </row>
    <row r="1297" spans="1:7" s="95" customFormat="1" ht="18" customHeight="1" x14ac:dyDescent="0.2">
      <c r="A1297" s="101" t="s">
        <v>3</v>
      </c>
      <c r="B1297" s="250"/>
      <c r="C1297" s="102"/>
      <c r="D1297" s="103"/>
      <c r="E1297" s="103"/>
      <c r="F1297" s="103"/>
    </row>
    <row r="1298" spans="1:7" s="95" customFormat="1" ht="12.75" customHeight="1" thickBot="1" x14ac:dyDescent="0.25">
      <c r="A1298" s="250"/>
      <c r="B1298" s="250"/>
      <c r="C1298" s="102"/>
      <c r="D1298" s="103"/>
      <c r="E1298" s="103"/>
      <c r="F1298" s="103"/>
      <c r="G1298" s="99" t="s">
        <v>2</v>
      </c>
    </row>
    <row r="1299" spans="1:7" s="105" customFormat="1" ht="36" customHeight="1" thickBot="1" x14ac:dyDescent="0.25">
      <c r="A1299" s="474" t="s">
        <v>4074</v>
      </c>
      <c r="B1299" s="384" t="s">
        <v>54</v>
      </c>
      <c r="C1299" s="384" t="s">
        <v>55</v>
      </c>
      <c r="D1299" s="385" t="s">
        <v>56</v>
      </c>
      <c r="E1299" s="385" t="s">
        <v>57</v>
      </c>
      <c r="F1299" s="385" t="s">
        <v>1</v>
      </c>
      <c r="G1299" s="386" t="s">
        <v>58</v>
      </c>
    </row>
    <row r="1300" spans="1:7" x14ac:dyDescent="0.2">
      <c r="A1300" s="571">
        <v>2115</v>
      </c>
      <c r="B1300" s="572">
        <v>6121</v>
      </c>
      <c r="C1300" s="573" t="s">
        <v>929</v>
      </c>
      <c r="D1300" s="574">
        <v>160212</v>
      </c>
      <c r="E1300" s="574">
        <v>37899</v>
      </c>
      <c r="F1300" s="574">
        <v>1905.3869999999999</v>
      </c>
      <c r="G1300" s="575">
        <f t="shared" ref="G1300:G1376" si="24">F1300/E1300*100</f>
        <v>5.0275389851974985</v>
      </c>
    </row>
    <row r="1301" spans="1:7" ht="25.5" x14ac:dyDescent="0.2">
      <c r="A1301" s="571">
        <v>2115</v>
      </c>
      <c r="B1301" s="572">
        <v>6351</v>
      </c>
      <c r="C1301" s="573" t="s">
        <v>260</v>
      </c>
      <c r="D1301" s="574">
        <v>0</v>
      </c>
      <c r="E1301" s="574">
        <v>8544.4</v>
      </c>
      <c r="F1301" s="574">
        <v>6640.2839199999999</v>
      </c>
      <c r="G1301" s="575">
        <f t="shared" si="24"/>
        <v>77.715040494358874</v>
      </c>
    </row>
    <row r="1302" spans="1:7" x14ac:dyDescent="0.2">
      <c r="A1302" s="577">
        <v>2115</v>
      </c>
      <c r="B1302" s="578"/>
      <c r="C1302" s="579" t="s">
        <v>135</v>
      </c>
      <c r="D1302" s="555">
        <v>160212</v>
      </c>
      <c r="E1302" s="555">
        <v>46443.4</v>
      </c>
      <c r="F1302" s="555">
        <v>8545.6709200000005</v>
      </c>
      <c r="G1302" s="580">
        <f t="shared" si="24"/>
        <v>18.400183707480501</v>
      </c>
    </row>
    <row r="1303" spans="1:7" x14ac:dyDescent="0.2">
      <c r="A1303" s="581"/>
      <c r="B1303" s="582"/>
      <c r="C1303" s="583" t="s">
        <v>2498</v>
      </c>
      <c r="D1303" s="584"/>
      <c r="E1303" s="584"/>
      <c r="F1303" s="584"/>
      <c r="G1303" s="585"/>
    </row>
    <row r="1304" spans="1:7" ht="25.5" x14ac:dyDescent="0.2">
      <c r="A1304" s="586">
        <v>2125</v>
      </c>
      <c r="B1304" s="587">
        <v>6312</v>
      </c>
      <c r="C1304" s="588" t="s">
        <v>2797</v>
      </c>
      <c r="D1304" s="589">
        <v>0</v>
      </c>
      <c r="E1304" s="589">
        <v>15779.768</v>
      </c>
      <c r="F1304" s="589">
        <v>15755.768</v>
      </c>
      <c r="G1304" s="590">
        <f t="shared" si="24"/>
        <v>99.847906509145119</v>
      </c>
    </row>
    <row r="1305" spans="1:7" ht="25.5" x14ac:dyDescent="0.2">
      <c r="A1305" s="571">
        <v>2125</v>
      </c>
      <c r="B1305" s="572">
        <v>6313</v>
      </c>
      <c r="C1305" s="573" t="s">
        <v>2798</v>
      </c>
      <c r="D1305" s="574">
        <v>0</v>
      </c>
      <c r="E1305" s="574">
        <v>34275.991999999998</v>
      </c>
      <c r="F1305" s="574">
        <v>34255.455999999998</v>
      </c>
      <c r="G1305" s="575">
        <f t="shared" si="24"/>
        <v>99.940086343817555</v>
      </c>
    </row>
    <row r="1306" spans="1:7" x14ac:dyDescent="0.2">
      <c r="A1306" s="571">
        <v>2125</v>
      </c>
      <c r="B1306" s="572">
        <v>6322</v>
      </c>
      <c r="C1306" s="573" t="s">
        <v>259</v>
      </c>
      <c r="D1306" s="574">
        <v>0</v>
      </c>
      <c r="E1306" s="574">
        <v>345</v>
      </c>
      <c r="F1306" s="574">
        <v>345</v>
      </c>
      <c r="G1306" s="575">
        <f t="shared" si="24"/>
        <v>100</v>
      </c>
    </row>
    <row r="1307" spans="1:7" ht="25.5" x14ac:dyDescent="0.2">
      <c r="A1307" s="571">
        <v>2125</v>
      </c>
      <c r="B1307" s="572">
        <v>6371</v>
      </c>
      <c r="C1307" s="573" t="s">
        <v>273</v>
      </c>
      <c r="D1307" s="574">
        <v>70500</v>
      </c>
      <c r="E1307" s="574">
        <v>8.9999999999999993E-3</v>
      </c>
      <c r="F1307" s="574">
        <v>0</v>
      </c>
      <c r="G1307" s="575">
        <f t="shared" si="24"/>
        <v>0</v>
      </c>
    </row>
    <row r="1308" spans="1:7" x14ac:dyDescent="0.2">
      <c r="A1308" s="577">
        <v>2125</v>
      </c>
      <c r="B1308" s="578"/>
      <c r="C1308" s="579" t="s">
        <v>3061</v>
      </c>
      <c r="D1308" s="555">
        <v>70500</v>
      </c>
      <c r="E1308" s="555">
        <v>50400.769</v>
      </c>
      <c r="F1308" s="555">
        <v>50356.224000000002</v>
      </c>
      <c r="G1308" s="580">
        <f t="shared" si="24"/>
        <v>99.911618412012729</v>
      </c>
    </row>
    <row r="1309" spans="1:7" x14ac:dyDescent="0.2">
      <c r="A1309" s="581"/>
      <c r="B1309" s="582"/>
      <c r="C1309" s="583" t="s">
        <v>2498</v>
      </c>
      <c r="D1309" s="584"/>
      <c r="E1309" s="584"/>
      <c r="F1309" s="584"/>
      <c r="G1309" s="585"/>
    </row>
    <row r="1310" spans="1:7" x14ac:dyDescent="0.2">
      <c r="A1310" s="586">
        <v>2143</v>
      </c>
      <c r="B1310" s="587">
        <v>6111</v>
      </c>
      <c r="C1310" s="588" t="s">
        <v>267</v>
      </c>
      <c r="D1310" s="589">
        <v>0</v>
      </c>
      <c r="E1310" s="589">
        <v>138.666</v>
      </c>
      <c r="F1310" s="589">
        <v>138.666</v>
      </c>
      <c r="G1310" s="590">
        <f t="shared" si="24"/>
        <v>100</v>
      </c>
    </row>
    <row r="1311" spans="1:7" x14ac:dyDescent="0.2">
      <c r="A1311" s="571">
        <v>2143</v>
      </c>
      <c r="B1311" s="572">
        <v>6122</v>
      </c>
      <c r="C1311" s="573" t="s">
        <v>261</v>
      </c>
      <c r="D1311" s="574">
        <v>0</v>
      </c>
      <c r="E1311" s="574">
        <v>130</v>
      </c>
      <c r="F1311" s="574">
        <v>119.4</v>
      </c>
      <c r="G1311" s="575">
        <f t="shared" si="24"/>
        <v>91.846153846153854</v>
      </c>
    </row>
    <row r="1312" spans="1:7" ht="25.5" x14ac:dyDescent="0.2">
      <c r="A1312" s="571">
        <v>2143</v>
      </c>
      <c r="B1312" s="572">
        <v>6312</v>
      </c>
      <c r="C1312" s="573" t="s">
        <v>2797</v>
      </c>
      <c r="D1312" s="574">
        <v>350</v>
      </c>
      <c r="E1312" s="574">
        <v>1892.29</v>
      </c>
      <c r="F1312" s="574">
        <v>1892.2863</v>
      </c>
      <c r="G1312" s="575">
        <f t="shared" si="24"/>
        <v>99.999804469716594</v>
      </c>
    </row>
    <row r="1313" spans="1:7" ht="25.5" x14ac:dyDescent="0.2">
      <c r="A1313" s="571">
        <v>2143</v>
      </c>
      <c r="B1313" s="572">
        <v>6313</v>
      </c>
      <c r="C1313" s="573" t="s">
        <v>2798</v>
      </c>
      <c r="D1313" s="574">
        <v>999</v>
      </c>
      <c r="E1313" s="574">
        <v>2976.43</v>
      </c>
      <c r="F1313" s="574">
        <v>2877.0219999999999</v>
      </c>
      <c r="G1313" s="575">
        <f t="shared" si="24"/>
        <v>96.660159990323976</v>
      </c>
    </row>
    <row r="1314" spans="1:7" x14ac:dyDescent="0.2">
      <c r="A1314" s="571">
        <v>2143</v>
      </c>
      <c r="B1314" s="572">
        <v>6322</v>
      </c>
      <c r="C1314" s="573" t="s">
        <v>259</v>
      </c>
      <c r="D1314" s="574">
        <v>2346</v>
      </c>
      <c r="E1314" s="574">
        <v>3174.6</v>
      </c>
      <c r="F1314" s="574">
        <v>2934.2</v>
      </c>
      <c r="G1314" s="575">
        <f t="shared" si="24"/>
        <v>92.427392427392434</v>
      </c>
    </row>
    <row r="1315" spans="1:7" x14ac:dyDescent="0.2">
      <c r="A1315" s="571">
        <v>2143</v>
      </c>
      <c r="B1315" s="572">
        <v>6341</v>
      </c>
      <c r="C1315" s="573" t="s">
        <v>264</v>
      </c>
      <c r="D1315" s="574">
        <v>23775</v>
      </c>
      <c r="E1315" s="574">
        <v>90943.360000000001</v>
      </c>
      <c r="F1315" s="574">
        <v>50997.289499999999</v>
      </c>
      <c r="G1315" s="575">
        <f t="shared" si="24"/>
        <v>56.075880086242691</v>
      </c>
    </row>
    <row r="1316" spans="1:7" x14ac:dyDescent="0.2">
      <c r="A1316" s="571">
        <v>2143</v>
      </c>
      <c r="B1316" s="572">
        <v>6349</v>
      </c>
      <c r="C1316" s="573" t="s">
        <v>2799</v>
      </c>
      <c r="D1316" s="574">
        <v>200</v>
      </c>
      <c r="E1316" s="574">
        <v>440</v>
      </c>
      <c r="F1316" s="574">
        <v>240</v>
      </c>
      <c r="G1316" s="575">
        <f t="shared" si="24"/>
        <v>54.54545454545454</v>
      </c>
    </row>
    <row r="1317" spans="1:7" ht="25.5" x14ac:dyDescent="0.2">
      <c r="A1317" s="571">
        <v>2143</v>
      </c>
      <c r="B1317" s="572">
        <v>6351</v>
      </c>
      <c r="C1317" s="573" t="s">
        <v>260</v>
      </c>
      <c r="D1317" s="574">
        <v>0</v>
      </c>
      <c r="E1317" s="574">
        <v>180</v>
      </c>
      <c r="F1317" s="574">
        <v>180</v>
      </c>
      <c r="G1317" s="575">
        <f t="shared" si="24"/>
        <v>100</v>
      </c>
    </row>
    <row r="1318" spans="1:7" ht="25.5" x14ac:dyDescent="0.2">
      <c r="A1318" s="571">
        <v>2143</v>
      </c>
      <c r="B1318" s="572">
        <v>6359</v>
      </c>
      <c r="C1318" s="573" t="s">
        <v>4085</v>
      </c>
      <c r="D1318" s="574">
        <v>0</v>
      </c>
      <c r="E1318" s="574">
        <v>300</v>
      </c>
      <c r="F1318" s="574">
        <v>300</v>
      </c>
      <c r="G1318" s="575">
        <f t="shared" si="24"/>
        <v>100</v>
      </c>
    </row>
    <row r="1319" spans="1:7" x14ac:dyDescent="0.2">
      <c r="A1319" s="577">
        <v>2143</v>
      </c>
      <c r="B1319" s="578"/>
      <c r="C1319" s="579" t="s">
        <v>0</v>
      </c>
      <c r="D1319" s="555">
        <v>27670</v>
      </c>
      <c r="E1319" s="555">
        <v>100175.34600000001</v>
      </c>
      <c r="F1319" s="555">
        <v>59678.863799999999</v>
      </c>
      <c r="G1319" s="580">
        <f t="shared" si="24"/>
        <v>59.574402468248024</v>
      </c>
    </row>
    <row r="1320" spans="1:7" x14ac:dyDescent="0.2">
      <c r="A1320" s="581"/>
      <c r="B1320" s="582"/>
      <c r="C1320" s="583" t="s">
        <v>2498</v>
      </c>
      <c r="D1320" s="584"/>
      <c r="E1320" s="584"/>
      <c r="F1320" s="584"/>
      <c r="G1320" s="585"/>
    </row>
    <row r="1321" spans="1:7" x14ac:dyDescent="0.2">
      <c r="A1321" s="586">
        <v>2212</v>
      </c>
      <c r="B1321" s="587">
        <v>6121</v>
      </c>
      <c r="C1321" s="588" t="s">
        <v>929</v>
      </c>
      <c r="D1321" s="589">
        <v>411870</v>
      </c>
      <c r="E1321" s="589">
        <v>157977.76</v>
      </c>
      <c r="F1321" s="589">
        <v>109720.19851</v>
      </c>
      <c r="G1321" s="590">
        <f t="shared" si="24"/>
        <v>69.452939774560676</v>
      </c>
    </row>
    <row r="1322" spans="1:7" x14ac:dyDescent="0.2">
      <c r="A1322" s="571">
        <v>2212</v>
      </c>
      <c r="B1322" s="572">
        <v>6130</v>
      </c>
      <c r="C1322" s="573" t="s">
        <v>265</v>
      </c>
      <c r="D1322" s="574">
        <v>6000</v>
      </c>
      <c r="E1322" s="574">
        <v>46824.4</v>
      </c>
      <c r="F1322" s="574">
        <v>5060.3910099999994</v>
      </c>
      <c r="G1322" s="575">
        <f t="shared" si="24"/>
        <v>10.807166797652505</v>
      </c>
    </row>
    <row r="1323" spans="1:7" ht="25.5" x14ac:dyDescent="0.2">
      <c r="A1323" s="571">
        <v>2212</v>
      </c>
      <c r="B1323" s="572">
        <v>6351</v>
      </c>
      <c r="C1323" s="573" t="s">
        <v>260</v>
      </c>
      <c r="D1323" s="574">
        <v>376600</v>
      </c>
      <c r="E1323" s="574">
        <v>405314.21</v>
      </c>
      <c r="F1323" s="574">
        <v>329289.80830999993</v>
      </c>
      <c r="G1323" s="575">
        <f t="shared" si="24"/>
        <v>81.243094909008974</v>
      </c>
    </row>
    <row r="1324" spans="1:7" x14ac:dyDescent="0.2">
      <c r="A1324" s="571">
        <v>2212</v>
      </c>
      <c r="B1324" s="572">
        <v>6380</v>
      </c>
      <c r="C1324" s="573" t="s">
        <v>2800</v>
      </c>
      <c r="D1324" s="574">
        <v>0</v>
      </c>
      <c r="E1324" s="574">
        <v>32414.11</v>
      </c>
      <c r="F1324" s="574">
        <v>32414.10139</v>
      </c>
      <c r="G1324" s="575">
        <f t="shared" si="24"/>
        <v>99.999973437493722</v>
      </c>
    </row>
    <row r="1325" spans="1:7" x14ac:dyDescent="0.2">
      <c r="A1325" s="577">
        <v>2212</v>
      </c>
      <c r="B1325" s="578"/>
      <c r="C1325" s="579" t="s">
        <v>62</v>
      </c>
      <c r="D1325" s="555">
        <v>794470</v>
      </c>
      <c r="E1325" s="555">
        <v>642530.48</v>
      </c>
      <c r="F1325" s="555">
        <v>476484.49921999988</v>
      </c>
      <c r="G1325" s="580">
        <f t="shared" si="24"/>
        <v>74.157493543341303</v>
      </c>
    </row>
    <row r="1326" spans="1:7" x14ac:dyDescent="0.2">
      <c r="A1326" s="581"/>
      <c r="B1326" s="582"/>
      <c r="C1326" s="583" t="s">
        <v>2498</v>
      </c>
      <c r="D1326" s="584"/>
      <c r="E1326" s="584"/>
      <c r="F1326" s="584"/>
      <c r="G1326" s="585"/>
    </row>
    <row r="1327" spans="1:7" x14ac:dyDescent="0.2">
      <c r="A1327" s="586">
        <v>2219</v>
      </c>
      <c r="B1327" s="587">
        <v>6341</v>
      </c>
      <c r="C1327" s="588" t="s">
        <v>264</v>
      </c>
      <c r="D1327" s="589">
        <v>147500</v>
      </c>
      <c r="E1327" s="589">
        <v>171600</v>
      </c>
      <c r="F1327" s="589">
        <v>28559.222470000001</v>
      </c>
      <c r="G1327" s="590">
        <f t="shared" si="24"/>
        <v>16.642903537296039</v>
      </c>
    </row>
    <row r="1328" spans="1:7" x14ac:dyDescent="0.2">
      <c r="A1328" s="577">
        <v>2219</v>
      </c>
      <c r="B1328" s="578"/>
      <c r="C1328" s="579" t="s">
        <v>157</v>
      </c>
      <c r="D1328" s="555">
        <v>147500</v>
      </c>
      <c r="E1328" s="555">
        <v>171600</v>
      </c>
      <c r="F1328" s="555">
        <v>28559.222470000001</v>
      </c>
      <c r="G1328" s="580">
        <f t="shared" si="24"/>
        <v>16.642903537296039</v>
      </c>
    </row>
    <row r="1329" spans="1:7" x14ac:dyDescent="0.2">
      <c r="A1329" s="581"/>
      <c r="B1329" s="582"/>
      <c r="C1329" s="583" t="s">
        <v>2498</v>
      </c>
      <c r="D1329" s="584"/>
      <c r="E1329" s="584"/>
      <c r="F1329" s="584"/>
      <c r="G1329" s="585"/>
    </row>
    <row r="1330" spans="1:7" x14ac:dyDescent="0.2">
      <c r="A1330" s="586">
        <v>2251</v>
      </c>
      <c r="B1330" s="587">
        <v>6121</v>
      </c>
      <c r="C1330" s="588" t="s">
        <v>929</v>
      </c>
      <c r="D1330" s="589">
        <v>6196</v>
      </c>
      <c r="E1330" s="589">
        <v>40378.19</v>
      </c>
      <c r="F1330" s="589">
        <v>34200.39011</v>
      </c>
      <c r="G1330" s="590">
        <f t="shared" si="24"/>
        <v>84.7001564706095</v>
      </c>
    </row>
    <row r="1331" spans="1:7" x14ac:dyDescent="0.2">
      <c r="A1331" s="571">
        <v>2251</v>
      </c>
      <c r="B1331" s="572">
        <v>6201</v>
      </c>
      <c r="C1331" s="573" t="s">
        <v>268</v>
      </c>
      <c r="D1331" s="574">
        <v>70000</v>
      </c>
      <c r="E1331" s="574">
        <v>84100</v>
      </c>
      <c r="F1331" s="574">
        <v>84100</v>
      </c>
      <c r="G1331" s="575">
        <f t="shared" si="24"/>
        <v>100</v>
      </c>
    </row>
    <row r="1332" spans="1:7" ht="25.5" x14ac:dyDescent="0.2">
      <c r="A1332" s="571">
        <v>2251</v>
      </c>
      <c r="B1332" s="572">
        <v>6313</v>
      </c>
      <c r="C1332" s="573" t="s">
        <v>2798</v>
      </c>
      <c r="D1332" s="574">
        <v>2500</v>
      </c>
      <c r="E1332" s="574">
        <v>11680</v>
      </c>
      <c r="F1332" s="574">
        <v>11662.441999999999</v>
      </c>
      <c r="G1332" s="575">
        <f t="shared" si="24"/>
        <v>99.849674657534237</v>
      </c>
    </row>
    <row r="1333" spans="1:7" x14ac:dyDescent="0.2">
      <c r="A1333" s="577">
        <v>2251</v>
      </c>
      <c r="B1333" s="578"/>
      <c r="C1333" s="579" t="s">
        <v>64</v>
      </c>
      <c r="D1333" s="555">
        <v>78696</v>
      </c>
      <c r="E1333" s="555">
        <v>136158.19</v>
      </c>
      <c r="F1333" s="555">
        <v>129962.83211</v>
      </c>
      <c r="G1333" s="580">
        <f t="shared" si="24"/>
        <v>95.449882309686998</v>
      </c>
    </row>
    <row r="1334" spans="1:7" x14ac:dyDescent="0.2">
      <c r="A1334" s="581"/>
      <c r="B1334" s="582"/>
      <c r="C1334" s="583" t="s">
        <v>2498</v>
      </c>
      <c r="D1334" s="584"/>
      <c r="E1334" s="584"/>
      <c r="F1334" s="584"/>
      <c r="G1334" s="585"/>
    </row>
    <row r="1335" spans="1:7" ht="25.5" x14ac:dyDescent="0.2">
      <c r="A1335" s="586">
        <v>2299</v>
      </c>
      <c r="B1335" s="587">
        <v>6313</v>
      </c>
      <c r="C1335" s="588" t="s">
        <v>2798</v>
      </c>
      <c r="D1335" s="589">
        <v>19329</v>
      </c>
      <c r="E1335" s="589">
        <v>17712</v>
      </c>
      <c r="F1335" s="589">
        <v>17711.690999999999</v>
      </c>
      <c r="G1335" s="590">
        <f t="shared" si="24"/>
        <v>99.998255420054193</v>
      </c>
    </row>
    <row r="1336" spans="1:7" x14ac:dyDescent="0.2">
      <c r="A1336" s="571">
        <v>2299</v>
      </c>
      <c r="B1336" s="572">
        <v>6322</v>
      </c>
      <c r="C1336" s="573" t="s">
        <v>259</v>
      </c>
      <c r="D1336" s="574">
        <v>0</v>
      </c>
      <c r="E1336" s="574">
        <v>108</v>
      </c>
      <c r="F1336" s="574">
        <v>0</v>
      </c>
      <c r="G1336" s="575">
        <f t="shared" si="24"/>
        <v>0</v>
      </c>
    </row>
    <row r="1337" spans="1:7" x14ac:dyDescent="0.2">
      <c r="A1337" s="571">
        <v>2299</v>
      </c>
      <c r="B1337" s="572">
        <v>6341</v>
      </c>
      <c r="C1337" s="573" t="s">
        <v>264</v>
      </c>
      <c r="D1337" s="574">
        <v>20000</v>
      </c>
      <c r="E1337" s="574">
        <v>28296.1</v>
      </c>
      <c r="F1337" s="574">
        <v>8231.908089999999</v>
      </c>
      <c r="G1337" s="575">
        <f t="shared" si="24"/>
        <v>29.092023600425499</v>
      </c>
    </row>
    <row r="1338" spans="1:7" ht="25.5" x14ac:dyDescent="0.2">
      <c r="A1338" s="571">
        <v>2299</v>
      </c>
      <c r="B1338" s="572">
        <v>6351</v>
      </c>
      <c r="C1338" s="573" t="s">
        <v>260</v>
      </c>
      <c r="D1338" s="574">
        <v>0</v>
      </c>
      <c r="E1338" s="574">
        <v>856</v>
      </c>
      <c r="F1338" s="574">
        <v>855.99300000000005</v>
      </c>
      <c r="G1338" s="575">
        <f t="shared" si="24"/>
        <v>99.999182242990656</v>
      </c>
    </row>
    <row r="1339" spans="1:7" ht="25.5" x14ac:dyDescent="0.2">
      <c r="A1339" s="571">
        <v>2299</v>
      </c>
      <c r="B1339" s="572">
        <v>6413</v>
      </c>
      <c r="C1339" s="573" t="s">
        <v>4086</v>
      </c>
      <c r="D1339" s="574">
        <v>33785</v>
      </c>
      <c r="E1339" s="574">
        <v>34707</v>
      </c>
      <c r="F1339" s="574">
        <v>34652.714</v>
      </c>
      <c r="G1339" s="575">
        <f t="shared" si="24"/>
        <v>99.843587748869098</v>
      </c>
    </row>
    <row r="1340" spans="1:7" x14ac:dyDescent="0.2">
      <c r="A1340" s="577">
        <v>2299</v>
      </c>
      <c r="B1340" s="578"/>
      <c r="C1340" s="579" t="s">
        <v>65</v>
      </c>
      <c r="D1340" s="555">
        <v>73114</v>
      </c>
      <c r="E1340" s="555">
        <v>81679.100000000006</v>
      </c>
      <c r="F1340" s="555">
        <v>61452.306090000005</v>
      </c>
      <c r="G1340" s="580">
        <f t="shared" si="24"/>
        <v>75.236267405003247</v>
      </c>
    </row>
    <row r="1341" spans="1:7" x14ac:dyDescent="0.2">
      <c r="A1341" s="581"/>
      <c r="B1341" s="582"/>
      <c r="C1341" s="583" t="s">
        <v>2498</v>
      </c>
      <c r="D1341" s="584"/>
      <c r="E1341" s="584"/>
      <c r="F1341" s="584"/>
      <c r="G1341" s="585"/>
    </row>
    <row r="1342" spans="1:7" x14ac:dyDescent="0.2">
      <c r="A1342" s="586">
        <v>2321</v>
      </c>
      <c r="B1342" s="587">
        <v>6341</v>
      </c>
      <c r="C1342" s="588" t="s">
        <v>264</v>
      </c>
      <c r="D1342" s="589">
        <v>0</v>
      </c>
      <c r="E1342" s="589">
        <v>1794</v>
      </c>
      <c r="F1342" s="589">
        <v>599.5</v>
      </c>
      <c r="G1342" s="590">
        <f t="shared" si="24"/>
        <v>33.416945373467108</v>
      </c>
    </row>
    <row r="1343" spans="1:7" ht="25.5" x14ac:dyDescent="0.2">
      <c r="A1343" s="577">
        <v>2321</v>
      </c>
      <c r="B1343" s="578"/>
      <c r="C1343" s="579" t="s">
        <v>2784</v>
      </c>
      <c r="D1343" s="555">
        <v>0</v>
      </c>
      <c r="E1343" s="555">
        <v>1794</v>
      </c>
      <c r="F1343" s="555">
        <v>599.5</v>
      </c>
      <c r="G1343" s="580">
        <f t="shared" si="24"/>
        <v>33.416945373467108</v>
      </c>
    </row>
    <row r="1344" spans="1:7" x14ac:dyDescent="0.2">
      <c r="A1344" s="581"/>
      <c r="B1344" s="582"/>
      <c r="C1344" s="583" t="s">
        <v>2498</v>
      </c>
      <c r="D1344" s="584"/>
      <c r="E1344" s="584"/>
      <c r="F1344" s="584"/>
      <c r="G1344" s="585"/>
    </row>
    <row r="1345" spans="1:7" x14ac:dyDescent="0.2">
      <c r="A1345" s="586">
        <v>2369</v>
      </c>
      <c r="B1345" s="587">
        <v>6111</v>
      </c>
      <c r="C1345" s="588" t="s">
        <v>267</v>
      </c>
      <c r="D1345" s="589">
        <v>100</v>
      </c>
      <c r="E1345" s="589">
        <v>1130.8499999999999</v>
      </c>
      <c r="F1345" s="589">
        <v>686.35</v>
      </c>
      <c r="G1345" s="590">
        <f t="shared" si="24"/>
        <v>60.693283813060987</v>
      </c>
    </row>
    <row r="1346" spans="1:7" x14ac:dyDescent="0.2">
      <c r="A1346" s="577">
        <v>2369</v>
      </c>
      <c r="B1346" s="578"/>
      <c r="C1346" s="579" t="s">
        <v>66</v>
      </c>
      <c r="D1346" s="555">
        <v>100</v>
      </c>
      <c r="E1346" s="555">
        <v>1130.8499999999999</v>
      </c>
      <c r="F1346" s="555">
        <v>686.35</v>
      </c>
      <c r="G1346" s="580">
        <f t="shared" si="24"/>
        <v>60.693283813060987</v>
      </c>
    </row>
    <row r="1347" spans="1:7" x14ac:dyDescent="0.2">
      <c r="A1347" s="581"/>
      <c r="B1347" s="582"/>
      <c r="C1347" s="583" t="s">
        <v>2498</v>
      </c>
      <c r="D1347" s="584"/>
      <c r="E1347" s="584"/>
      <c r="F1347" s="584"/>
      <c r="G1347" s="585"/>
    </row>
    <row r="1348" spans="1:7" x14ac:dyDescent="0.2">
      <c r="A1348" s="586">
        <v>2399</v>
      </c>
      <c r="B1348" s="587">
        <v>6322</v>
      </c>
      <c r="C1348" s="588" t="s">
        <v>259</v>
      </c>
      <c r="D1348" s="589">
        <v>0</v>
      </c>
      <c r="E1348" s="589">
        <v>2000</v>
      </c>
      <c r="F1348" s="589">
        <v>0</v>
      </c>
      <c r="G1348" s="590">
        <f t="shared" si="24"/>
        <v>0</v>
      </c>
    </row>
    <row r="1349" spans="1:7" x14ac:dyDescent="0.2">
      <c r="A1349" s="571">
        <v>2399</v>
      </c>
      <c r="B1349" s="572">
        <v>6341</v>
      </c>
      <c r="C1349" s="573" t="s">
        <v>264</v>
      </c>
      <c r="D1349" s="574">
        <v>16000</v>
      </c>
      <c r="E1349" s="574">
        <v>54832.67</v>
      </c>
      <c r="F1349" s="574">
        <v>12775.356669999999</v>
      </c>
      <c r="G1349" s="575">
        <f t="shared" si="24"/>
        <v>23.298804654232594</v>
      </c>
    </row>
    <row r="1350" spans="1:7" x14ac:dyDescent="0.2">
      <c r="A1350" s="571">
        <v>2399</v>
      </c>
      <c r="B1350" s="572">
        <v>6441</v>
      </c>
      <c r="C1350" s="573" t="s">
        <v>272</v>
      </c>
      <c r="D1350" s="574">
        <v>0</v>
      </c>
      <c r="E1350" s="574">
        <v>10000</v>
      </c>
      <c r="F1350" s="574">
        <v>10000</v>
      </c>
      <c r="G1350" s="575">
        <f t="shared" si="24"/>
        <v>100</v>
      </c>
    </row>
    <row r="1351" spans="1:7" x14ac:dyDescent="0.2">
      <c r="A1351" s="577">
        <v>2399</v>
      </c>
      <c r="B1351" s="578"/>
      <c r="C1351" s="579" t="s">
        <v>67</v>
      </c>
      <c r="D1351" s="555">
        <v>16000</v>
      </c>
      <c r="E1351" s="555">
        <v>66832.67</v>
      </c>
      <c r="F1351" s="555">
        <v>22775.356670000001</v>
      </c>
      <c r="G1351" s="580">
        <f t="shared" si="24"/>
        <v>34.078178636286715</v>
      </c>
    </row>
    <row r="1352" spans="1:7" x14ac:dyDescent="0.2">
      <c r="A1352" s="581"/>
      <c r="B1352" s="582"/>
      <c r="C1352" s="583" t="s">
        <v>2498</v>
      </c>
      <c r="D1352" s="584"/>
      <c r="E1352" s="584"/>
      <c r="F1352" s="584"/>
      <c r="G1352" s="585"/>
    </row>
    <row r="1353" spans="1:7" x14ac:dyDescent="0.2">
      <c r="A1353" s="1246" t="s">
        <v>165</v>
      </c>
      <c r="B1353" s="1247"/>
      <c r="C1353" s="1247"/>
      <c r="D1353" s="591">
        <v>1368262</v>
      </c>
      <c r="E1353" s="591">
        <v>1298744.8049999999</v>
      </c>
      <c r="F1353" s="591">
        <v>839100.82527999999</v>
      </c>
      <c r="G1353" s="592">
        <f t="shared" ref="G1353" si="25">F1353/E1353*100</f>
        <v>64.608599168179154</v>
      </c>
    </row>
    <row r="1354" spans="1:7" x14ac:dyDescent="0.2">
      <c r="A1354" s="593"/>
      <c r="B1354" s="594"/>
      <c r="C1354" s="594"/>
      <c r="D1354" s="595"/>
      <c r="E1354" s="595"/>
      <c r="F1354" s="595"/>
      <c r="G1354" s="596"/>
    </row>
    <row r="1355" spans="1:7" x14ac:dyDescent="0.2">
      <c r="A1355" s="586">
        <v>3112</v>
      </c>
      <c r="B1355" s="587">
        <v>6121</v>
      </c>
      <c r="C1355" s="588" t="s">
        <v>929</v>
      </c>
      <c r="D1355" s="589">
        <v>10000</v>
      </c>
      <c r="E1355" s="589">
        <v>3859.3539999999998</v>
      </c>
      <c r="F1355" s="589">
        <v>3708.8835600000002</v>
      </c>
      <c r="G1355" s="590">
        <f t="shared" si="24"/>
        <v>96.101149570627626</v>
      </c>
    </row>
    <row r="1356" spans="1:7" x14ac:dyDescent="0.2">
      <c r="A1356" s="571">
        <v>3112</v>
      </c>
      <c r="B1356" s="572">
        <v>6122</v>
      </c>
      <c r="C1356" s="573" t="s">
        <v>261</v>
      </c>
      <c r="D1356" s="574">
        <v>0</v>
      </c>
      <c r="E1356" s="574">
        <v>5867.866</v>
      </c>
      <c r="F1356" s="574">
        <v>5819.7509500000006</v>
      </c>
      <c r="G1356" s="575">
        <f t="shared" si="24"/>
        <v>99.180024731307782</v>
      </c>
    </row>
    <row r="1357" spans="1:7" ht="25.5" x14ac:dyDescent="0.2">
      <c r="A1357" s="571">
        <v>3112</v>
      </c>
      <c r="B1357" s="572">
        <v>6351</v>
      </c>
      <c r="C1357" s="573" t="s">
        <v>260</v>
      </c>
      <c r="D1357" s="574">
        <v>8200</v>
      </c>
      <c r="E1357" s="574">
        <v>6506.38</v>
      </c>
      <c r="F1357" s="574">
        <v>6506.3703199999991</v>
      </c>
      <c r="G1357" s="575">
        <f t="shared" si="24"/>
        <v>99.999851222953453</v>
      </c>
    </row>
    <row r="1358" spans="1:7" ht="25.5" x14ac:dyDescent="0.2">
      <c r="A1358" s="577">
        <v>3112</v>
      </c>
      <c r="B1358" s="578"/>
      <c r="C1358" s="579" t="s">
        <v>167</v>
      </c>
      <c r="D1358" s="555">
        <v>18200</v>
      </c>
      <c r="E1358" s="555">
        <v>16233.6</v>
      </c>
      <c r="F1358" s="555">
        <v>16035.004829999998</v>
      </c>
      <c r="G1358" s="580">
        <f t="shared" si="24"/>
        <v>98.776641225606127</v>
      </c>
    </row>
    <row r="1359" spans="1:7" x14ac:dyDescent="0.2">
      <c r="A1359" s="581"/>
      <c r="B1359" s="582"/>
      <c r="C1359" s="583" t="s">
        <v>2498</v>
      </c>
      <c r="D1359" s="584"/>
      <c r="E1359" s="584"/>
      <c r="F1359" s="584"/>
      <c r="G1359" s="585"/>
    </row>
    <row r="1360" spans="1:7" x14ac:dyDescent="0.2">
      <c r="A1360" s="586">
        <v>3113</v>
      </c>
      <c r="B1360" s="587">
        <v>6121</v>
      </c>
      <c r="C1360" s="588" t="s">
        <v>929</v>
      </c>
      <c r="D1360" s="589">
        <v>15000</v>
      </c>
      <c r="E1360" s="589">
        <v>1299.5</v>
      </c>
      <c r="F1360" s="589">
        <v>1134.98</v>
      </c>
      <c r="G1360" s="590">
        <f t="shared" si="24"/>
        <v>87.339746056175443</v>
      </c>
    </row>
    <row r="1361" spans="1:7" ht="25.5" x14ac:dyDescent="0.2">
      <c r="A1361" s="571">
        <v>3113</v>
      </c>
      <c r="B1361" s="572">
        <v>6351</v>
      </c>
      <c r="C1361" s="573" t="s">
        <v>260</v>
      </c>
      <c r="D1361" s="574">
        <v>19200</v>
      </c>
      <c r="E1361" s="574">
        <v>21723.82</v>
      </c>
      <c r="F1361" s="574">
        <v>21490.050719999999</v>
      </c>
      <c r="G1361" s="575">
        <f t="shared" si="24"/>
        <v>98.923903438713808</v>
      </c>
    </row>
    <row r="1362" spans="1:7" x14ac:dyDescent="0.2">
      <c r="A1362" s="577">
        <v>3113</v>
      </c>
      <c r="B1362" s="578"/>
      <c r="C1362" s="579" t="s">
        <v>168</v>
      </c>
      <c r="D1362" s="555">
        <v>34200</v>
      </c>
      <c r="E1362" s="555">
        <v>23023.32</v>
      </c>
      <c r="F1362" s="555">
        <v>22625.030719999999</v>
      </c>
      <c r="G1362" s="580">
        <f t="shared" si="24"/>
        <v>98.270061485485144</v>
      </c>
    </row>
    <row r="1363" spans="1:7" x14ac:dyDescent="0.2">
      <c r="A1363" s="581"/>
      <c r="B1363" s="582"/>
      <c r="C1363" s="583" t="s">
        <v>2498</v>
      </c>
      <c r="D1363" s="584"/>
      <c r="E1363" s="584"/>
      <c r="F1363" s="584"/>
      <c r="G1363" s="585"/>
    </row>
    <row r="1364" spans="1:7" x14ac:dyDescent="0.2">
      <c r="A1364" s="586">
        <v>3114</v>
      </c>
      <c r="B1364" s="587">
        <v>6121</v>
      </c>
      <c r="C1364" s="588" t="s">
        <v>929</v>
      </c>
      <c r="D1364" s="589">
        <v>118584</v>
      </c>
      <c r="E1364" s="589">
        <v>71047.41</v>
      </c>
      <c r="F1364" s="589">
        <v>61542.647970000013</v>
      </c>
      <c r="G1364" s="590">
        <f t="shared" si="24"/>
        <v>86.621944374889964</v>
      </c>
    </row>
    <row r="1365" spans="1:7" x14ac:dyDescent="0.2">
      <c r="A1365" s="571">
        <v>3114</v>
      </c>
      <c r="B1365" s="572">
        <v>6122</v>
      </c>
      <c r="C1365" s="573" t="s">
        <v>261</v>
      </c>
      <c r="D1365" s="574">
        <v>2000</v>
      </c>
      <c r="E1365" s="574">
        <v>13</v>
      </c>
      <c r="F1365" s="574">
        <v>12.705</v>
      </c>
      <c r="G1365" s="575">
        <f t="shared" si="24"/>
        <v>97.730769230769226</v>
      </c>
    </row>
    <row r="1366" spans="1:7" ht="25.5" x14ac:dyDescent="0.2">
      <c r="A1366" s="571">
        <v>3114</v>
      </c>
      <c r="B1366" s="572">
        <v>6351</v>
      </c>
      <c r="C1366" s="573" t="s">
        <v>260</v>
      </c>
      <c r="D1366" s="574">
        <v>63650</v>
      </c>
      <c r="E1366" s="574">
        <v>23341.279999999999</v>
      </c>
      <c r="F1366" s="574">
        <v>20268.969649999999</v>
      </c>
      <c r="G1366" s="575">
        <f t="shared" si="24"/>
        <v>86.837438435252906</v>
      </c>
    </row>
    <row r="1367" spans="1:7" ht="25.5" x14ac:dyDescent="0.2">
      <c r="A1367" s="571">
        <v>3114</v>
      </c>
      <c r="B1367" s="572">
        <v>6356</v>
      </c>
      <c r="C1367" s="573" t="s">
        <v>266</v>
      </c>
      <c r="D1367" s="574">
        <v>0</v>
      </c>
      <c r="E1367" s="574">
        <v>130</v>
      </c>
      <c r="F1367" s="574">
        <v>130</v>
      </c>
      <c r="G1367" s="575">
        <f t="shared" si="24"/>
        <v>100</v>
      </c>
    </row>
    <row r="1368" spans="1:7" ht="25.5" x14ac:dyDescent="0.2">
      <c r="A1368" s="577">
        <v>3114</v>
      </c>
      <c r="B1368" s="578"/>
      <c r="C1368" s="579" t="s">
        <v>170</v>
      </c>
      <c r="D1368" s="555">
        <v>184234</v>
      </c>
      <c r="E1368" s="555">
        <v>94531.69</v>
      </c>
      <c r="F1368" s="555">
        <v>81954.322620000006</v>
      </c>
      <c r="G1368" s="580">
        <f t="shared" si="24"/>
        <v>86.695078253652298</v>
      </c>
    </row>
    <row r="1369" spans="1:7" x14ac:dyDescent="0.2">
      <c r="A1369" s="581"/>
      <c r="B1369" s="582"/>
      <c r="C1369" s="583" t="s">
        <v>2498</v>
      </c>
      <c r="D1369" s="584"/>
      <c r="E1369" s="584"/>
      <c r="F1369" s="584"/>
      <c r="G1369" s="585"/>
    </row>
    <row r="1370" spans="1:7" x14ac:dyDescent="0.2">
      <c r="A1370" s="586">
        <v>3121</v>
      </c>
      <c r="B1370" s="587">
        <v>6121</v>
      </c>
      <c r="C1370" s="588" t="s">
        <v>929</v>
      </c>
      <c r="D1370" s="589">
        <v>133410</v>
      </c>
      <c r="E1370" s="589">
        <v>133087.51999999999</v>
      </c>
      <c r="F1370" s="589">
        <v>90168.392410000015</v>
      </c>
      <c r="G1370" s="590">
        <f t="shared" si="24"/>
        <v>67.751200420595424</v>
      </c>
    </row>
    <row r="1371" spans="1:7" x14ac:dyDescent="0.2">
      <c r="A1371" s="571">
        <v>3121</v>
      </c>
      <c r="B1371" s="572">
        <v>6122</v>
      </c>
      <c r="C1371" s="573" t="s">
        <v>261</v>
      </c>
      <c r="D1371" s="574">
        <v>5000</v>
      </c>
      <c r="E1371" s="574">
        <v>10919.277</v>
      </c>
      <c r="F1371" s="574">
        <v>2878.2126900000003</v>
      </c>
      <c r="G1371" s="575">
        <f t="shared" si="24"/>
        <v>26.359004263743842</v>
      </c>
    </row>
    <row r="1372" spans="1:7" ht="25.5" x14ac:dyDescent="0.2">
      <c r="A1372" s="571">
        <v>3121</v>
      </c>
      <c r="B1372" s="572">
        <v>6351</v>
      </c>
      <c r="C1372" s="573" t="s">
        <v>260</v>
      </c>
      <c r="D1372" s="574">
        <v>108700</v>
      </c>
      <c r="E1372" s="574">
        <v>91936.2</v>
      </c>
      <c r="F1372" s="574">
        <v>81693.112149999972</v>
      </c>
      <c r="G1372" s="575">
        <f t="shared" si="24"/>
        <v>88.858482458487487</v>
      </c>
    </row>
    <row r="1373" spans="1:7" ht="25.5" x14ac:dyDescent="0.2">
      <c r="A1373" s="571">
        <v>3121</v>
      </c>
      <c r="B1373" s="572">
        <v>6356</v>
      </c>
      <c r="C1373" s="573" t="s">
        <v>266</v>
      </c>
      <c r="D1373" s="574">
        <v>0</v>
      </c>
      <c r="E1373" s="574">
        <v>13736.91</v>
      </c>
      <c r="F1373" s="574">
        <v>13736.90537</v>
      </c>
      <c r="G1373" s="575">
        <f t="shared" si="24"/>
        <v>99.999966295185743</v>
      </c>
    </row>
    <row r="1374" spans="1:7" x14ac:dyDescent="0.2">
      <c r="A1374" s="577">
        <v>3121</v>
      </c>
      <c r="B1374" s="578"/>
      <c r="C1374" s="579" t="s">
        <v>68</v>
      </c>
      <c r="D1374" s="555">
        <v>247110</v>
      </c>
      <c r="E1374" s="555">
        <v>249679.90700000001</v>
      </c>
      <c r="F1374" s="555">
        <v>188476.62262000001</v>
      </c>
      <c r="G1374" s="580">
        <f t="shared" si="24"/>
        <v>75.48730087439516</v>
      </c>
    </row>
    <row r="1375" spans="1:7" x14ac:dyDescent="0.2">
      <c r="A1375" s="581"/>
      <c r="B1375" s="582"/>
      <c r="C1375" s="583" t="s">
        <v>2498</v>
      </c>
      <c r="D1375" s="584"/>
      <c r="E1375" s="584"/>
      <c r="F1375" s="584"/>
      <c r="G1375" s="585"/>
    </row>
    <row r="1376" spans="1:7" x14ac:dyDescent="0.2">
      <c r="A1376" s="586">
        <v>3122</v>
      </c>
      <c r="B1376" s="587">
        <v>6121</v>
      </c>
      <c r="C1376" s="588" t="s">
        <v>929</v>
      </c>
      <c r="D1376" s="589">
        <v>33836</v>
      </c>
      <c r="E1376" s="589">
        <v>30071.21</v>
      </c>
      <c r="F1376" s="589">
        <v>13993.689100000001</v>
      </c>
      <c r="G1376" s="590">
        <f t="shared" si="24"/>
        <v>46.535171348276315</v>
      </c>
    </row>
    <row r="1377" spans="1:7" ht="25.5" x14ac:dyDescent="0.2">
      <c r="A1377" s="571">
        <v>3122</v>
      </c>
      <c r="B1377" s="572">
        <v>6351</v>
      </c>
      <c r="C1377" s="573" t="s">
        <v>260</v>
      </c>
      <c r="D1377" s="574">
        <v>70900</v>
      </c>
      <c r="E1377" s="574">
        <v>93951.400999999998</v>
      </c>
      <c r="F1377" s="574">
        <v>59512.11793</v>
      </c>
      <c r="G1377" s="575">
        <f t="shared" ref="G1377:G1454" si="26">F1377/E1377*100</f>
        <v>63.343513025420449</v>
      </c>
    </row>
    <row r="1378" spans="1:7" ht="25.5" x14ac:dyDescent="0.2">
      <c r="A1378" s="571">
        <v>3122</v>
      </c>
      <c r="B1378" s="572">
        <v>6356</v>
      </c>
      <c r="C1378" s="573" t="s">
        <v>266</v>
      </c>
      <c r="D1378" s="574">
        <v>0</v>
      </c>
      <c r="E1378" s="574">
        <v>3338.0590000000002</v>
      </c>
      <c r="F1378" s="574">
        <v>3338.0572199999997</v>
      </c>
      <c r="G1378" s="575">
        <f t="shared" si="26"/>
        <v>99.999946675597997</v>
      </c>
    </row>
    <row r="1379" spans="1:7" x14ac:dyDescent="0.2">
      <c r="A1379" s="577">
        <v>3122</v>
      </c>
      <c r="B1379" s="578"/>
      <c r="C1379" s="579" t="s">
        <v>69</v>
      </c>
      <c r="D1379" s="555">
        <v>104736</v>
      </c>
      <c r="E1379" s="555">
        <v>127360.67</v>
      </c>
      <c r="F1379" s="555">
        <v>76843.864249999999</v>
      </c>
      <c r="G1379" s="580">
        <f t="shared" si="26"/>
        <v>60.335631282404535</v>
      </c>
    </row>
    <row r="1380" spans="1:7" x14ac:dyDescent="0.2">
      <c r="A1380" s="581"/>
      <c r="B1380" s="582"/>
      <c r="C1380" s="583" t="s">
        <v>2498</v>
      </c>
      <c r="D1380" s="584"/>
      <c r="E1380" s="584"/>
      <c r="F1380" s="584"/>
      <c r="G1380" s="585"/>
    </row>
    <row r="1381" spans="1:7" x14ac:dyDescent="0.2">
      <c r="A1381" s="586">
        <v>3124</v>
      </c>
      <c r="B1381" s="587">
        <v>6121</v>
      </c>
      <c r="C1381" s="588" t="s">
        <v>929</v>
      </c>
      <c r="D1381" s="589">
        <v>10675</v>
      </c>
      <c r="E1381" s="589">
        <v>1400.43</v>
      </c>
      <c r="F1381" s="589">
        <v>723.90266000000008</v>
      </c>
      <c r="G1381" s="590">
        <f t="shared" si="26"/>
        <v>51.691456195597077</v>
      </c>
    </row>
    <row r="1382" spans="1:7" ht="25.5" x14ac:dyDescent="0.2">
      <c r="A1382" s="571">
        <v>3124</v>
      </c>
      <c r="B1382" s="572">
        <v>6351</v>
      </c>
      <c r="C1382" s="573" t="s">
        <v>260</v>
      </c>
      <c r="D1382" s="574">
        <v>26350</v>
      </c>
      <c r="E1382" s="574">
        <v>13368.17</v>
      </c>
      <c r="F1382" s="574">
        <v>13368.159029999997</v>
      </c>
      <c r="G1382" s="575">
        <f t="shared" si="26"/>
        <v>99.999917939403801</v>
      </c>
    </row>
    <row r="1383" spans="1:7" ht="25.5" x14ac:dyDescent="0.2">
      <c r="A1383" s="577">
        <v>3124</v>
      </c>
      <c r="B1383" s="578"/>
      <c r="C1383" s="579" t="s">
        <v>172</v>
      </c>
      <c r="D1383" s="555">
        <v>37025</v>
      </c>
      <c r="E1383" s="555">
        <v>14768.6</v>
      </c>
      <c r="F1383" s="555">
        <v>14092.061689999997</v>
      </c>
      <c r="G1383" s="580">
        <f t="shared" si="26"/>
        <v>95.419076215755027</v>
      </c>
    </row>
    <row r="1384" spans="1:7" x14ac:dyDescent="0.2">
      <c r="A1384" s="581"/>
      <c r="B1384" s="582"/>
      <c r="C1384" s="583" t="s">
        <v>2498</v>
      </c>
      <c r="D1384" s="584"/>
      <c r="E1384" s="584"/>
      <c r="F1384" s="584"/>
      <c r="G1384" s="585"/>
    </row>
    <row r="1385" spans="1:7" x14ac:dyDescent="0.2">
      <c r="A1385" s="586">
        <v>3125</v>
      </c>
      <c r="B1385" s="587">
        <v>6121</v>
      </c>
      <c r="C1385" s="588" t="s">
        <v>929</v>
      </c>
      <c r="D1385" s="589">
        <v>20770</v>
      </c>
      <c r="E1385" s="589">
        <v>16405.349999999999</v>
      </c>
      <c r="F1385" s="589">
        <v>13219.008830000001</v>
      </c>
      <c r="G1385" s="590">
        <f t="shared" si="26"/>
        <v>80.577426449298557</v>
      </c>
    </row>
    <row r="1386" spans="1:7" x14ac:dyDescent="0.2">
      <c r="A1386" s="571">
        <v>3125</v>
      </c>
      <c r="B1386" s="572">
        <v>6122</v>
      </c>
      <c r="C1386" s="573" t="s">
        <v>261</v>
      </c>
      <c r="D1386" s="574">
        <v>1000</v>
      </c>
      <c r="E1386" s="574">
        <v>304.20999999999998</v>
      </c>
      <c r="F1386" s="574">
        <v>259.05983999999995</v>
      </c>
      <c r="G1386" s="575">
        <f t="shared" si="26"/>
        <v>85.158226225304873</v>
      </c>
    </row>
    <row r="1387" spans="1:7" ht="25.5" x14ac:dyDescent="0.2">
      <c r="A1387" s="577">
        <v>3125</v>
      </c>
      <c r="B1387" s="578"/>
      <c r="C1387" s="579" t="s">
        <v>173</v>
      </c>
      <c r="D1387" s="555">
        <v>21770</v>
      </c>
      <c r="E1387" s="555">
        <v>16709.560000000001</v>
      </c>
      <c r="F1387" s="555">
        <v>13478.068670000001</v>
      </c>
      <c r="G1387" s="580">
        <f t="shared" si="26"/>
        <v>80.660823325090547</v>
      </c>
    </row>
    <row r="1388" spans="1:7" x14ac:dyDescent="0.2">
      <c r="A1388" s="581"/>
      <c r="B1388" s="582"/>
      <c r="C1388" s="583" t="s">
        <v>2498</v>
      </c>
      <c r="D1388" s="584"/>
      <c r="E1388" s="584"/>
      <c r="F1388" s="584"/>
      <c r="G1388" s="585"/>
    </row>
    <row r="1389" spans="1:7" x14ac:dyDescent="0.2">
      <c r="A1389" s="586">
        <v>3126</v>
      </c>
      <c r="B1389" s="587">
        <v>6121</v>
      </c>
      <c r="C1389" s="588" t="s">
        <v>929</v>
      </c>
      <c r="D1389" s="589">
        <v>150</v>
      </c>
      <c r="E1389" s="589">
        <v>100.43</v>
      </c>
      <c r="F1389" s="589">
        <v>100.43</v>
      </c>
      <c r="G1389" s="590">
        <f t="shared" si="26"/>
        <v>100</v>
      </c>
    </row>
    <row r="1390" spans="1:7" ht="25.5" x14ac:dyDescent="0.2">
      <c r="A1390" s="571">
        <v>3126</v>
      </c>
      <c r="B1390" s="572">
        <v>6351</v>
      </c>
      <c r="C1390" s="573" t="s">
        <v>260</v>
      </c>
      <c r="D1390" s="574">
        <v>14850</v>
      </c>
      <c r="E1390" s="574">
        <v>22850</v>
      </c>
      <c r="F1390" s="574">
        <v>22626.74797</v>
      </c>
      <c r="G1390" s="575">
        <f t="shared" si="26"/>
        <v>99.022967045951859</v>
      </c>
    </row>
    <row r="1391" spans="1:7" ht="25.5" x14ac:dyDescent="0.2">
      <c r="A1391" s="571">
        <v>3126</v>
      </c>
      <c r="B1391" s="572">
        <v>6356</v>
      </c>
      <c r="C1391" s="573" t="s">
        <v>266</v>
      </c>
      <c r="D1391" s="574">
        <v>0</v>
      </c>
      <c r="E1391" s="574">
        <v>1222.364</v>
      </c>
      <c r="F1391" s="574">
        <v>1222.364</v>
      </c>
      <c r="G1391" s="575">
        <f t="shared" si="26"/>
        <v>100</v>
      </c>
    </row>
    <row r="1392" spans="1:7" x14ac:dyDescent="0.2">
      <c r="A1392" s="577">
        <v>3126</v>
      </c>
      <c r="B1392" s="578"/>
      <c r="C1392" s="579" t="s">
        <v>174</v>
      </c>
      <c r="D1392" s="555">
        <v>15000</v>
      </c>
      <c r="E1392" s="555">
        <v>24172.794000000002</v>
      </c>
      <c r="F1392" s="555">
        <v>23949.541969999998</v>
      </c>
      <c r="G1392" s="580">
        <f t="shared" si="26"/>
        <v>99.07643266227312</v>
      </c>
    </row>
    <row r="1393" spans="1:7" x14ac:dyDescent="0.2">
      <c r="A1393" s="581"/>
      <c r="B1393" s="582"/>
      <c r="C1393" s="583" t="s">
        <v>2498</v>
      </c>
      <c r="D1393" s="584"/>
      <c r="E1393" s="584"/>
      <c r="F1393" s="584"/>
      <c r="G1393" s="585"/>
    </row>
    <row r="1394" spans="1:7" x14ac:dyDescent="0.2">
      <c r="A1394" s="586">
        <v>3127</v>
      </c>
      <c r="B1394" s="587">
        <v>6119</v>
      </c>
      <c r="C1394" s="588" t="s">
        <v>2801</v>
      </c>
      <c r="D1394" s="589">
        <v>0</v>
      </c>
      <c r="E1394" s="589">
        <v>1037.6099999999999</v>
      </c>
      <c r="F1394" s="589">
        <v>121.84587000000001</v>
      </c>
      <c r="G1394" s="590">
        <f t="shared" si="26"/>
        <v>11.742935206869634</v>
      </c>
    </row>
    <row r="1395" spans="1:7" x14ac:dyDescent="0.2">
      <c r="A1395" s="571">
        <v>3127</v>
      </c>
      <c r="B1395" s="572">
        <v>6121</v>
      </c>
      <c r="C1395" s="573" t="s">
        <v>929</v>
      </c>
      <c r="D1395" s="574">
        <v>433950</v>
      </c>
      <c r="E1395" s="574">
        <v>225746.84</v>
      </c>
      <c r="F1395" s="574">
        <v>170604.84136999998</v>
      </c>
      <c r="G1395" s="575">
        <f t="shared" si="26"/>
        <v>75.573523585092033</v>
      </c>
    </row>
    <row r="1396" spans="1:7" x14ac:dyDescent="0.2">
      <c r="A1396" s="571">
        <v>3127</v>
      </c>
      <c r="B1396" s="572">
        <v>6122</v>
      </c>
      <c r="C1396" s="573" t="s">
        <v>261</v>
      </c>
      <c r="D1396" s="574">
        <v>37000</v>
      </c>
      <c r="E1396" s="574">
        <v>33907.019999999997</v>
      </c>
      <c r="F1396" s="574">
        <v>31458.679999999997</v>
      </c>
      <c r="G1396" s="575">
        <f t="shared" si="26"/>
        <v>92.779253381748077</v>
      </c>
    </row>
    <row r="1397" spans="1:7" ht="25.5" x14ac:dyDescent="0.2">
      <c r="A1397" s="571">
        <v>3127</v>
      </c>
      <c r="B1397" s="572">
        <v>6351</v>
      </c>
      <c r="C1397" s="573" t="s">
        <v>260</v>
      </c>
      <c r="D1397" s="574">
        <v>283250</v>
      </c>
      <c r="E1397" s="574">
        <v>330724.10499999998</v>
      </c>
      <c r="F1397" s="574">
        <v>313076.87088</v>
      </c>
      <c r="G1397" s="575">
        <f t="shared" si="26"/>
        <v>94.664061719964437</v>
      </c>
    </row>
    <row r="1398" spans="1:7" ht="25.5" x14ac:dyDescent="0.2">
      <c r="A1398" s="571">
        <v>3127</v>
      </c>
      <c r="B1398" s="572">
        <v>6356</v>
      </c>
      <c r="C1398" s="573" t="s">
        <v>266</v>
      </c>
      <c r="D1398" s="574">
        <v>0</v>
      </c>
      <c r="E1398" s="574">
        <v>42461.78</v>
      </c>
      <c r="F1398" s="574">
        <v>42461.772790000003</v>
      </c>
      <c r="G1398" s="575">
        <f t="shared" si="26"/>
        <v>99.999983020024132</v>
      </c>
    </row>
    <row r="1399" spans="1:7" ht="25.5" x14ac:dyDescent="0.2">
      <c r="A1399" s="571">
        <v>3127</v>
      </c>
      <c r="B1399" s="572">
        <v>6451</v>
      </c>
      <c r="C1399" s="573" t="s">
        <v>269</v>
      </c>
      <c r="D1399" s="574">
        <v>0</v>
      </c>
      <c r="E1399" s="574">
        <v>12656</v>
      </c>
      <c r="F1399" s="574">
        <v>12656</v>
      </c>
      <c r="G1399" s="575">
        <f t="shared" si="26"/>
        <v>100</v>
      </c>
    </row>
    <row r="1400" spans="1:7" x14ac:dyDescent="0.2">
      <c r="A1400" s="577">
        <v>3127</v>
      </c>
      <c r="B1400" s="578"/>
      <c r="C1400" s="579" t="s">
        <v>2497</v>
      </c>
      <c r="D1400" s="555">
        <v>754200</v>
      </c>
      <c r="E1400" s="555">
        <v>646533.35499999998</v>
      </c>
      <c r="F1400" s="555">
        <v>570380.01090999995</v>
      </c>
      <c r="G1400" s="580">
        <f t="shared" si="26"/>
        <v>88.221281469693082</v>
      </c>
    </row>
    <row r="1401" spans="1:7" x14ac:dyDescent="0.2">
      <c r="A1401" s="581"/>
      <c r="B1401" s="582"/>
      <c r="C1401" s="583" t="s">
        <v>2498</v>
      </c>
      <c r="D1401" s="584"/>
      <c r="E1401" s="584"/>
      <c r="F1401" s="584"/>
      <c r="G1401" s="585"/>
    </row>
    <row r="1402" spans="1:7" x14ac:dyDescent="0.2">
      <c r="A1402" s="586">
        <v>3133</v>
      </c>
      <c r="B1402" s="587">
        <v>6121</v>
      </c>
      <c r="C1402" s="588" t="s">
        <v>929</v>
      </c>
      <c r="D1402" s="589">
        <v>47412</v>
      </c>
      <c r="E1402" s="589">
        <v>15800</v>
      </c>
      <c r="F1402" s="589">
        <v>15651</v>
      </c>
      <c r="G1402" s="590">
        <f t="shared" si="26"/>
        <v>99.056962025316452</v>
      </c>
    </row>
    <row r="1403" spans="1:7" x14ac:dyDescent="0.2">
      <c r="A1403" s="571">
        <v>3133</v>
      </c>
      <c r="B1403" s="572">
        <v>6122</v>
      </c>
      <c r="C1403" s="573" t="s">
        <v>261</v>
      </c>
      <c r="D1403" s="574">
        <v>0</v>
      </c>
      <c r="E1403" s="574">
        <v>400</v>
      </c>
      <c r="F1403" s="574">
        <v>0</v>
      </c>
      <c r="G1403" s="575">
        <f t="shared" si="26"/>
        <v>0</v>
      </c>
    </row>
    <row r="1404" spans="1:7" x14ac:dyDescent="0.2">
      <c r="A1404" s="571">
        <v>3133</v>
      </c>
      <c r="B1404" s="572">
        <v>6130</v>
      </c>
      <c r="C1404" s="573" t="s">
        <v>265</v>
      </c>
      <c r="D1404" s="574">
        <v>0</v>
      </c>
      <c r="E1404" s="574">
        <v>3600</v>
      </c>
      <c r="F1404" s="574">
        <v>3549</v>
      </c>
      <c r="G1404" s="575">
        <f t="shared" si="26"/>
        <v>98.583333333333329</v>
      </c>
    </row>
    <row r="1405" spans="1:7" ht="25.5" x14ac:dyDescent="0.2">
      <c r="A1405" s="571">
        <v>3133</v>
      </c>
      <c r="B1405" s="572">
        <v>6351</v>
      </c>
      <c r="C1405" s="573" t="s">
        <v>260</v>
      </c>
      <c r="D1405" s="574">
        <v>14600</v>
      </c>
      <c r="E1405" s="574">
        <v>14481.19</v>
      </c>
      <c r="F1405" s="574">
        <v>11505.850329999999</v>
      </c>
      <c r="G1405" s="575">
        <f t="shared" si="26"/>
        <v>79.453762639672561</v>
      </c>
    </row>
    <row r="1406" spans="1:7" x14ac:dyDescent="0.2">
      <c r="A1406" s="577">
        <v>3133</v>
      </c>
      <c r="B1406" s="578"/>
      <c r="C1406" s="579" t="s">
        <v>175</v>
      </c>
      <c r="D1406" s="555">
        <v>62012</v>
      </c>
      <c r="E1406" s="555">
        <v>34281.19</v>
      </c>
      <c r="F1406" s="555">
        <v>30705.850329999997</v>
      </c>
      <c r="G1406" s="580">
        <f t="shared" si="26"/>
        <v>89.570549709622085</v>
      </c>
    </row>
    <row r="1407" spans="1:7" x14ac:dyDescent="0.2">
      <c r="A1407" s="581"/>
      <c r="B1407" s="582"/>
      <c r="C1407" s="583" t="s">
        <v>2498</v>
      </c>
      <c r="D1407" s="584"/>
      <c r="E1407" s="584"/>
      <c r="F1407" s="584"/>
      <c r="G1407" s="585"/>
    </row>
    <row r="1408" spans="1:7" x14ac:dyDescent="0.2">
      <c r="A1408" s="586">
        <v>3141</v>
      </c>
      <c r="B1408" s="587">
        <v>6121</v>
      </c>
      <c r="C1408" s="588" t="s">
        <v>929</v>
      </c>
      <c r="D1408" s="589">
        <v>150</v>
      </c>
      <c r="E1408" s="589">
        <v>150</v>
      </c>
      <c r="F1408" s="589">
        <v>0</v>
      </c>
      <c r="G1408" s="590">
        <f t="shared" si="26"/>
        <v>0</v>
      </c>
    </row>
    <row r="1409" spans="1:7" ht="25.5" x14ac:dyDescent="0.2">
      <c r="A1409" s="571">
        <v>3141</v>
      </c>
      <c r="B1409" s="572">
        <v>6351</v>
      </c>
      <c r="C1409" s="573" t="s">
        <v>260</v>
      </c>
      <c r="D1409" s="574">
        <v>350</v>
      </c>
      <c r="E1409" s="574">
        <v>2307.87</v>
      </c>
      <c r="F1409" s="574">
        <v>1807.8620000000001</v>
      </c>
      <c r="G1409" s="575">
        <f t="shared" si="26"/>
        <v>78.334654898239506</v>
      </c>
    </row>
    <row r="1410" spans="1:7" ht="25.5" x14ac:dyDescent="0.2">
      <c r="A1410" s="571">
        <v>3141</v>
      </c>
      <c r="B1410" s="572">
        <v>6356</v>
      </c>
      <c r="C1410" s="573" t="s">
        <v>266</v>
      </c>
      <c r="D1410" s="574">
        <v>0</v>
      </c>
      <c r="E1410" s="574">
        <v>3516.8820000000001</v>
      </c>
      <c r="F1410" s="574">
        <v>3516.8816400000001</v>
      </c>
      <c r="G1410" s="575">
        <f t="shared" si="26"/>
        <v>99.999989763659968</v>
      </c>
    </row>
    <row r="1411" spans="1:7" x14ac:dyDescent="0.2">
      <c r="A1411" s="577">
        <v>3141</v>
      </c>
      <c r="B1411" s="578"/>
      <c r="C1411" s="579" t="s">
        <v>176</v>
      </c>
      <c r="D1411" s="555">
        <v>500</v>
      </c>
      <c r="E1411" s="555">
        <v>5974.7520000000004</v>
      </c>
      <c r="F1411" s="555">
        <v>5324.7436400000006</v>
      </c>
      <c r="G1411" s="580">
        <f t="shared" si="26"/>
        <v>89.120747438554773</v>
      </c>
    </row>
    <row r="1412" spans="1:7" x14ac:dyDescent="0.2">
      <c r="A1412" s="581"/>
      <c r="B1412" s="582"/>
      <c r="C1412" s="583" t="s">
        <v>2498</v>
      </c>
      <c r="D1412" s="584"/>
      <c r="E1412" s="584"/>
      <c r="F1412" s="584"/>
      <c r="G1412" s="585"/>
    </row>
    <row r="1413" spans="1:7" x14ac:dyDescent="0.2">
      <c r="A1413" s="586">
        <v>3146</v>
      </c>
      <c r="B1413" s="587">
        <v>6121</v>
      </c>
      <c r="C1413" s="588" t="s">
        <v>929</v>
      </c>
      <c r="D1413" s="589">
        <v>8462</v>
      </c>
      <c r="E1413" s="589">
        <v>7965</v>
      </c>
      <c r="F1413" s="589">
        <v>5748.3248000000003</v>
      </c>
      <c r="G1413" s="590">
        <f t="shared" si="26"/>
        <v>72.169802887633409</v>
      </c>
    </row>
    <row r="1414" spans="1:7" x14ac:dyDescent="0.2">
      <c r="A1414" s="571">
        <v>3146</v>
      </c>
      <c r="B1414" s="572">
        <v>6122</v>
      </c>
      <c r="C1414" s="573" t="s">
        <v>261</v>
      </c>
      <c r="D1414" s="574">
        <v>0</v>
      </c>
      <c r="E1414" s="574">
        <v>602</v>
      </c>
      <c r="F1414" s="574">
        <v>601.47890000000007</v>
      </c>
      <c r="G1414" s="575">
        <f t="shared" si="26"/>
        <v>99.913438538205995</v>
      </c>
    </row>
    <row r="1415" spans="1:7" ht="25.5" x14ac:dyDescent="0.2">
      <c r="A1415" s="571">
        <v>3146</v>
      </c>
      <c r="B1415" s="572">
        <v>6351</v>
      </c>
      <c r="C1415" s="573" t="s">
        <v>260</v>
      </c>
      <c r="D1415" s="574">
        <v>0</v>
      </c>
      <c r="E1415" s="574">
        <v>2608.9</v>
      </c>
      <c r="F1415" s="574">
        <v>2126.0730899999999</v>
      </c>
      <c r="G1415" s="575">
        <f t="shared" si="26"/>
        <v>81.493084825022038</v>
      </c>
    </row>
    <row r="1416" spans="1:7" x14ac:dyDescent="0.2">
      <c r="A1416" s="577">
        <v>3146</v>
      </c>
      <c r="B1416" s="578"/>
      <c r="C1416" s="579" t="s">
        <v>179</v>
      </c>
      <c r="D1416" s="555">
        <v>8462</v>
      </c>
      <c r="E1416" s="555">
        <v>11175.9</v>
      </c>
      <c r="F1416" s="555">
        <v>8475.8767900000003</v>
      </c>
      <c r="G1416" s="580">
        <f t="shared" si="26"/>
        <v>75.840664197066914</v>
      </c>
    </row>
    <row r="1417" spans="1:7" x14ac:dyDescent="0.2">
      <c r="A1417" s="581"/>
      <c r="B1417" s="582"/>
      <c r="C1417" s="583" t="s">
        <v>2498</v>
      </c>
      <c r="D1417" s="584"/>
      <c r="E1417" s="584"/>
      <c r="F1417" s="584"/>
      <c r="G1417" s="585"/>
    </row>
    <row r="1418" spans="1:7" ht="25.5" x14ac:dyDescent="0.2">
      <c r="A1418" s="586">
        <v>3147</v>
      </c>
      <c r="B1418" s="587">
        <v>6351</v>
      </c>
      <c r="C1418" s="588" t="s">
        <v>260</v>
      </c>
      <c r="D1418" s="589">
        <v>0</v>
      </c>
      <c r="E1418" s="589">
        <v>2988.59</v>
      </c>
      <c r="F1418" s="589">
        <v>2988.5812199999996</v>
      </c>
      <c r="G1418" s="590">
        <f t="shared" si="26"/>
        <v>99.99970621597474</v>
      </c>
    </row>
    <row r="1419" spans="1:7" x14ac:dyDescent="0.2">
      <c r="A1419" s="577">
        <v>3147</v>
      </c>
      <c r="B1419" s="578"/>
      <c r="C1419" s="579" t="s">
        <v>180</v>
      </c>
      <c r="D1419" s="555">
        <v>0</v>
      </c>
      <c r="E1419" s="555">
        <v>2988.59</v>
      </c>
      <c r="F1419" s="555">
        <v>2988.5812199999996</v>
      </c>
      <c r="G1419" s="580">
        <f t="shared" si="26"/>
        <v>99.99970621597474</v>
      </c>
    </row>
    <row r="1420" spans="1:7" x14ac:dyDescent="0.2">
      <c r="A1420" s="581"/>
      <c r="B1420" s="582"/>
      <c r="C1420" s="583" t="s">
        <v>2498</v>
      </c>
      <c r="D1420" s="584"/>
      <c r="E1420" s="584"/>
      <c r="F1420" s="584"/>
      <c r="G1420" s="585"/>
    </row>
    <row r="1421" spans="1:7" x14ac:dyDescent="0.2">
      <c r="A1421" s="586">
        <v>3150</v>
      </c>
      <c r="B1421" s="587">
        <v>6121</v>
      </c>
      <c r="C1421" s="588" t="s">
        <v>929</v>
      </c>
      <c r="D1421" s="589">
        <v>4269</v>
      </c>
      <c r="E1421" s="589">
        <v>42</v>
      </c>
      <c r="F1421" s="589">
        <v>24.522669999999998</v>
      </c>
      <c r="G1421" s="590">
        <f t="shared" si="26"/>
        <v>58.387309523809513</v>
      </c>
    </row>
    <row r="1422" spans="1:7" x14ac:dyDescent="0.2">
      <c r="A1422" s="577">
        <v>3150</v>
      </c>
      <c r="B1422" s="578"/>
      <c r="C1422" s="579" t="s">
        <v>182</v>
      </c>
      <c r="D1422" s="555">
        <v>4269</v>
      </c>
      <c r="E1422" s="555">
        <v>42</v>
      </c>
      <c r="F1422" s="555">
        <v>24.522669999999998</v>
      </c>
      <c r="G1422" s="580">
        <f t="shared" si="26"/>
        <v>58.387309523809513</v>
      </c>
    </row>
    <row r="1423" spans="1:7" x14ac:dyDescent="0.2">
      <c r="A1423" s="581"/>
      <c r="B1423" s="582"/>
      <c r="C1423" s="583" t="s">
        <v>2498</v>
      </c>
      <c r="D1423" s="584"/>
      <c r="E1423" s="584"/>
      <c r="F1423" s="584"/>
      <c r="G1423" s="585"/>
    </row>
    <row r="1424" spans="1:7" x14ac:dyDescent="0.2">
      <c r="A1424" s="586">
        <v>3221</v>
      </c>
      <c r="B1424" s="587">
        <v>6352</v>
      </c>
      <c r="C1424" s="588" t="s">
        <v>2804</v>
      </c>
      <c r="D1424" s="589">
        <v>20000</v>
      </c>
      <c r="E1424" s="589">
        <v>20000</v>
      </c>
      <c r="F1424" s="589">
        <v>20000</v>
      </c>
      <c r="G1424" s="590">
        <f t="shared" si="26"/>
        <v>100</v>
      </c>
    </row>
    <row r="1425" spans="1:7" x14ac:dyDescent="0.2">
      <c r="A1425" s="577">
        <v>3221</v>
      </c>
      <c r="B1425" s="578"/>
      <c r="C1425" s="579" t="s">
        <v>4087</v>
      </c>
      <c r="D1425" s="555">
        <v>20000</v>
      </c>
      <c r="E1425" s="555">
        <v>20000</v>
      </c>
      <c r="F1425" s="555">
        <v>20000</v>
      </c>
      <c r="G1425" s="580">
        <f t="shared" si="26"/>
        <v>100</v>
      </c>
    </row>
    <row r="1426" spans="1:7" x14ac:dyDescent="0.2">
      <c r="A1426" s="581"/>
      <c r="B1426" s="582"/>
      <c r="C1426" s="583" t="s">
        <v>2498</v>
      </c>
      <c r="D1426" s="584"/>
      <c r="E1426" s="584"/>
      <c r="F1426" s="584"/>
      <c r="G1426" s="585"/>
    </row>
    <row r="1427" spans="1:7" x14ac:dyDescent="0.2">
      <c r="A1427" s="586">
        <v>3231</v>
      </c>
      <c r="B1427" s="587">
        <v>6121</v>
      </c>
      <c r="C1427" s="588" t="s">
        <v>929</v>
      </c>
      <c r="D1427" s="589">
        <v>61293</v>
      </c>
      <c r="E1427" s="589">
        <v>22055.38</v>
      </c>
      <c r="F1427" s="589">
        <v>4597.6609100000005</v>
      </c>
      <c r="G1427" s="590">
        <f t="shared" si="26"/>
        <v>20.845983655688546</v>
      </c>
    </row>
    <row r="1428" spans="1:7" ht="25.5" x14ac:dyDescent="0.2">
      <c r="A1428" s="571">
        <v>3231</v>
      </c>
      <c r="B1428" s="572">
        <v>6351</v>
      </c>
      <c r="C1428" s="573" t="s">
        <v>260</v>
      </c>
      <c r="D1428" s="574">
        <v>14320</v>
      </c>
      <c r="E1428" s="574">
        <v>10327.6</v>
      </c>
      <c r="F1428" s="574">
        <v>5196.2375000000002</v>
      </c>
      <c r="G1428" s="575">
        <f t="shared" si="26"/>
        <v>50.314085557147834</v>
      </c>
    </row>
    <row r="1429" spans="1:7" x14ac:dyDescent="0.2">
      <c r="A1429" s="577">
        <v>3231</v>
      </c>
      <c r="B1429" s="578"/>
      <c r="C1429" s="579" t="s">
        <v>183</v>
      </c>
      <c r="D1429" s="555">
        <v>75613</v>
      </c>
      <c r="E1429" s="555">
        <v>32382.98</v>
      </c>
      <c r="F1429" s="555">
        <v>9793.8984099999998</v>
      </c>
      <c r="G1429" s="580">
        <f t="shared" si="26"/>
        <v>30.243968930592551</v>
      </c>
    </row>
    <row r="1430" spans="1:7" x14ac:dyDescent="0.2">
      <c r="A1430" s="581"/>
      <c r="B1430" s="582"/>
      <c r="C1430" s="583" t="s">
        <v>2498</v>
      </c>
      <c r="D1430" s="584"/>
      <c r="E1430" s="584"/>
      <c r="F1430" s="584"/>
      <c r="G1430" s="585"/>
    </row>
    <row r="1431" spans="1:7" x14ac:dyDescent="0.2">
      <c r="A1431" s="586">
        <v>3299</v>
      </c>
      <c r="B1431" s="587">
        <v>6119</v>
      </c>
      <c r="C1431" s="588" t="s">
        <v>2801</v>
      </c>
      <c r="D1431" s="589">
        <v>0</v>
      </c>
      <c r="E1431" s="589">
        <v>119.65</v>
      </c>
      <c r="F1431" s="589">
        <v>119.64143999999999</v>
      </c>
      <c r="G1431" s="590">
        <f t="shared" si="26"/>
        <v>99.99284580025072</v>
      </c>
    </row>
    <row r="1432" spans="1:7" x14ac:dyDescent="0.2">
      <c r="A1432" s="571">
        <v>3299</v>
      </c>
      <c r="B1432" s="572">
        <v>6121</v>
      </c>
      <c r="C1432" s="573" t="s">
        <v>929</v>
      </c>
      <c r="D1432" s="574">
        <v>66450</v>
      </c>
      <c r="E1432" s="574">
        <v>12583.32</v>
      </c>
      <c r="F1432" s="574">
        <v>7616.6551500000005</v>
      </c>
      <c r="G1432" s="575">
        <f t="shared" si="26"/>
        <v>60.529773938833323</v>
      </c>
    </row>
    <row r="1433" spans="1:7" x14ac:dyDescent="0.2">
      <c r="A1433" s="571">
        <v>3299</v>
      </c>
      <c r="B1433" s="572">
        <v>6122</v>
      </c>
      <c r="C1433" s="573" t="s">
        <v>261</v>
      </c>
      <c r="D1433" s="574">
        <v>8800</v>
      </c>
      <c r="E1433" s="574">
        <v>627.21</v>
      </c>
      <c r="F1433" s="574">
        <v>0</v>
      </c>
      <c r="G1433" s="575">
        <f t="shared" si="26"/>
        <v>0</v>
      </c>
    </row>
    <row r="1434" spans="1:7" x14ac:dyDescent="0.2">
      <c r="A1434" s="571">
        <v>3299</v>
      </c>
      <c r="B1434" s="572">
        <v>6322</v>
      </c>
      <c r="C1434" s="573" t="s">
        <v>259</v>
      </c>
      <c r="D1434" s="574">
        <v>0</v>
      </c>
      <c r="E1434" s="574">
        <v>2197.6</v>
      </c>
      <c r="F1434" s="574">
        <v>2197.59292</v>
      </c>
      <c r="G1434" s="575">
        <f t="shared" si="26"/>
        <v>99.999677830360397</v>
      </c>
    </row>
    <row r="1435" spans="1:7" ht="25.5" x14ac:dyDescent="0.2">
      <c r="A1435" s="571">
        <v>3299</v>
      </c>
      <c r="B1435" s="572">
        <v>6351</v>
      </c>
      <c r="C1435" s="573" t="s">
        <v>260</v>
      </c>
      <c r="D1435" s="574">
        <v>12500</v>
      </c>
      <c r="E1435" s="574">
        <v>5964.68</v>
      </c>
      <c r="F1435" s="574">
        <v>5929.8902399999997</v>
      </c>
      <c r="G1435" s="575">
        <f t="shared" si="26"/>
        <v>99.416737192942449</v>
      </c>
    </row>
    <row r="1436" spans="1:7" ht="25.5" x14ac:dyDescent="0.2">
      <c r="A1436" s="571">
        <v>3299</v>
      </c>
      <c r="B1436" s="572">
        <v>6356</v>
      </c>
      <c r="C1436" s="573" t="s">
        <v>266</v>
      </c>
      <c r="D1436" s="574">
        <v>0</v>
      </c>
      <c r="E1436" s="574">
        <v>24210.720000000001</v>
      </c>
      <c r="F1436" s="574">
        <v>23898.981809999997</v>
      </c>
      <c r="G1436" s="575">
        <f t="shared" si="26"/>
        <v>98.71239603778821</v>
      </c>
    </row>
    <row r="1437" spans="1:7" ht="25.5" x14ac:dyDescent="0.2">
      <c r="A1437" s="571">
        <v>3299</v>
      </c>
      <c r="B1437" s="572">
        <v>6451</v>
      </c>
      <c r="C1437" s="573" t="s">
        <v>269</v>
      </c>
      <c r="D1437" s="574">
        <v>25000</v>
      </c>
      <c r="E1437" s="574">
        <v>80813.210000000006</v>
      </c>
      <c r="F1437" s="574">
        <v>58374.291440000001</v>
      </c>
      <c r="G1437" s="575">
        <f t="shared" si="26"/>
        <v>72.233600719486319</v>
      </c>
    </row>
    <row r="1438" spans="1:7" x14ac:dyDescent="0.2">
      <c r="A1438" s="577">
        <v>3299</v>
      </c>
      <c r="B1438" s="578"/>
      <c r="C1438" s="579" t="s">
        <v>71</v>
      </c>
      <c r="D1438" s="555">
        <v>112750</v>
      </c>
      <c r="E1438" s="555">
        <v>126516.39</v>
      </c>
      <c r="F1438" s="555">
        <v>98137.053</v>
      </c>
      <c r="G1438" s="580">
        <f t="shared" si="26"/>
        <v>77.568647824997214</v>
      </c>
    </row>
    <row r="1439" spans="1:7" x14ac:dyDescent="0.2">
      <c r="A1439" s="581"/>
      <c r="B1439" s="582"/>
      <c r="C1439" s="583" t="s">
        <v>2498</v>
      </c>
      <c r="D1439" s="584"/>
      <c r="E1439" s="584"/>
      <c r="F1439" s="584"/>
      <c r="G1439" s="585"/>
    </row>
    <row r="1440" spans="1:7" x14ac:dyDescent="0.2">
      <c r="A1440" s="586">
        <v>3311</v>
      </c>
      <c r="B1440" s="587">
        <v>6111</v>
      </c>
      <c r="C1440" s="588" t="s">
        <v>267</v>
      </c>
      <c r="D1440" s="589">
        <v>0</v>
      </c>
      <c r="E1440" s="589">
        <v>136.41999999999999</v>
      </c>
      <c r="F1440" s="589">
        <v>136.41105999999999</v>
      </c>
      <c r="G1440" s="590">
        <f t="shared" si="26"/>
        <v>99.993446708693739</v>
      </c>
    </row>
    <row r="1441" spans="1:7" x14ac:dyDescent="0.2">
      <c r="A1441" s="571">
        <v>3311</v>
      </c>
      <c r="B1441" s="572">
        <v>6121</v>
      </c>
      <c r="C1441" s="573" t="s">
        <v>929</v>
      </c>
      <c r="D1441" s="574">
        <v>122290</v>
      </c>
      <c r="E1441" s="574">
        <v>108245.92</v>
      </c>
      <c r="F1441" s="574">
        <v>108150.31624</v>
      </c>
      <c r="G1441" s="575">
        <f t="shared" si="26"/>
        <v>99.911679109937808</v>
      </c>
    </row>
    <row r="1442" spans="1:7" x14ac:dyDescent="0.2">
      <c r="A1442" s="571">
        <v>3311</v>
      </c>
      <c r="B1442" s="572">
        <v>6122</v>
      </c>
      <c r="C1442" s="573" t="s">
        <v>261</v>
      </c>
      <c r="D1442" s="574">
        <v>0</v>
      </c>
      <c r="E1442" s="574">
        <v>15716.405000000001</v>
      </c>
      <c r="F1442" s="574">
        <v>15657.74013</v>
      </c>
      <c r="G1442" s="575">
        <f t="shared" si="26"/>
        <v>99.62672844075982</v>
      </c>
    </row>
    <row r="1443" spans="1:7" x14ac:dyDescent="0.2">
      <c r="A1443" s="571">
        <v>3311</v>
      </c>
      <c r="B1443" s="572">
        <v>6123</v>
      </c>
      <c r="C1443" s="573" t="s">
        <v>262</v>
      </c>
      <c r="D1443" s="574">
        <v>0</v>
      </c>
      <c r="E1443" s="574">
        <v>200.86</v>
      </c>
      <c r="F1443" s="574">
        <v>200.86</v>
      </c>
      <c r="G1443" s="575">
        <f t="shared" si="26"/>
        <v>100</v>
      </c>
    </row>
    <row r="1444" spans="1:7" x14ac:dyDescent="0.2">
      <c r="A1444" s="571">
        <v>3311</v>
      </c>
      <c r="B1444" s="572">
        <v>6125</v>
      </c>
      <c r="C1444" s="573" t="s">
        <v>2802</v>
      </c>
      <c r="D1444" s="574">
        <v>0</v>
      </c>
      <c r="E1444" s="574">
        <v>101.08499999999999</v>
      </c>
      <c r="F1444" s="574">
        <v>101.035</v>
      </c>
      <c r="G1444" s="575">
        <f t="shared" si="26"/>
        <v>99.950536677053975</v>
      </c>
    </row>
    <row r="1445" spans="1:7" ht="25.5" x14ac:dyDescent="0.2">
      <c r="A1445" s="571">
        <v>3311</v>
      </c>
      <c r="B1445" s="572">
        <v>6351</v>
      </c>
      <c r="C1445" s="573" t="s">
        <v>260</v>
      </c>
      <c r="D1445" s="574">
        <v>0</v>
      </c>
      <c r="E1445" s="574">
        <v>8070.7</v>
      </c>
      <c r="F1445" s="574">
        <v>8070.4579999999996</v>
      </c>
      <c r="G1445" s="575">
        <f t="shared" si="26"/>
        <v>99.997001499250374</v>
      </c>
    </row>
    <row r="1446" spans="1:7" x14ac:dyDescent="0.2">
      <c r="A1446" s="577">
        <v>3311</v>
      </c>
      <c r="B1446" s="578"/>
      <c r="C1446" s="579" t="s">
        <v>72</v>
      </c>
      <c r="D1446" s="555">
        <v>122290</v>
      </c>
      <c r="E1446" s="555">
        <v>132471.39000000001</v>
      </c>
      <c r="F1446" s="555">
        <v>132316.82042999999</v>
      </c>
      <c r="G1446" s="580">
        <f t="shared" si="26"/>
        <v>99.883318526362544</v>
      </c>
    </row>
    <row r="1447" spans="1:7" x14ac:dyDescent="0.2">
      <c r="A1447" s="581"/>
      <c r="B1447" s="582"/>
      <c r="C1447" s="583" t="s">
        <v>2498</v>
      </c>
      <c r="D1447" s="584"/>
      <c r="E1447" s="584"/>
      <c r="F1447" s="584"/>
      <c r="G1447" s="585"/>
    </row>
    <row r="1448" spans="1:7" x14ac:dyDescent="0.2">
      <c r="A1448" s="586">
        <v>3315</v>
      </c>
      <c r="B1448" s="587">
        <v>6111</v>
      </c>
      <c r="C1448" s="588" t="s">
        <v>267</v>
      </c>
      <c r="D1448" s="589">
        <v>0</v>
      </c>
      <c r="E1448" s="589">
        <v>150</v>
      </c>
      <c r="F1448" s="589">
        <v>0</v>
      </c>
      <c r="G1448" s="590">
        <f t="shared" si="26"/>
        <v>0</v>
      </c>
    </row>
    <row r="1449" spans="1:7" x14ac:dyDescent="0.2">
      <c r="A1449" s="571">
        <v>3315</v>
      </c>
      <c r="B1449" s="572">
        <v>6119</v>
      </c>
      <c r="C1449" s="573" t="s">
        <v>2801</v>
      </c>
      <c r="D1449" s="574">
        <v>0</v>
      </c>
      <c r="E1449" s="574">
        <v>300</v>
      </c>
      <c r="F1449" s="574">
        <v>0</v>
      </c>
      <c r="G1449" s="575">
        <f t="shared" si="26"/>
        <v>0</v>
      </c>
    </row>
    <row r="1450" spans="1:7" x14ac:dyDescent="0.2">
      <c r="A1450" s="571">
        <v>3315</v>
      </c>
      <c r="B1450" s="572">
        <v>6121</v>
      </c>
      <c r="C1450" s="573" t="s">
        <v>929</v>
      </c>
      <c r="D1450" s="574">
        <v>99150</v>
      </c>
      <c r="E1450" s="574">
        <v>39092.71</v>
      </c>
      <c r="F1450" s="574">
        <v>23063.241129999999</v>
      </c>
      <c r="G1450" s="575">
        <f t="shared" si="26"/>
        <v>58.996270992724732</v>
      </c>
    </row>
    <row r="1451" spans="1:7" x14ac:dyDescent="0.2">
      <c r="A1451" s="571">
        <v>3315</v>
      </c>
      <c r="B1451" s="572">
        <v>6122</v>
      </c>
      <c r="C1451" s="573" t="s">
        <v>261</v>
      </c>
      <c r="D1451" s="574">
        <v>6000</v>
      </c>
      <c r="E1451" s="574">
        <v>210</v>
      </c>
      <c r="F1451" s="574">
        <v>169.07088000000002</v>
      </c>
      <c r="G1451" s="575">
        <f t="shared" si="26"/>
        <v>80.509942857142875</v>
      </c>
    </row>
    <row r="1452" spans="1:7" x14ac:dyDescent="0.2">
      <c r="A1452" s="571">
        <v>3315</v>
      </c>
      <c r="B1452" s="572">
        <v>6129</v>
      </c>
      <c r="C1452" s="573" t="s">
        <v>3354</v>
      </c>
      <c r="D1452" s="574">
        <v>4175</v>
      </c>
      <c r="E1452" s="574">
        <v>0</v>
      </c>
      <c r="F1452" s="574">
        <v>0</v>
      </c>
      <c r="G1452" s="575" t="s">
        <v>2578</v>
      </c>
    </row>
    <row r="1453" spans="1:7" ht="25.5" x14ac:dyDescent="0.2">
      <c r="A1453" s="571">
        <v>3315</v>
      </c>
      <c r="B1453" s="572">
        <v>6351</v>
      </c>
      <c r="C1453" s="573" t="s">
        <v>260</v>
      </c>
      <c r="D1453" s="574">
        <v>7140</v>
      </c>
      <c r="E1453" s="574">
        <v>16569.82</v>
      </c>
      <c r="F1453" s="574">
        <v>14167.265789999999</v>
      </c>
      <c r="G1453" s="575">
        <f t="shared" si="26"/>
        <v>85.500420583929099</v>
      </c>
    </row>
    <row r="1454" spans="1:7" ht="25.5" x14ac:dyDescent="0.2">
      <c r="A1454" s="571">
        <v>3315</v>
      </c>
      <c r="B1454" s="572">
        <v>6356</v>
      </c>
      <c r="C1454" s="573" t="s">
        <v>266</v>
      </c>
      <c r="D1454" s="574">
        <v>0</v>
      </c>
      <c r="E1454" s="574">
        <v>1509</v>
      </c>
      <c r="F1454" s="574">
        <v>1509</v>
      </c>
      <c r="G1454" s="575">
        <f t="shared" si="26"/>
        <v>100</v>
      </c>
    </row>
    <row r="1455" spans="1:7" x14ac:dyDescent="0.2">
      <c r="A1455" s="577">
        <v>3315</v>
      </c>
      <c r="B1455" s="578"/>
      <c r="C1455" s="579" t="s">
        <v>191</v>
      </c>
      <c r="D1455" s="555">
        <v>116465</v>
      </c>
      <c r="E1455" s="555">
        <v>57831.53</v>
      </c>
      <c r="F1455" s="555">
        <v>38908.577800000006</v>
      </c>
      <c r="G1455" s="580">
        <f t="shared" ref="G1455:G1528" si="27">F1455/E1455*100</f>
        <v>67.279177638910824</v>
      </c>
    </row>
    <row r="1456" spans="1:7" x14ac:dyDescent="0.2">
      <c r="A1456" s="581"/>
      <c r="B1456" s="582"/>
      <c r="C1456" s="583" t="s">
        <v>2498</v>
      </c>
      <c r="D1456" s="584"/>
      <c r="E1456" s="584"/>
      <c r="F1456" s="584"/>
      <c r="G1456" s="585"/>
    </row>
    <row r="1457" spans="1:7" x14ac:dyDescent="0.2">
      <c r="A1457" s="586">
        <v>3319</v>
      </c>
      <c r="B1457" s="587">
        <v>6119</v>
      </c>
      <c r="C1457" s="588" t="s">
        <v>2801</v>
      </c>
      <c r="D1457" s="589">
        <v>0</v>
      </c>
      <c r="E1457" s="589">
        <v>1701.3</v>
      </c>
      <c r="F1457" s="589">
        <v>474.87200000000001</v>
      </c>
      <c r="G1457" s="590">
        <f t="shared" si="27"/>
        <v>27.912302357021101</v>
      </c>
    </row>
    <row r="1458" spans="1:7" x14ac:dyDescent="0.2">
      <c r="A1458" s="571">
        <v>3319</v>
      </c>
      <c r="B1458" s="572">
        <v>6121</v>
      </c>
      <c r="C1458" s="573" t="s">
        <v>929</v>
      </c>
      <c r="D1458" s="574">
        <v>586842</v>
      </c>
      <c r="E1458" s="574">
        <v>147985.78</v>
      </c>
      <c r="F1458" s="574">
        <v>135674.65321000005</v>
      </c>
      <c r="G1458" s="575">
        <f t="shared" si="27"/>
        <v>91.680871777004555</v>
      </c>
    </row>
    <row r="1459" spans="1:7" x14ac:dyDescent="0.2">
      <c r="A1459" s="571">
        <v>3319</v>
      </c>
      <c r="B1459" s="572">
        <v>6122</v>
      </c>
      <c r="C1459" s="573" t="s">
        <v>261</v>
      </c>
      <c r="D1459" s="574">
        <v>2000</v>
      </c>
      <c r="E1459" s="574">
        <v>2453</v>
      </c>
      <c r="F1459" s="574">
        <v>1449.58</v>
      </c>
      <c r="G1459" s="575">
        <f t="shared" si="27"/>
        <v>59.094170403587441</v>
      </c>
    </row>
    <row r="1460" spans="1:7" x14ac:dyDescent="0.2">
      <c r="A1460" s="571">
        <v>3319</v>
      </c>
      <c r="B1460" s="572">
        <v>6130</v>
      </c>
      <c r="C1460" s="573" t="s">
        <v>265</v>
      </c>
      <c r="D1460" s="574">
        <v>25</v>
      </c>
      <c r="E1460" s="574">
        <v>4636.3999999999996</v>
      </c>
      <c r="F1460" s="574">
        <v>4635.2256499999994</v>
      </c>
      <c r="G1460" s="575">
        <f t="shared" si="27"/>
        <v>99.974671081011124</v>
      </c>
    </row>
    <row r="1461" spans="1:7" x14ac:dyDescent="0.2">
      <c r="A1461" s="571">
        <v>3319</v>
      </c>
      <c r="B1461" s="572">
        <v>6322</v>
      </c>
      <c r="C1461" s="573" t="s">
        <v>259</v>
      </c>
      <c r="D1461" s="574">
        <v>0</v>
      </c>
      <c r="E1461" s="574">
        <v>150</v>
      </c>
      <c r="F1461" s="574">
        <v>150</v>
      </c>
      <c r="G1461" s="575">
        <f t="shared" si="27"/>
        <v>100</v>
      </c>
    </row>
    <row r="1462" spans="1:7" ht="25.5" x14ac:dyDescent="0.2">
      <c r="A1462" s="571">
        <v>3319</v>
      </c>
      <c r="B1462" s="572">
        <v>6351</v>
      </c>
      <c r="C1462" s="573" t="s">
        <v>260</v>
      </c>
      <c r="D1462" s="574">
        <v>0</v>
      </c>
      <c r="E1462" s="574">
        <v>47</v>
      </c>
      <c r="F1462" s="574">
        <v>43.497730000000004</v>
      </c>
      <c r="G1462" s="575">
        <f t="shared" si="27"/>
        <v>92.548361702127664</v>
      </c>
    </row>
    <row r="1463" spans="1:7" x14ac:dyDescent="0.2">
      <c r="A1463" s="577">
        <v>3319</v>
      </c>
      <c r="B1463" s="578"/>
      <c r="C1463" s="579" t="s">
        <v>74</v>
      </c>
      <c r="D1463" s="555">
        <v>588867</v>
      </c>
      <c r="E1463" s="555">
        <v>156973.48000000001</v>
      </c>
      <c r="F1463" s="555">
        <v>142427.82859000002</v>
      </c>
      <c r="G1463" s="580">
        <f t="shared" si="27"/>
        <v>90.73368863963519</v>
      </c>
    </row>
    <row r="1464" spans="1:7" x14ac:dyDescent="0.2">
      <c r="A1464" s="581"/>
      <c r="B1464" s="582"/>
      <c r="C1464" s="583" t="s">
        <v>2498</v>
      </c>
      <c r="D1464" s="584"/>
      <c r="E1464" s="584"/>
      <c r="F1464" s="584"/>
      <c r="G1464" s="585"/>
    </row>
    <row r="1465" spans="1:7" x14ac:dyDescent="0.2">
      <c r="A1465" s="586">
        <v>3322</v>
      </c>
      <c r="B1465" s="587">
        <v>6119</v>
      </c>
      <c r="C1465" s="588" t="s">
        <v>2801</v>
      </c>
      <c r="D1465" s="589">
        <v>0</v>
      </c>
      <c r="E1465" s="589">
        <v>300</v>
      </c>
      <c r="F1465" s="589">
        <v>0</v>
      </c>
      <c r="G1465" s="590">
        <f t="shared" si="27"/>
        <v>0</v>
      </c>
    </row>
    <row r="1466" spans="1:7" x14ac:dyDescent="0.2">
      <c r="A1466" s="571">
        <v>3322</v>
      </c>
      <c r="B1466" s="572">
        <v>6121</v>
      </c>
      <c r="C1466" s="573" t="s">
        <v>929</v>
      </c>
      <c r="D1466" s="574">
        <v>63373</v>
      </c>
      <c r="E1466" s="574">
        <v>30494.95</v>
      </c>
      <c r="F1466" s="574">
        <v>25767.904290000006</v>
      </c>
      <c r="G1466" s="575">
        <f t="shared" si="27"/>
        <v>84.498922903628326</v>
      </c>
    </row>
    <row r="1467" spans="1:7" x14ac:dyDescent="0.2">
      <c r="A1467" s="571">
        <v>3322</v>
      </c>
      <c r="B1467" s="572">
        <v>6122</v>
      </c>
      <c r="C1467" s="573" t="s">
        <v>261</v>
      </c>
      <c r="D1467" s="574">
        <v>16640</v>
      </c>
      <c r="E1467" s="574">
        <v>2122.8200000000002</v>
      </c>
      <c r="F1467" s="574">
        <v>577.99992999999995</v>
      </c>
      <c r="G1467" s="575">
        <f t="shared" si="27"/>
        <v>27.227929358117969</v>
      </c>
    </row>
    <row r="1468" spans="1:7" ht="25.5" x14ac:dyDescent="0.2">
      <c r="A1468" s="571">
        <v>3322</v>
      </c>
      <c r="B1468" s="572">
        <v>6313</v>
      </c>
      <c r="C1468" s="573" t="s">
        <v>2798</v>
      </c>
      <c r="D1468" s="574">
        <v>0</v>
      </c>
      <c r="E1468" s="574">
        <v>200</v>
      </c>
      <c r="F1468" s="574">
        <v>200</v>
      </c>
      <c r="G1468" s="575">
        <f t="shared" si="27"/>
        <v>100</v>
      </c>
    </row>
    <row r="1469" spans="1:7" ht="25.5" x14ac:dyDescent="0.2">
      <c r="A1469" s="571">
        <v>3322</v>
      </c>
      <c r="B1469" s="572">
        <v>6351</v>
      </c>
      <c r="C1469" s="573" t="s">
        <v>260</v>
      </c>
      <c r="D1469" s="574">
        <v>23000</v>
      </c>
      <c r="E1469" s="574">
        <v>6790.88</v>
      </c>
      <c r="F1469" s="574">
        <v>1561.86</v>
      </c>
      <c r="G1469" s="575">
        <f t="shared" si="27"/>
        <v>22.999375633202177</v>
      </c>
    </row>
    <row r="1470" spans="1:7" x14ac:dyDescent="0.2">
      <c r="A1470" s="577">
        <v>3322</v>
      </c>
      <c r="B1470" s="578"/>
      <c r="C1470" s="579" t="s">
        <v>75</v>
      </c>
      <c r="D1470" s="555">
        <v>103013</v>
      </c>
      <c r="E1470" s="555">
        <v>39908.65</v>
      </c>
      <c r="F1470" s="555">
        <v>28107.764220000005</v>
      </c>
      <c r="G1470" s="580">
        <f t="shared" si="27"/>
        <v>70.430255646332313</v>
      </c>
    </row>
    <row r="1471" spans="1:7" x14ac:dyDescent="0.2">
      <c r="A1471" s="581"/>
      <c r="B1471" s="582"/>
      <c r="C1471" s="583" t="s">
        <v>2498</v>
      </c>
      <c r="D1471" s="584"/>
      <c r="E1471" s="584"/>
      <c r="F1471" s="584"/>
      <c r="G1471" s="585"/>
    </row>
    <row r="1472" spans="1:7" x14ac:dyDescent="0.2">
      <c r="A1472" s="586">
        <v>3326</v>
      </c>
      <c r="B1472" s="587">
        <v>6122</v>
      </c>
      <c r="C1472" s="588" t="s">
        <v>261</v>
      </c>
      <c r="D1472" s="589">
        <v>0</v>
      </c>
      <c r="E1472" s="589">
        <v>211.44</v>
      </c>
      <c r="F1472" s="589">
        <v>203.33127000000002</v>
      </c>
      <c r="G1472" s="590">
        <f t="shared" si="27"/>
        <v>96.164997162315558</v>
      </c>
    </row>
    <row r="1473" spans="1:7" x14ac:dyDescent="0.2">
      <c r="A1473" s="571">
        <v>3326</v>
      </c>
      <c r="B1473" s="572">
        <v>6341</v>
      </c>
      <c r="C1473" s="573" t="s">
        <v>264</v>
      </c>
      <c r="D1473" s="574">
        <v>100000</v>
      </c>
      <c r="E1473" s="574">
        <v>200000</v>
      </c>
      <c r="F1473" s="574">
        <v>200000</v>
      </c>
      <c r="G1473" s="575">
        <f t="shared" si="27"/>
        <v>100</v>
      </c>
    </row>
    <row r="1474" spans="1:7" ht="25.5" x14ac:dyDescent="0.2">
      <c r="A1474" s="577">
        <v>3326</v>
      </c>
      <c r="B1474" s="578"/>
      <c r="C1474" s="579" t="s">
        <v>271</v>
      </c>
      <c r="D1474" s="555">
        <v>100000</v>
      </c>
      <c r="E1474" s="555">
        <v>200211.44</v>
      </c>
      <c r="F1474" s="555">
        <v>200203.33127000002</v>
      </c>
      <c r="G1474" s="580">
        <f t="shared" si="27"/>
        <v>99.995949916748032</v>
      </c>
    </row>
    <row r="1475" spans="1:7" x14ac:dyDescent="0.2">
      <c r="A1475" s="581"/>
      <c r="B1475" s="582"/>
      <c r="C1475" s="583" t="s">
        <v>2498</v>
      </c>
      <c r="D1475" s="584"/>
      <c r="E1475" s="584"/>
      <c r="F1475" s="584"/>
      <c r="G1475" s="585"/>
    </row>
    <row r="1476" spans="1:7" x14ac:dyDescent="0.2">
      <c r="A1476" s="586">
        <v>3419</v>
      </c>
      <c r="B1476" s="587">
        <v>6322</v>
      </c>
      <c r="C1476" s="588" t="s">
        <v>259</v>
      </c>
      <c r="D1476" s="589">
        <v>40000</v>
      </c>
      <c r="E1476" s="589">
        <v>43743.32</v>
      </c>
      <c r="F1476" s="589">
        <v>2243.3200000000002</v>
      </c>
      <c r="G1476" s="590">
        <f t="shared" si="27"/>
        <v>5.1283716005095181</v>
      </c>
    </row>
    <row r="1477" spans="1:7" x14ac:dyDescent="0.2">
      <c r="A1477" s="571">
        <v>3419</v>
      </c>
      <c r="B1477" s="572">
        <v>6341</v>
      </c>
      <c r="C1477" s="573" t="s">
        <v>264</v>
      </c>
      <c r="D1477" s="574">
        <v>0</v>
      </c>
      <c r="E1477" s="574">
        <v>40100</v>
      </c>
      <c r="F1477" s="574">
        <v>40100</v>
      </c>
      <c r="G1477" s="575">
        <f t="shared" si="27"/>
        <v>100</v>
      </c>
    </row>
    <row r="1478" spans="1:7" ht="25.5" x14ac:dyDescent="0.2">
      <c r="A1478" s="571">
        <v>3419</v>
      </c>
      <c r="B1478" s="572">
        <v>6351</v>
      </c>
      <c r="C1478" s="573" t="s">
        <v>260</v>
      </c>
      <c r="D1478" s="574">
        <v>0</v>
      </c>
      <c r="E1478" s="574">
        <v>750</v>
      </c>
      <c r="F1478" s="574">
        <v>750</v>
      </c>
      <c r="G1478" s="575">
        <f t="shared" si="27"/>
        <v>100</v>
      </c>
    </row>
    <row r="1479" spans="1:7" x14ac:dyDescent="0.2">
      <c r="A1479" s="577">
        <v>3419</v>
      </c>
      <c r="B1479" s="578"/>
      <c r="C1479" s="579" t="s">
        <v>77</v>
      </c>
      <c r="D1479" s="555">
        <v>40000</v>
      </c>
      <c r="E1479" s="555">
        <v>84593.32</v>
      </c>
      <c r="F1479" s="555">
        <v>43093.32</v>
      </c>
      <c r="G1479" s="580">
        <f t="shared" si="27"/>
        <v>50.941752847624365</v>
      </c>
    </row>
    <row r="1480" spans="1:7" x14ac:dyDescent="0.2">
      <c r="A1480" s="581"/>
      <c r="B1480" s="582"/>
      <c r="C1480" s="583" t="s">
        <v>2498</v>
      </c>
      <c r="D1480" s="584"/>
      <c r="E1480" s="584"/>
      <c r="F1480" s="584"/>
      <c r="G1480" s="585"/>
    </row>
    <row r="1481" spans="1:7" x14ac:dyDescent="0.2">
      <c r="A1481" s="586">
        <v>3522</v>
      </c>
      <c r="B1481" s="587">
        <v>6111</v>
      </c>
      <c r="C1481" s="588" t="s">
        <v>267</v>
      </c>
      <c r="D1481" s="589">
        <v>0</v>
      </c>
      <c r="E1481" s="589">
        <v>14481.7</v>
      </c>
      <c r="F1481" s="589">
        <v>0</v>
      </c>
      <c r="G1481" s="590">
        <f t="shared" si="27"/>
        <v>0</v>
      </c>
    </row>
    <row r="1482" spans="1:7" x14ac:dyDescent="0.2">
      <c r="A1482" s="571">
        <v>3522</v>
      </c>
      <c r="B1482" s="572">
        <v>6121</v>
      </c>
      <c r="C1482" s="573" t="s">
        <v>929</v>
      </c>
      <c r="D1482" s="574">
        <v>17308</v>
      </c>
      <c r="E1482" s="574">
        <v>55809.94</v>
      </c>
      <c r="F1482" s="574">
        <v>12478.013540000002</v>
      </c>
      <c r="G1482" s="575">
        <f t="shared" si="27"/>
        <v>22.358048655848766</v>
      </c>
    </row>
    <row r="1483" spans="1:7" x14ac:dyDescent="0.2">
      <c r="A1483" s="571">
        <v>3522</v>
      </c>
      <c r="B1483" s="572">
        <v>6122</v>
      </c>
      <c r="C1483" s="573" t="s">
        <v>261</v>
      </c>
      <c r="D1483" s="574">
        <v>0</v>
      </c>
      <c r="E1483" s="574">
        <v>591</v>
      </c>
      <c r="F1483" s="574">
        <v>588.96749999999997</v>
      </c>
      <c r="G1483" s="575">
        <f t="shared" si="27"/>
        <v>99.656091370558372</v>
      </c>
    </row>
    <row r="1484" spans="1:7" ht="25.5" x14ac:dyDescent="0.2">
      <c r="A1484" s="571">
        <v>3522</v>
      </c>
      <c r="B1484" s="572">
        <v>6316</v>
      </c>
      <c r="C1484" s="573" t="s">
        <v>3067</v>
      </c>
      <c r="D1484" s="574">
        <v>0</v>
      </c>
      <c r="E1484" s="574">
        <v>13500</v>
      </c>
      <c r="F1484" s="574">
        <v>13500</v>
      </c>
      <c r="G1484" s="575">
        <f t="shared" si="27"/>
        <v>100</v>
      </c>
    </row>
    <row r="1485" spans="1:7" ht="25.5" x14ac:dyDescent="0.2">
      <c r="A1485" s="571">
        <v>3522</v>
      </c>
      <c r="B1485" s="572">
        <v>6351</v>
      </c>
      <c r="C1485" s="573" t="s">
        <v>260</v>
      </c>
      <c r="D1485" s="574">
        <v>408800</v>
      </c>
      <c r="E1485" s="574">
        <v>655524.71600000001</v>
      </c>
      <c r="F1485" s="574">
        <v>504071.9621399999</v>
      </c>
      <c r="G1485" s="575">
        <f t="shared" si="27"/>
        <v>76.895950653979597</v>
      </c>
    </row>
    <row r="1486" spans="1:7" ht="25.5" x14ac:dyDescent="0.2">
      <c r="A1486" s="571">
        <v>3522</v>
      </c>
      <c r="B1486" s="572">
        <v>6356</v>
      </c>
      <c r="C1486" s="573" t="s">
        <v>266</v>
      </c>
      <c r="D1486" s="574">
        <v>0</v>
      </c>
      <c r="E1486" s="574">
        <v>18778.98</v>
      </c>
      <c r="F1486" s="574">
        <v>18778.958730000002</v>
      </c>
      <c r="G1486" s="575">
        <f t="shared" si="27"/>
        <v>99.999886735062304</v>
      </c>
    </row>
    <row r="1487" spans="1:7" ht="25.5" x14ac:dyDescent="0.2">
      <c r="A1487" s="571">
        <v>3522</v>
      </c>
      <c r="B1487" s="572">
        <v>6451</v>
      </c>
      <c r="C1487" s="573" t="s">
        <v>269</v>
      </c>
      <c r="D1487" s="574">
        <v>0</v>
      </c>
      <c r="E1487" s="574">
        <v>3150</v>
      </c>
      <c r="F1487" s="574">
        <v>3043.8735700000002</v>
      </c>
      <c r="G1487" s="575">
        <f t="shared" si="27"/>
        <v>96.63090698412698</v>
      </c>
    </row>
    <row r="1488" spans="1:7" x14ac:dyDescent="0.2">
      <c r="A1488" s="577">
        <v>3522</v>
      </c>
      <c r="B1488" s="578"/>
      <c r="C1488" s="579" t="s">
        <v>79</v>
      </c>
      <c r="D1488" s="555">
        <v>426108</v>
      </c>
      <c r="E1488" s="555">
        <v>761836.33600000001</v>
      </c>
      <c r="F1488" s="555">
        <v>552461.77547999995</v>
      </c>
      <c r="G1488" s="580">
        <f t="shared" si="27"/>
        <v>72.51712072184489</v>
      </c>
    </row>
    <row r="1489" spans="1:7" x14ac:dyDescent="0.2">
      <c r="A1489" s="581"/>
      <c r="B1489" s="582"/>
      <c r="C1489" s="583" t="s">
        <v>2498</v>
      </c>
      <c r="D1489" s="584"/>
      <c r="E1489" s="584"/>
      <c r="F1489" s="584"/>
      <c r="G1489" s="585"/>
    </row>
    <row r="1490" spans="1:7" x14ac:dyDescent="0.2">
      <c r="A1490" s="586">
        <v>3526</v>
      </c>
      <c r="B1490" s="587">
        <v>6121</v>
      </c>
      <c r="C1490" s="588" t="s">
        <v>929</v>
      </c>
      <c r="D1490" s="589">
        <v>18000</v>
      </c>
      <c r="E1490" s="589">
        <v>3582.8</v>
      </c>
      <c r="F1490" s="589">
        <v>3474.6469999999999</v>
      </c>
      <c r="G1490" s="590">
        <f t="shared" si="27"/>
        <v>96.981327453388403</v>
      </c>
    </row>
    <row r="1491" spans="1:7" x14ac:dyDescent="0.2">
      <c r="A1491" s="571">
        <v>3526</v>
      </c>
      <c r="B1491" s="572">
        <v>6130</v>
      </c>
      <c r="C1491" s="573" t="s">
        <v>265</v>
      </c>
      <c r="D1491" s="574">
        <v>0</v>
      </c>
      <c r="E1491" s="574">
        <v>2268.1999999999998</v>
      </c>
      <c r="F1491" s="574">
        <v>2268.1999999999998</v>
      </c>
      <c r="G1491" s="575">
        <f t="shared" si="27"/>
        <v>100</v>
      </c>
    </row>
    <row r="1492" spans="1:7" ht="25.5" x14ac:dyDescent="0.2">
      <c r="A1492" s="571">
        <v>3526</v>
      </c>
      <c r="B1492" s="572">
        <v>6351</v>
      </c>
      <c r="C1492" s="573" t="s">
        <v>260</v>
      </c>
      <c r="D1492" s="574">
        <v>5374</v>
      </c>
      <c r="E1492" s="574">
        <v>17669.61</v>
      </c>
      <c r="F1492" s="574">
        <v>13595.56883</v>
      </c>
      <c r="G1492" s="575">
        <f t="shared" si="27"/>
        <v>76.943230948504237</v>
      </c>
    </row>
    <row r="1493" spans="1:7" ht="25.5" x14ac:dyDescent="0.2">
      <c r="A1493" s="571">
        <v>3526</v>
      </c>
      <c r="B1493" s="572">
        <v>6451</v>
      </c>
      <c r="C1493" s="573" t="s">
        <v>269</v>
      </c>
      <c r="D1493" s="574">
        <v>11134</v>
      </c>
      <c r="E1493" s="574">
        <v>0</v>
      </c>
      <c r="F1493" s="574">
        <v>0</v>
      </c>
      <c r="G1493" s="575" t="s">
        <v>2578</v>
      </c>
    </row>
    <row r="1494" spans="1:7" x14ac:dyDescent="0.2">
      <c r="A1494" s="577">
        <v>3526</v>
      </c>
      <c r="B1494" s="578"/>
      <c r="C1494" s="579" t="s">
        <v>80</v>
      </c>
      <c r="D1494" s="555">
        <v>34508</v>
      </c>
      <c r="E1494" s="555">
        <v>23520.61</v>
      </c>
      <c r="F1494" s="555">
        <v>19338.415829999998</v>
      </c>
      <c r="G1494" s="580">
        <f t="shared" si="27"/>
        <v>82.219023358662881</v>
      </c>
    </row>
    <row r="1495" spans="1:7" x14ac:dyDescent="0.2">
      <c r="A1495" s="581"/>
      <c r="B1495" s="582"/>
      <c r="C1495" s="583" t="s">
        <v>2498</v>
      </c>
      <c r="D1495" s="584"/>
      <c r="E1495" s="584"/>
      <c r="F1495" s="584"/>
      <c r="G1495" s="585"/>
    </row>
    <row r="1496" spans="1:7" x14ac:dyDescent="0.2">
      <c r="A1496" s="586">
        <v>3533</v>
      </c>
      <c r="B1496" s="587">
        <v>6119</v>
      </c>
      <c r="C1496" s="588" t="s">
        <v>2801</v>
      </c>
      <c r="D1496" s="589">
        <v>0</v>
      </c>
      <c r="E1496" s="589">
        <v>500</v>
      </c>
      <c r="F1496" s="589">
        <v>0</v>
      </c>
      <c r="G1496" s="590">
        <f t="shared" si="27"/>
        <v>0</v>
      </c>
    </row>
    <row r="1497" spans="1:7" x14ac:dyDescent="0.2">
      <c r="A1497" s="571">
        <v>3533</v>
      </c>
      <c r="B1497" s="572">
        <v>6121</v>
      </c>
      <c r="C1497" s="573" t="s">
        <v>929</v>
      </c>
      <c r="D1497" s="574">
        <v>111812</v>
      </c>
      <c r="E1497" s="574">
        <v>31962.28</v>
      </c>
      <c r="F1497" s="574">
        <v>14097.5255</v>
      </c>
      <c r="G1497" s="575">
        <f t="shared" si="27"/>
        <v>44.10675802852613</v>
      </c>
    </row>
    <row r="1498" spans="1:7" ht="25.5" x14ac:dyDescent="0.2">
      <c r="A1498" s="571">
        <v>3533</v>
      </c>
      <c r="B1498" s="572">
        <v>6351</v>
      </c>
      <c r="C1498" s="573" t="s">
        <v>260</v>
      </c>
      <c r="D1498" s="574">
        <v>34875</v>
      </c>
      <c r="E1498" s="574">
        <v>65352.137000000002</v>
      </c>
      <c r="F1498" s="574">
        <v>65352.137000000002</v>
      </c>
      <c r="G1498" s="575">
        <f t="shared" si="27"/>
        <v>100</v>
      </c>
    </row>
    <row r="1499" spans="1:7" x14ac:dyDescent="0.2">
      <c r="A1499" s="577">
        <v>3533</v>
      </c>
      <c r="B1499" s="578"/>
      <c r="C1499" s="579" t="s">
        <v>198</v>
      </c>
      <c r="D1499" s="555">
        <v>146687</v>
      </c>
      <c r="E1499" s="555">
        <v>97814.417000000001</v>
      </c>
      <c r="F1499" s="555">
        <v>79449.662500000006</v>
      </c>
      <c r="G1499" s="580">
        <f t="shared" si="27"/>
        <v>81.224900108539217</v>
      </c>
    </row>
    <row r="1500" spans="1:7" x14ac:dyDescent="0.2">
      <c r="A1500" s="581"/>
      <c r="B1500" s="582"/>
      <c r="C1500" s="583" t="s">
        <v>2498</v>
      </c>
      <c r="D1500" s="584"/>
      <c r="E1500" s="584"/>
      <c r="F1500" s="584"/>
      <c r="G1500" s="585"/>
    </row>
    <row r="1501" spans="1:7" x14ac:dyDescent="0.2">
      <c r="A1501" s="586">
        <v>3599</v>
      </c>
      <c r="B1501" s="587">
        <v>6111</v>
      </c>
      <c r="C1501" s="588" t="s">
        <v>267</v>
      </c>
      <c r="D1501" s="589">
        <v>6500</v>
      </c>
      <c r="E1501" s="589">
        <v>0</v>
      </c>
      <c r="F1501" s="589">
        <v>0</v>
      </c>
      <c r="G1501" s="590" t="s">
        <v>2578</v>
      </c>
    </row>
    <row r="1502" spans="1:7" x14ac:dyDescent="0.2">
      <c r="A1502" s="571">
        <v>3599</v>
      </c>
      <c r="B1502" s="572">
        <v>6122</v>
      </c>
      <c r="C1502" s="573" t="s">
        <v>261</v>
      </c>
      <c r="D1502" s="574">
        <v>6500</v>
      </c>
      <c r="E1502" s="574">
        <v>0</v>
      </c>
      <c r="F1502" s="574">
        <v>0</v>
      </c>
      <c r="G1502" s="575" t="s">
        <v>2578</v>
      </c>
    </row>
    <row r="1503" spans="1:7" x14ac:dyDescent="0.2">
      <c r="A1503" s="571">
        <v>3599</v>
      </c>
      <c r="B1503" s="572">
        <v>6125</v>
      </c>
      <c r="C1503" s="573" t="s">
        <v>2802</v>
      </c>
      <c r="D1503" s="574">
        <v>189273</v>
      </c>
      <c r="E1503" s="574">
        <v>0</v>
      </c>
      <c r="F1503" s="574">
        <v>0</v>
      </c>
      <c r="G1503" s="575" t="s">
        <v>2578</v>
      </c>
    </row>
    <row r="1504" spans="1:7" ht="25.5" x14ac:dyDescent="0.2">
      <c r="A1504" s="571">
        <v>3599</v>
      </c>
      <c r="B1504" s="572">
        <v>6313</v>
      </c>
      <c r="C1504" s="573" t="s">
        <v>2798</v>
      </c>
      <c r="D1504" s="574">
        <v>0</v>
      </c>
      <c r="E1504" s="574">
        <v>1980</v>
      </c>
      <c r="F1504" s="574">
        <v>1465.413</v>
      </c>
      <c r="G1504" s="575">
        <f t="shared" si="27"/>
        <v>74.01075757575758</v>
      </c>
    </row>
    <row r="1505" spans="1:7" ht="25.5" x14ac:dyDescent="0.2">
      <c r="A1505" s="571">
        <v>3599</v>
      </c>
      <c r="B1505" s="572">
        <v>6351</v>
      </c>
      <c r="C1505" s="573" t="s">
        <v>260</v>
      </c>
      <c r="D1505" s="574">
        <v>0</v>
      </c>
      <c r="E1505" s="574">
        <v>39640.033000000003</v>
      </c>
      <c r="F1505" s="574">
        <v>46.203249999999997</v>
      </c>
      <c r="G1505" s="575">
        <f t="shared" si="27"/>
        <v>0.11655704222042398</v>
      </c>
    </row>
    <row r="1506" spans="1:7" x14ac:dyDescent="0.2">
      <c r="A1506" s="577">
        <v>3599</v>
      </c>
      <c r="B1506" s="578"/>
      <c r="C1506" s="579" t="s">
        <v>82</v>
      </c>
      <c r="D1506" s="555">
        <v>202273</v>
      </c>
      <c r="E1506" s="555">
        <v>41620.033000000003</v>
      </c>
      <c r="F1506" s="555">
        <v>1511.61625</v>
      </c>
      <c r="G1506" s="580">
        <f t="shared" si="27"/>
        <v>3.6319439006691803</v>
      </c>
    </row>
    <row r="1507" spans="1:7" x14ac:dyDescent="0.2">
      <c r="A1507" s="581"/>
      <c r="B1507" s="582"/>
      <c r="C1507" s="583" t="s">
        <v>2498</v>
      </c>
      <c r="D1507" s="584"/>
      <c r="E1507" s="584"/>
      <c r="F1507" s="584"/>
      <c r="G1507" s="585"/>
    </row>
    <row r="1508" spans="1:7" x14ac:dyDescent="0.2">
      <c r="A1508" s="586">
        <v>3635</v>
      </c>
      <c r="B1508" s="587">
        <v>6119</v>
      </c>
      <c r="C1508" s="588" t="s">
        <v>2801</v>
      </c>
      <c r="D1508" s="589">
        <v>60000</v>
      </c>
      <c r="E1508" s="589">
        <v>81005.22</v>
      </c>
      <c r="F1508" s="589">
        <v>76928.048999999999</v>
      </c>
      <c r="G1508" s="590">
        <f t="shared" si="27"/>
        <v>94.966779918627466</v>
      </c>
    </row>
    <row r="1509" spans="1:7" x14ac:dyDescent="0.2">
      <c r="A1509" s="577">
        <v>3635</v>
      </c>
      <c r="B1509" s="578"/>
      <c r="C1509" s="579" t="s">
        <v>200</v>
      </c>
      <c r="D1509" s="555">
        <v>60000</v>
      </c>
      <c r="E1509" s="555">
        <v>81005.22</v>
      </c>
      <c r="F1509" s="555">
        <v>76928.048999999999</v>
      </c>
      <c r="G1509" s="580">
        <f t="shared" si="27"/>
        <v>94.966779918627466</v>
      </c>
    </row>
    <row r="1510" spans="1:7" x14ac:dyDescent="0.2">
      <c r="A1510" s="581"/>
      <c r="B1510" s="582"/>
      <c r="C1510" s="583" t="s">
        <v>2498</v>
      </c>
      <c r="D1510" s="584"/>
      <c r="E1510" s="584"/>
      <c r="F1510" s="584"/>
      <c r="G1510" s="585"/>
    </row>
    <row r="1511" spans="1:7" x14ac:dyDescent="0.2">
      <c r="A1511" s="586">
        <v>3636</v>
      </c>
      <c r="B1511" s="587">
        <v>6341</v>
      </c>
      <c r="C1511" s="588" t="s">
        <v>264</v>
      </c>
      <c r="D1511" s="589">
        <v>58176</v>
      </c>
      <c r="E1511" s="589">
        <v>140856.69</v>
      </c>
      <c r="F1511" s="589">
        <v>79083.324860000008</v>
      </c>
      <c r="G1511" s="590">
        <f t="shared" si="27"/>
        <v>56.144528783119931</v>
      </c>
    </row>
    <row r="1512" spans="1:7" x14ac:dyDescent="0.2">
      <c r="A1512" s="571">
        <v>3636</v>
      </c>
      <c r="B1512" s="572">
        <v>6349</v>
      </c>
      <c r="C1512" s="573" t="s">
        <v>2799</v>
      </c>
      <c r="D1512" s="574">
        <v>0</v>
      </c>
      <c r="E1512" s="574">
        <v>336</v>
      </c>
      <c r="F1512" s="574">
        <v>336</v>
      </c>
      <c r="G1512" s="575">
        <f t="shared" si="27"/>
        <v>100</v>
      </c>
    </row>
    <row r="1513" spans="1:7" ht="25.5" x14ac:dyDescent="0.2">
      <c r="A1513" s="571">
        <v>3636</v>
      </c>
      <c r="B1513" s="572">
        <v>6351</v>
      </c>
      <c r="C1513" s="573" t="s">
        <v>260</v>
      </c>
      <c r="D1513" s="574">
        <v>12424</v>
      </c>
      <c r="E1513" s="574">
        <v>20476.956999999999</v>
      </c>
      <c r="F1513" s="574">
        <v>2310.4422800000002</v>
      </c>
      <c r="G1513" s="575">
        <f t="shared" si="27"/>
        <v>11.283132938160687</v>
      </c>
    </row>
    <row r="1514" spans="1:7" x14ac:dyDescent="0.2">
      <c r="A1514" s="571">
        <v>3636</v>
      </c>
      <c r="B1514" s="572">
        <v>6352</v>
      </c>
      <c r="C1514" s="573" t="s">
        <v>2804</v>
      </c>
      <c r="D1514" s="574">
        <v>0</v>
      </c>
      <c r="E1514" s="574">
        <v>3936</v>
      </c>
      <c r="F1514" s="574">
        <v>3926</v>
      </c>
      <c r="G1514" s="575">
        <f t="shared" si="27"/>
        <v>99.745934959349597</v>
      </c>
    </row>
    <row r="1515" spans="1:7" x14ac:dyDescent="0.2">
      <c r="A1515" s="577">
        <v>3636</v>
      </c>
      <c r="B1515" s="578"/>
      <c r="C1515" s="579" t="s">
        <v>83</v>
      </c>
      <c r="D1515" s="555">
        <v>70600</v>
      </c>
      <c r="E1515" s="555">
        <v>165605.647</v>
      </c>
      <c r="F1515" s="555">
        <v>85655.767140000011</v>
      </c>
      <c r="G1515" s="580">
        <f t="shared" si="27"/>
        <v>51.722733307518197</v>
      </c>
    </row>
    <row r="1516" spans="1:7" x14ac:dyDescent="0.2">
      <c r="A1516" s="581"/>
      <c r="B1516" s="582"/>
      <c r="C1516" s="583" t="s">
        <v>2498</v>
      </c>
      <c r="D1516" s="584"/>
      <c r="E1516" s="584"/>
      <c r="F1516" s="584"/>
      <c r="G1516" s="585"/>
    </row>
    <row r="1517" spans="1:7" x14ac:dyDescent="0.2">
      <c r="A1517" s="586">
        <v>3639</v>
      </c>
      <c r="B1517" s="587">
        <v>6121</v>
      </c>
      <c r="C1517" s="588" t="s">
        <v>929</v>
      </c>
      <c r="D1517" s="589">
        <v>49000</v>
      </c>
      <c r="E1517" s="589">
        <v>1063135.1399999999</v>
      </c>
      <c r="F1517" s="589">
        <v>6</v>
      </c>
      <c r="G1517" s="590">
        <f t="shared" si="27"/>
        <v>5.6436851480612339E-4</v>
      </c>
    </row>
    <row r="1518" spans="1:7" x14ac:dyDescent="0.2">
      <c r="A1518" s="571">
        <v>3639</v>
      </c>
      <c r="B1518" s="572">
        <v>6130</v>
      </c>
      <c r="C1518" s="573" t="s">
        <v>265</v>
      </c>
      <c r="D1518" s="574">
        <v>203000</v>
      </c>
      <c r="E1518" s="574">
        <v>21693.200000000001</v>
      </c>
      <c r="F1518" s="574">
        <v>7805.6</v>
      </c>
      <c r="G1518" s="575">
        <f t="shared" si="27"/>
        <v>35.981782309663856</v>
      </c>
    </row>
    <row r="1519" spans="1:7" x14ac:dyDescent="0.2">
      <c r="A1519" s="571">
        <v>3639</v>
      </c>
      <c r="B1519" s="572">
        <v>6141</v>
      </c>
      <c r="C1519" s="573" t="s">
        <v>4088</v>
      </c>
      <c r="D1519" s="574">
        <v>0</v>
      </c>
      <c r="E1519" s="574">
        <v>7.7</v>
      </c>
      <c r="F1519" s="574">
        <v>7.6986000000000008</v>
      </c>
      <c r="G1519" s="575">
        <f t="shared" si="27"/>
        <v>99.981818181818198</v>
      </c>
    </row>
    <row r="1520" spans="1:7" x14ac:dyDescent="0.2">
      <c r="A1520" s="571">
        <v>3639</v>
      </c>
      <c r="B1520" s="572">
        <v>6341</v>
      </c>
      <c r="C1520" s="573" t="s">
        <v>264</v>
      </c>
      <c r="D1520" s="574">
        <v>1041</v>
      </c>
      <c r="E1520" s="574">
        <v>361</v>
      </c>
      <c r="F1520" s="574">
        <v>0</v>
      </c>
      <c r="G1520" s="575">
        <f t="shared" si="27"/>
        <v>0</v>
      </c>
    </row>
    <row r="1521" spans="1:7" ht="25.5" x14ac:dyDescent="0.2">
      <c r="A1521" s="571">
        <v>3639</v>
      </c>
      <c r="B1521" s="572">
        <v>6421</v>
      </c>
      <c r="C1521" s="573" t="s">
        <v>3355</v>
      </c>
      <c r="D1521" s="574">
        <v>0</v>
      </c>
      <c r="E1521" s="574">
        <v>16563.577000000001</v>
      </c>
      <c r="F1521" s="574">
        <v>16563.5769</v>
      </c>
      <c r="G1521" s="575">
        <f t="shared" si="27"/>
        <v>99.999999396265665</v>
      </c>
    </row>
    <row r="1522" spans="1:7" x14ac:dyDescent="0.2">
      <c r="A1522" s="571">
        <v>3639</v>
      </c>
      <c r="B1522" s="572">
        <v>6441</v>
      </c>
      <c r="C1522" s="573" t="s">
        <v>272</v>
      </c>
      <c r="D1522" s="574">
        <v>0</v>
      </c>
      <c r="E1522" s="574">
        <v>118523.97900000001</v>
      </c>
      <c r="F1522" s="574">
        <v>118523.97900000001</v>
      </c>
      <c r="G1522" s="575">
        <f t="shared" si="27"/>
        <v>100</v>
      </c>
    </row>
    <row r="1523" spans="1:7" ht="25.5" x14ac:dyDescent="0.2">
      <c r="A1523" s="577">
        <v>3639</v>
      </c>
      <c r="B1523" s="578"/>
      <c r="C1523" s="579" t="s">
        <v>84</v>
      </c>
      <c r="D1523" s="555">
        <v>253041</v>
      </c>
      <c r="E1523" s="555">
        <v>1220284.5959999999</v>
      </c>
      <c r="F1523" s="555">
        <v>142906.85449999999</v>
      </c>
      <c r="G1523" s="580">
        <f t="shared" si="27"/>
        <v>11.710944722930847</v>
      </c>
    </row>
    <row r="1524" spans="1:7" x14ac:dyDescent="0.2">
      <c r="A1524" s="581"/>
      <c r="B1524" s="582"/>
      <c r="C1524" s="583" t="s">
        <v>2498</v>
      </c>
      <c r="D1524" s="584"/>
      <c r="E1524" s="584"/>
      <c r="F1524" s="584"/>
      <c r="G1524" s="585"/>
    </row>
    <row r="1525" spans="1:7" x14ac:dyDescent="0.2">
      <c r="A1525" s="586">
        <v>3699</v>
      </c>
      <c r="B1525" s="587">
        <v>6332</v>
      </c>
      <c r="C1525" s="588" t="s">
        <v>4089</v>
      </c>
      <c r="D1525" s="589">
        <v>0</v>
      </c>
      <c r="E1525" s="589">
        <v>100322.821</v>
      </c>
      <c r="F1525" s="589">
        <v>100322.82074</v>
      </c>
      <c r="G1525" s="590">
        <f t="shared" si="27"/>
        <v>99.999999740836628</v>
      </c>
    </row>
    <row r="1526" spans="1:7" ht="25.5" x14ac:dyDescent="0.2">
      <c r="A1526" s="577">
        <v>3699</v>
      </c>
      <c r="B1526" s="578"/>
      <c r="C1526" s="579" t="s">
        <v>4090</v>
      </c>
      <c r="D1526" s="555">
        <v>0</v>
      </c>
      <c r="E1526" s="555">
        <v>100322.821</v>
      </c>
      <c r="F1526" s="555">
        <v>100322.82074</v>
      </c>
      <c r="G1526" s="580">
        <f t="shared" si="27"/>
        <v>99.999999740836628</v>
      </c>
    </row>
    <row r="1527" spans="1:7" x14ac:dyDescent="0.2">
      <c r="A1527" s="581"/>
      <c r="B1527" s="582"/>
      <c r="C1527" s="583" t="s">
        <v>2498</v>
      </c>
      <c r="D1527" s="584"/>
      <c r="E1527" s="584"/>
      <c r="F1527" s="584"/>
      <c r="G1527" s="585"/>
    </row>
    <row r="1528" spans="1:7" ht="25.5" x14ac:dyDescent="0.2">
      <c r="A1528" s="586">
        <v>3713</v>
      </c>
      <c r="B1528" s="587">
        <v>6371</v>
      </c>
      <c r="C1528" s="588" t="s">
        <v>273</v>
      </c>
      <c r="D1528" s="589">
        <v>35162</v>
      </c>
      <c r="E1528" s="589">
        <v>180804.66</v>
      </c>
      <c r="F1528" s="589">
        <v>115704.405</v>
      </c>
      <c r="G1528" s="590">
        <f t="shared" si="27"/>
        <v>63.994149818926125</v>
      </c>
    </row>
    <row r="1529" spans="1:7" x14ac:dyDescent="0.2">
      <c r="A1529" s="577">
        <v>3713</v>
      </c>
      <c r="B1529" s="578"/>
      <c r="C1529" s="579" t="s">
        <v>204</v>
      </c>
      <c r="D1529" s="555">
        <v>35162</v>
      </c>
      <c r="E1529" s="555">
        <v>180804.66</v>
      </c>
      <c r="F1529" s="555">
        <v>115704.405</v>
      </c>
      <c r="G1529" s="580">
        <f t="shared" ref="G1529:G1611" si="28">F1529/E1529*100</f>
        <v>63.994149818926125</v>
      </c>
    </row>
    <row r="1530" spans="1:7" x14ac:dyDescent="0.2">
      <c r="A1530" s="581"/>
      <c r="B1530" s="582"/>
      <c r="C1530" s="583" t="s">
        <v>2498</v>
      </c>
      <c r="D1530" s="584"/>
      <c r="E1530" s="584"/>
      <c r="F1530" s="584"/>
      <c r="G1530" s="585"/>
    </row>
    <row r="1531" spans="1:7" x14ac:dyDescent="0.2">
      <c r="A1531" s="586">
        <v>3741</v>
      </c>
      <c r="B1531" s="587">
        <v>6322</v>
      </c>
      <c r="C1531" s="588" t="s">
        <v>259</v>
      </c>
      <c r="D1531" s="589">
        <v>0</v>
      </c>
      <c r="E1531" s="589">
        <v>1700</v>
      </c>
      <c r="F1531" s="589">
        <v>1700</v>
      </c>
      <c r="G1531" s="590">
        <f t="shared" si="28"/>
        <v>100</v>
      </c>
    </row>
    <row r="1532" spans="1:7" x14ac:dyDescent="0.2">
      <c r="A1532" s="577">
        <v>3741</v>
      </c>
      <c r="B1532" s="578"/>
      <c r="C1532" s="579" t="s">
        <v>208</v>
      </c>
      <c r="D1532" s="555">
        <v>0</v>
      </c>
      <c r="E1532" s="555">
        <v>1700</v>
      </c>
      <c r="F1532" s="555">
        <v>1700</v>
      </c>
      <c r="G1532" s="580">
        <f t="shared" si="28"/>
        <v>100</v>
      </c>
    </row>
    <row r="1533" spans="1:7" x14ac:dyDescent="0.2">
      <c r="A1533" s="581"/>
      <c r="B1533" s="582"/>
      <c r="C1533" s="583" t="s">
        <v>2498</v>
      </c>
      <c r="D1533" s="584"/>
      <c r="E1533" s="584"/>
      <c r="F1533" s="584"/>
      <c r="G1533" s="585"/>
    </row>
    <row r="1534" spans="1:7" ht="25.5" x14ac:dyDescent="0.2">
      <c r="A1534" s="586">
        <v>3749</v>
      </c>
      <c r="B1534" s="587">
        <v>6316</v>
      </c>
      <c r="C1534" s="588" t="s">
        <v>3067</v>
      </c>
      <c r="D1534" s="589">
        <v>0</v>
      </c>
      <c r="E1534" s="589">
        <v>450</v>
      </c>
      <c r="F1534" s="589">
        <v>450</v>
      </c>
      <c r="G1534" s="590">
        <f t="shared" si="28"/>
        <v>100</v>
      </c>
    </row>
    <row r="1535" spans="1:7" x14ac:dyDescent="0.2">
      <c r="A1535" s="577">
        <v>3749</v>
      </c>
      <c r="B1535" s="578"/>
      <c r="C1535" s="579" t="s">
        <v>2791</v>
      </c>
      <c r="D1535" s="555">
        <v>0</v>
      </c>
      <c r="E1535" s="555">
        <v>450</v>
      </c>
      <c r="F1535" s="555">
        <v>450</v>
      </c>
      <c r="G1535" s="580">
        <f t="shared" si="28"/>
        <v>100</v>
      </c>
    </row>
    <row r="1536" spans="1:7" x14ac:dyDescent="0.2">
      <c r="A1536" s="581"/>
      <c r="B1536" s="582"/>
      <c r="C1536" s="583" t="s">
        <v>2498</v>
      </c>
      <c r="D1536" s="584"/>
      <c r="E1536" s="584"/>
      <c r="F1536" s="584"/>
      <c r="G1536" s="585"/>
    </row>
    <row r="1537" spans="1:7" x14ac:dyDescent="0.2">
      <c r="A1537" s="586">
        <v>3792</v>
      </c>
      <c r="B1537" s="587">
        <v>6322</v>
      </c>
      <c r="C1537" s="588" t="s">
        <v>259</v>
      </c>
      <c r="D1537" s="589">
        <v>0</v>
      </c>
      <c r="E1537" s="589">
        <v>84.3</v>
      </c>
      <c r="F1537" s="589">
        <v>84.3</v>
      </c>
      <c r="G1537" s="590">
        <f t="shared" si="28"/>
        <v>100</v>
      </c>
    </row>
    <row r="1538" spans="1:7" x14ac:dyDescent="0.2">
      <c r="A1538" s="571">
        <v>3792</v>
      </c>
      <c r="B1538" s="572">
        <v>6341</v>
      </c>
      <c r="C1538" s="573" t="s">
        <v>264</v>
      </c>
      <c r="D1538" s="574">
        <v>0</v>
      </c>
      <c r="E1538" s="574">
        <v>32</v>
      </c>
      <c r="F1538" s="574">
        <v>32</v>
      </c>
      <c r="G1538" s="575">
        <f t="shared" si="28"/>
        <v>100</v>
      </c>
    </row>
    <row r="1539" spans="1:7" x14ac:dyDescent="0.2">
      <c r="A1539" s="577">
        <v>3792</v>
      </c>
      <c r="B1539" s="578"/>
      <c r="C1539" s="579" t="s">
        <v>211</v>
      </c>
      <c r="D1539" s="555">
        <v>0</v>
      </c>
      <c r="E1539" s="555">
        <v>116.3</v>
      </c>
      <c r="F1539" s="555">
        <v>116.3</v>
      </c>
      <c r="G1539" s="580">
        <f t="shared" si="28"/>
        <v>100</v>
      </c>
    </row>
    <row r="1540" spans="1:7" x14ac:dyDescent="0.2">
      <c r="A1540" s="581"/>
      <c r="B1540" s="582"/>
      <c r="C1540" s="583" t="s">
        <v>2498</v>
      </c>
      <c r="D1540" s="584"/>
      <c r="E1540" s="584"/>
      <c r="F1540" s="584"/>
      <c r="G1540" s="585"/>
    </row>
    <row r="1541" spans="1:7" x14ac:dyDescent="0.2">
      <c r="A1541" s="586">
        <v>3799</v>
      </c>
      <c r="B1541" s="587">
        <v>6119</v>
      </c>
      <c r="C1541" s="588" t="s">
        <v>2801</v>
      </c>
      <c r="D1541" s="589">
        <v>0</v>
      </c>
      <c r="E1541" s="589">
        <v>282.63</v>
      </c>
      <c r="F1541" s="589">
        <v>0</v>
      </c>
      <c r="G1541" s="590">
        <f t="shared" si="28"/>
        <v>0</v>
      </c>
    </row>
    <row r="1542" spans="1:7" x14ac:dyDescent="0.2">
      <c r="A1542" s="571">
        <v>3799</v>
      </c>
      <c r="B1542" s="572">
        <v>6121</v>
      </c>
      <c r="C1542" s="573" t="s">
        <v>929</v>
      </c>
      <c r="D1542" s="574">
        <v>0</v>
      </c>
      <c r="E1542" s="574">
        <v>500</v>
      </c>
      <c r="F1542" s="574">
        <v>399.24191999999999</v>
      </c>
      <c r="G1542" s="575">
        <f t="shared" si="28"/>
        <v>79.848383999999996</v>
      </c>
    </row>
    <row r="1543" spans="1:7" x14ac:dyDescent="0.2">
      <c r="A1543" s="571">
        <v>3799</v>
      </c>
      <c r="B1543" s="572">
        <v>6122</v>
      </c>
      <c r="C1543" s="573" t="s">
        <v>261</v>
      </c>
      <c r="D1543" s="574">
        <v>0</v>
      </c>
      <c r="E1543" s="574">
        <v>200</v>
      </c>
      <c r="F1543" s="574">
        <v>52.903619999999997</v>
      </c>
      <c r="G1543" s="575">
        <f t="shared" si="28"/>
        <v>26.451809999999998</v>
      </c>
    </row>
    <row r="1544" spans="1:7" ht="25.5" x14ac:dyDescent="0.2">
      <c r="A1544" s="571">
        <v>3799</v>
      </c>
      <c r="B1544" s="572">
        <v>6316</v>
      </c>
      <c r="C1544" s="573" t="s">
        <v>3067</v>
      </c>
      <c r="D1544" s="574">
        <v>0</v>
      </c>
      <c r="E1544" s="574">
        <v>1600</v>
      </c>
      <c r="F1544" s="574">
        <v>1600</v>
      </c>
      <c r="G1544" s="575">
        <f t="shared" si="28"/>
        <v>100</v>
      </c>
    </row>
    <row r="1545" spans="1:7" x14ac:dyDescent="0.2">
      <c r="A1545" s="571">
        <v>3799</v>
      </c>
      <c r="B1545" s="572">
        <v>6341</v>
      </c>
      <c r="C1545" s="573" t="s">
        <v>264</v>
      </c>
      <c r="D1545" s="574">
        <v>0</v>
      </c>
      <c r="E1545" s="574">
        <v>13.29</v>
      </c>
      <c r="F1545" s="574">
        <v>13.286850000000001</v>
      </c>
      <c r="G1545" s="575">
        <f t="shared" si="28"/>
        <v>99.976297968397304</v>
      </c>
    </row>
    <row r="1546" spans="1:7" ht="25.5" x14ac:dyDescent="0.2">
      <c r="A1546" s="571">
        <v>3799</v>
      </c>
      <c r="B1546" s="572">
        <v>6351</v>
      </c>
      <c r="C1546" s="573" t="s">
        <v>260</v>
      </c>
      <c r="D1546" s="574">
        <v>0</v>
      </c>
      <c r="E1546" s="574">
        <v>51.02</v>
      </c>
      <c r="F1546" s="574">
        <v>51.011710000000001</v>
      </c>
      <c r="G1546" s="575">
        <f t="shared" si="28"/>
        <v>99.983751470011754</v>
      </c>
    </row>
    <row r="1547" spans="1:7" ht="25.5" x14ac:dyDescent="0.2">
      <c r="A1547" s="571">
        <v>3799</v>
      </c>
      <c r="B1547" s="572">
        <v>6356</v>
      </c>
      <c r="C1547" s="573" t="s">
        <v>266</v>
      </c>
      <c r="D1547" s="574">
        <v>0</v>
      </c>
      <c r="E1547" s="574">
        <v>76.52</v>
      </c>
      <c r="F1547" s="574">
        <v>76.517570000000006</v>
      </c>
      <c r="G1547" s="575">
        <f t="shared" si="28"/>
        <v>99.996824359644549</v>
      </c>
    </row>
    <row r="1548" spans="1:7" x14ac:dyDescent="0.2">
      <c r="A1548" s="577">
        <v>3799</v>
      </c>
      <c r="B1548" s="578"/>
      <c r="C1548" s="579" t="s">
        <v>213</v>
      </c>
      <c r="D1548" s="555">
        <v>0</v>
      </c>
      <c r="E1548" s="555">
        <v>2723.46</v>
      </c>
      <c r="F1548" s="555">
        <v>2192.9616700000001</v>
      </c>
      <c r="G1548" s="580">
        <f t="shared" si="28"/>
        <v>80.521163152754212</v>
      </c>
    </row>
    <row r="1549" spans="1:7" x14ac:dyDescent="0.2">
      <c r="A1549" s="581"/>
      <c r="B1549" s="582"/>
      <c r="C1549" s="583" t="s">
        <v>2498</v>
      </c>
      <c r="D1549" s="584"/>
      <c r="E1549" s="584"/>
      <c r="F1549" s="584"/>
      <c r="G1549" s="585"/>
    </row>
    <row r="1550" spans="1:7" x14ac:dyDescent="0.2">
      <c r="A1550" s="1246" t="s">
        <v>214</v>
      </c>
      <c r="B1550" s="1247"/>
      <c r="C1550" s="1250"/>
      <c r="D1550" s="591">
        <v>3999095</v>
      </c>
      <c r="E1550" s="591">
        <v>4796169.2079999996</v>
      </c>
      <c r="F1550" s="591">
        <v>2947081.3247600007</v>
      </c>
      <c r="G1550" s="592">
        <f t="shared" ref="G1550" si="29">F1550/E1550*100</f>
        <v>61.446566977751239</v>
      </c>
    </row>
    <row r="1551" spans="1:7" x14ac:dyDescent="0.2">
      <c r="A1551" s="593"/>
      <c r="B1551" s="594"/>
      <c r="C1551" s="594"/>
      <c r="D1551" s="595"/>
      <c r="E1551" s="595"/>
      <c r="F1551" s="595"/>
      <c r="G1551" s="596"/>
    </row>
    <row r="1552" spans="1:7" x14ac:dyDescent="0.2">
      <c r="A1552" s="586">
        <v>4312</v>
      </c>
      <c r="B1552" s="587">
        <v>6121</v>
      </c>
      <c r="C1552" s="588" t="s">
        <v>929</v>
      </c>
      <c r="D1552" s="589">
        <v>2000</v>
      </c>
      <c r="E1552" s="589">
        <v>650.42999999999995</v>
      </c>
      <c r="F1552" s="589">
        <v>505.78</v>
      </c>
      <c r="G1552" s="590">
        <f t="shared" si="28"/>
        <v>77.760865888719778</v>
      </c>
    </row>
    <row r="1553" spans="1:7" ht="25.5" x14ac:dyDescent="0.2">
      <c r="A1553" s="571">
        <v>4312</v>
      </c>
      <c r="B1553" s="572">
        <v>6351</v>
      </c>
      <c r="C1553" s="573" t="s">
        <v>260</v>
      </c>
      <c r="D1553" s="574">
        <v>10000</v>
      </c>
      <c r="E1553" s="574">
        <v>13629.25</v>
      </c>
      <c r="F1553" s="574">
        <v>13629.246609999998</v>
      </c>
      <c r="G1553" s="575">
        <f t="shared" si="28"/>
        <v>99.999975127024584</v>
      </c>
    </row>
    <row r="1554" spans="1:7" x14ac:dyDescent="0.2">
      <c r="A1554" s="577">
        <v>4312</v>
      </c>
      <c r="B1554" s="578"/>
      <c r="C1554" s="579" t="s">
        <v>218</v>
      </c>
      <c r="D1554" s="555">
        <v>12000</v>
      </c>
      <c r="E1554" s="555">
        <v>14279.68</v>
      </c>
      <c r="F1554" s="555">
        <v>14135.026609999997</v>
      </c>
      <c r="G1554" s="580">
        <f t="shared" si="28"/>
        <v>98.986998378114905</v>
      </c>
    </row>
    <row r="1555" spans="1:7" x14ac:dyDescent="0.2">
      <c r="A1555" s="581"/>
      <c r="B1555" s="582"/>
      <c r="C1555" s="583" t="s">
        <v>2498</v>
      </c>
      <c r="D1555" s="584"/>
      <c r="E1555" s="584"/>
      <c r="F1555" s="584"/>
      <c r="G1555" s="585"/>
    </row>
    <row r="1556" spans="1:7" x14ac:dyDescent="0.2">
      <c r="A1556" s="586">
        <v>4324</v>
      </c>
      <c r="B1556" s="587">
        <v>6121</v>
      </c>
      <c r="C1556" s="588" t="s">
        <v>929</v>
      </c>
      <c r="D1556" s="589">
        <v>59500</v>
      </c>
      <c r="E1556" s="589">
        <v>49122.38</v>
      </c>
      <c r="F1556" s="589">
        <v>42822.368519999996</v>
      </c>
      <c r="G1556" s="590">
        <f t="shared" si="28"/>
        <v>87.174865142934848</v>
      </c>
    </row>
    <row r="1557" spans="1:7" x14ac:dyDescent="0.2">
      <c r="A1557" s="571">
        <v>4324</v>
      </c>
      <c r="B1557" s="572">
        <v>6122</v>
      </c>
      <c r="C1557" s="573" t="s">
        <v>261</v>
      </c>
      <c r="D1557" s="574">
        <v>0</v>
      </c>
      <c r="E1557" s="574">
        <v>1100</v>
      </c>
      <c r="F1557" s="574">
        <v>0</v>
      </c>
      <c r="G1557" s="575">
        <f t="shared" si="28"/>
        <v>0</v>
      </c>
    </row>
    <row r="1558" spans="1:7" ht="25.5" x14ac:dyDescent="0.2">
      <c r="A1558" s="571">
        <v>4324</v>
      </c>
      <c r="B1558" s="572">
        <v>6351</v>
      </c>
      <c r="C1558" s="573" t="s">
        <v>260</v>
      </c>
      <c r="D1558" s="574">
        <v>0</v>
      </c>
      <c r="E1558" s="574">
        <v>1040</v>
      </c>
      <c r="F1558" s="574">
        <v>1040</v>
      </c>
      <c r="G1558" s="575">
        <f t="shared" si="28"/>
        <v>100</v>
      </c>
    </row>
    <row r="1559" spans="1:7" x14ac:dyDescent="0.2">
      <c r="A1559" s="577">
        <v>4324</v>
      </c>
      <c r="B1559" s="578"/>
      <c r="C1559" s="579" t="s">
        <v>220</v>
      </c>
      <c r="D1559" s="555">
        <v>59500</v>
      </c>
      <c r="E1559" s="555">
        <v>51262.38</v>
      </c>
      <c r="F1559" s="555">
        <v>43862.368519999996</v>
      </c>
      <c r="G1559" s="580">
        <f t="shared" si="28"/>
        <v>85.564440277646099</v>
      </c>
    </row>
    <row r="1560" spans="1:7" x14ac:dyDescent="0.2">
      <c r="A1560" s="581"/>
      <c r="B1560" s="582"/>
      <c r="C1560" s="583" t="s">
        <v>2498</v>
      </c>
      <c r="D1560" s="584"/>
      <c r="E1560" s="584"/>
      <c r="F1560" s="584"/>
      <c r="G1560" s="585"/>
    </row>
    <row r="1561" spans="1:7" ht="25.5" x14ac:dyDescent="0.2">
      <c r="A1561" s="586">
        <v>4339</v>
      </c>
      <c r="B1561" s="587">
        <v>6351</v>
      </c>
      <c r="C1561" s="588" t="s">
        <v>260</v>
      </c>
      <c r="D1561" s="589">
        <v>0</v>
      </c>
      <c r="E1561" s="589">
        <v>420</v>
      </c>
      <c r="F1561" s="589">
        <v>420</v>
      </c>
      <c r="G1561" s="590">
        <f t="shared" si="28"/>
        <v>100</v>
      </c>
    </row>
    <row r="1562" spans="1:7" ht="25.5" x14ac:dyDescent="0.2">
      <c r="A1562" s="577">
        <v>4339</v>
      </c>
      <c r="B1562" s="578"/>
      <c r="C1562" s="579" t="s">
        <v>89</v>
      </c>
      <c r="D1562" s="555">
        <v>0</v>
      </c>
      <c r="E1562" s="555">
        <v>420</v>
      </c>
      <c r="F1562" s="555">
        <v>420</v>
      </c>
      <c r="G1562" s="580">
        <f t="shared" si="28"/>
        <v>100</v>
      </c>
    </row>
    <row r="1563" spans="1:7" x14ac:dyDescent="0.2">
      <c r="A1563" s="581"/>
      <c r="B1563" s="582"/>
      <c r="C1563" s="583" t="s">
        <v>2498</v>
      </c>
      <c r="D1563" s="584"/>
      <c r="E1563" s="584"/>
      <c r="F1563" s="584"/>
      <c r="G1563" s="585"/>
    </row>
    <row r="1564" spans="1:7" ht="25.5" x14ac:dyDescent="0.2">
      <c r="A1564" s="586">
        <v>4344</v>
      </c>
      <c r="B1564" s="587">
        <v>6323</v>
      </c>
      <c r="C1564" s="588" t="s">
        <v>270</v>
      </c>
      <c r="D1564" s="589">
        <v>0</v>
      </c>
      <c r="E1564" s="589">
        <v>358.1</v>
      </c>
      <c r="F1564" s="589">
        <v>358.1</v>
      </c>
      <c r="G1564" s="590">
        <f t="shared" si="28"/>
        <v>100</v>
      </c>
    </row>
    <row r="1565" spans="1:7" x14ac:dyDescent="0.2">
      <c r="A1565" s="577">
        <v>4344</v>
      </c>
      <c r="B1565" s="578"/>
      <c r="C1565" s="579" t="s">
        <v>222</v>
      </c>
      <c r="D1565" s="555">
        <v>0</v>
      </c>
      <c r="E1565" s="555">
        <v>358.1</v>
      </c>
      <c r="F1565" s="555">
        <v>358.1</v>
      </c>
      <c r="G1565" s="580">
        <f t="shared" si="28"/>
        <v>100</v>
      </c>
    </row>
    <row r="1566" spans="1:7" x14ac:dyDescent="0.2">
      <c r="A1566" s="581"/>
      <c r="B1566" s="582"/>
      <c r="C1566" s="583" t="s">
        <v>2498</v>
      </c>
      <c r="D1566" s="584"/>
      <c r="E1566" s="584"/>
      <c r="F1566" s="584"/>
      <c r="G1566" s="585"/>
    </row>
    <row r="1567" spans="1:7" x14ac:dyDescent="0.2">
      <c r="A1567" s="586">
        <v>4349</v>
      </c>
      <c r="B1567" s="587">
        <v>6322</v>
      </c>
      <c r="C1567" s="588" t="s">
        <v>259</v>
      </c>
      <c r="D1567" s="589">
        <v>0</v>
      </c>
      <c r="E1567" s="589">
        <v>100</v>
      </c>
      <c r="F1567" s="589">
        <v>100</v>
      </c>
      <c r="G1567" s="590">
        <f t="shared" si="28"/>
        <v>100</v>
      </c>
    </row>
    <row r="1568" spans="1:7" ht="25.5" x14ac:dyDescent="0.2">
      <c r="A1568" s="577">
        <v>4349</v>
      </c>
      <c r="B1568" s="578"/>
      <c r="C1568" s="579" t="s">
        <v>2793</v>
      </c>
      <c r="D1568" s="555">
        <v>0</v>
      </c>
      <c r="E1568" s="555">
        <v>100</v>
      </c>
      <c r="F1568" s="555">
        <v>100</v>
      </c>
      <c r="G1568" s="580">
        <f t="shared" si="28"/>
        <v>100</v>
      </c>
    </row>
    <row r="1569" spans="1:7" x14ac:dyDescent="0.2">
      <c r="A1569" s="581"/>
      <c r="B1569" s="582"/>
      <c r="C1569" s="583" t="s">
        <v>2498</v>
      </c>
      <c r="D1569" s="584"/>
      <c r="E1569" s="584"/>
      <c r="F1569" s="584"/>
      <c r="G1569" s="585"/>
    </row>
    <row r="1570" spans="1:7" x14ac:dyDescent="0.2">
      <c r="A1570" s="586">
        <v>4350</v>
      </c>
      <c r="B1570" s="587">
        <v>6121</v>
      </c>
      <c r="C1570" s="588" t="s">
        <v>929</v>
      </c>
      <c r="D1570" s="589">
        <v>89288</v>
      </c>
      <c r="E1570" s="589">
        <v>61925.53</v>
      </c>
      <c r="F1570" s="589">
        <v>47702.43061000001</v>
      </c>
      <c r="G1570" s="590">
        <f t="shared" si="28"/>
        <v>77.031929496606665</v>
      </c>
    </row>
    <row r="1571" spans="1:7" x14ac:dyDescent="0.2">
      <c r="A1571" s="571">
        <v>4350</v>
      </c>
      <c r="B1571" s="572">
        <v>6122</v>
      </c>
      <c r="C1571" s="573" t="s">
        <v>261</v>
      </c>
      <c r="D1571" s="574">
        <v>5000</v>
      </c>
      <c r="E1571" s="574">
        <v>228.81</v>
      </c>
      <c r="F1571" s="574">
        <v>114.95</v>
      </c>
      <c r="G1571" s="575">
        <f t="shared" si="28"/>
        <v>50.238188890345704</v>
      </c>
    </row>
    <row r="1572" spans="1:7" ht="25.5" x14ac:dyDescent="0.2">
      <c r="A1572" s="571">
        <v>4350</v>
      </c>
      <c r="B1572" s="572">
        <v>6323</v>
      </c>
      <c r="C1572" s="573" t="s">
        <v>270</v>
      </c>
      <c r="D1572" s="574">
        <v>0</v>
      </c>
      <c r="E1572" s="574">
        <v>4489.5</v>
      </c>
      <c r="F1572" s="574">
        <v>4420.3777699999991</v>
      </c>
      <c r="G1572" s="575">
        <f t="shared" si="28"/>
        <v>98.460357946319164</v>
      </c>
    </row>
    <row r="1573" spans="1:7" x14ac:dyDescent="0.2">
      <c r="A1573" s="571">
        <v>4350</v>
      </c>
      <c r="B1573" s="572">
        <v>6341</v>
      </c>
      <c r="C1573" s="573" t="s">
        <v>264</v>
      </c>
      <c r="D1573" s="574">
        <v>0</v>
      </c>
      <c r="E1573" s="574">
        <v>5128.1000000000004</v>
      </c>
      <c r="F1573" s="574">
        <v>5078.6639999999998</v>
      </c>
      <c r="G1573" s="575">
        <f t="shared" si="28"/>
        <v>99.035978237553863</v>
      </c>
    </row>
    <row r="1574" spans="1:7" ht="25.5" x14ac:dyDescent="0.2">
      <c r="A1574" s="571">
        <v>4350</v>
      </c>
      <c r="B1574" s="572">
        <v>6351</v>
      </c>
      <c r="C1574" s="573" t="s">
        <v>260</v>
      </c>
      <c r="D1574" s="574">
        <v>15000</v>
      </c>
      <c r="E1574" s="574">
        <v>40599.839999999997</v>
      </c>
      <c r="F1574" s="574">
        <v>29817.888649999997</v>
      </c>
      <c r="G1574" s="575">
        <f t="shared" si="28"/>
        <v>73.443364924590838</v>
      </c>
    </row>
    <row r="1575" spans="1:7" x14ac:dyDescent="0.2">
      <c r="A1575" s="577">
        <v>4350</v>
      </c>
      <c r="B1575" s="578"/>
      <c r="C1575" s="579" t="s">
        <v>90</v>
      </c>
      <c r="D1575" s="555">
        <v>109288</v>
      </c>
      <c r="E1575" s="555">
        <v>112371.78</v>
      </c>
      <c r="F1575" s="555">
        <v>87134.311029999997</v>
      </c>
      <c r="G1575" s="580">
        <f t="shared" si="28"/>
        <v>77.541097088610684</v>
      </c>
    </row>
    <row r="1576" spans="1:7" x14ac:dyDescent="0.2">
      <c r="A1576" s="581"/>
      <c r="B1576" s="582"/>
      <c r="C1576" s="583" t="s">
        <v>2498</v>
      </c>
      <c r="D1576" s="584"/>
      <c r="E1576" s="584"/>
      <c r="F1576" s="584"/>
      <c r="G1576" s="585"/>
    </row>
    <row r="1577" spans="1:7" ht="25.5" x14ac:dyDescent="0.2">
      <c r="A1577" s="586">
        <v>4351</v>
      </c>
      <c r="B1577" s="587">
        <v>6323</v>
      </c>
      <c r="C1577" s="588" t="s">
        <v>270</v>
      </c>
      <c r="D1577" s="589">
        <v>0</v>
      </c>
      <c r="E1577" s="589">
        <v>70.900000000000006</v>
      </c>
      <c r="F1577" s="589">
        <v>70.900000000000006</v>
      </c>
      <c r="G1577" s="590">
        <f t="shared" si="28"/>
        <v>100</v>
      </c>
    </row>
    <row r="1578" spans="1:7" x14ac:dyDescent="0.2">
      <c r="A1578" s="571">
        <v>4351</v>
      </c>
      <c r="B1578" s="572">
        <v>6341</v>
      </c>
      <c r="C1578" s="573" t="s">
        <v>264</v>
      </c>
      <c r="D1578" s="574">
        <v>0</v>
      </c>
      <c r="E1578" s="574">
        <v>329</v>
      </c>
      <c r="F1578" s="574">
        <v>329</v>
      </c>
      <c r="G1578" s="575">
        <f t="shared" si="28"/>
        <v>100</v>
      </c>
    </row>
    <row r="1579" spans="1:7" ht="25.5" x14ac:dyDescent="0.2">
      <c r="A1579" s="577">
        <v>4351</v>
      </c>
      <c r="B1579" s="578"/>
      <c r="C1579" s="579" t="s">
        <v>91</v>
      </c>
      <c r="D1579" s="555">
        <v>0</v>
      </c>
      <c r="E1579" s="555">
        <v>399.9</v>
      </c>
      <c r="F1579" s="555">
        <v>399.9</v>
      </c>
      <c r="G1579" s="580">
        <f t="shared" si="28"/>
        <v>100</v>
      </c>
    </row>
    <row r="1580" spans="1:7" x14ac:dyDescent="0.2">
      <c r="A1580" s="581"/>
      <c r="B1580" s="582"/>
      <c r="C1580" s="583" t="s">
        <v>2498</v>
      </c>
      <c r="D1580" s="584"/>
      <c r="E1580" s="584"/>
      <c r="F1580" s="584"/>
      <c r="G1580" s="585"/>
    </row>
    <row r="1581" spans="1:7" x14ac:dyDescent="0.2">
      <c r="A1581" s="586">
        <v>4354</v>
      </c>
      <c r="B1581" s="587">
        <v>6121</v>
      </c>
      <c r="C1581" s="588" t="s">
        <v>929</v>
      </c>
      <c r="D1581" s="589">
        <v>91337</v>
      </c>
      <c r="E1581" s="589">
        <v>98220.565000000002</v>
      </c>
      <c r="F1581" s="589">
        <v>91881.180529999998</v>
      </c>
      <c r="G1581" s="590">
        <f t="shared" si="28"/>
        <v>93.545766642657767</v>
      </c>
    </row>
    <row r="1582" spans="1:7" x14ac:dyDescent="0.2">
      <c r="A1582" s="571">
        <v>4354</v>
      </c>
      <c r="B1582" s="572">
        <v>6122</v>
      </c>
      <c r="C1582" s="573" t="s">
        <v>261</v>
      </c>
      <c r="D1582" s="574">
        <v>1200</v>
      </c>
      <c r="E1582" s="574">
        <v>2251.6750000000002</v>
      </c>
      <c r="F1582" s="574">
        <v>2024.61059</v>
      </c>
      <c r="G1582" s="575">
        <f t="shared" si="28"/>
        <v>89.915755604161347</v>
      </c>
    </row>
    <row r="1583" spans="1:7" ht="25.5" x14ac:dyDescent="0.2">
      <c r="A1583" s="571">
        <v>4354</v>
      </c>
      <c r="B1583" s="572">
        <v>6323</v>
      </c>
      <c r="C1583" s="573" t="s">
        <v>270</v>
      </c>
      <c r="D1583" s="574">
        <v>0</v>
      </c>
      <c r="E1583" s="574">
        <v>2348</v>
      </c>
      <c r="F1583" s="574">
        <v>1500</v>
      </c>
      <c r="G1583" s="575">
        <f t="shared" si="28"/>
        <v>63.884156729131178</v>
      </c>
    </row>
    <row r="1584" spans="1:7" ht="25.5" x14ac:dyDescent="0.2">
      <c r="A1584" s="571">
        <v>4354</v>
      </c>
      <c r="B1584" s="572">
        <v>6351</v>
      </c>
      <c r="C1584" s="573" t="s">
        <v>260</v>
      </c>
      <c r="D1584" s="574">
        <v>0</v>
      </c>
      <c r="E1584" s="574">
        <v>845</v>
      </c>
      <c r="F1584" s="574">
        <v>837.5</v>
      </c>
      <c r="G1584" s="575">
        <f t="shared" si="28"/>
        <v>99.112426035502949</v>
      </c>
    </row>
    <row r="1585" spans="1:7" x14ac:dyDescent="0.2">
      <c r="A1585" s="577">
        <v>4354</v>
      </c>
      <c r="B1585" s="578"/>
      <c r="C1585" s="579" t="s">
        <v>223</v>
      </c>
      <c r="D1585" s="555">
        <v>92537</v>
      </c>
      <c r="E1585" s="555">
        <v>103665.24</v>
      </c>
      <c r="F1585" s="555">
        <v>96243.291120000009</v>
      </c>
      <c r="G1585" s="580">
        <f t="shared" si="28"/>
        <v>92.840465251418905</v>
      </c>
    </row>
    <row r="1586" spans="1:7" x14ac:dyDescent="0.2">
      <c r="A1586" s="581"/>
      <c r="B1586" s="582"/>
      <c r="C1586" s="583" t="s">
        <v>2498</v>
      </c>
      <c r="D1586" s="584"/>
      <c r="E1586" s="584"/>
      <c r="F1586" s="584"/>
      <c r="G1586" s="585"/>
    </row>
    <row r="1587" spans="1:7" ht="25.5" x14ac:dyDescent="0.2">
      <c r="A1587" s="586">
        <v>4356</v>
      </c>
      <c r="B1587" s="587">
        <v>6323</v>
      </c>
      <c r="C1587" s="588" t="s">
        <v>270</v>
      </c>
      <c r="D1587" s="589">
        <v>0</v>
      </c>
      <c r="E1587" s="589">
        <v>743</v>
      </c>
      <c r="F1587" s="589">
        <v>743</v>
      </c>
      <c r="G1587" s="590">
        <f t="shared" si="28"/>
        <v>100</v>
      </c>
    </row>
    <row r="1588" spans="1:7" x14ac:dyDescent="0.2">
      <c r="A1588" s="571">
        <v>4356</v>
      </c>
      <c r="B1588" s="572">
        <v>6341</v>
      </c>
      <c r="C1588" s="573" t="s">
        <v>264</v>
      </c>
      <c r="D1588" s="574">
        <v>0</v>
      </c>
      <c r="E1588" s="574">
        <v>164.1</v>
      </c>
      <c r="F1588" s="574">
        <v>164.1</v>
      </c>
      <c r="G1588" s="575">
        <f t="shared" si="28"/>
        <v>100</v>
      </c>
    </row>
    <row r="1589" spans="1:7" x14ac:dyDescent="0.2">
      <c r="A1589" s="577">
        <v>4356</v>
      </c>
      <c r="B1589" s="578"/>
      <c r="C1589" s="579" t="s">
        <v>225</v>
      </c>
      <c r="D1589" s="555">
        <v>0</v>
      </c>
      <c r="E1589" s="555">
        <v>907.1</v>
      </c>
      <c r="F1589" s="555">
        <v>907.1</v>
      </c>
      <c r="G1589" s="580">
        <f t="shared" si="28"/>
        <v>100</v>
      </c>
    </row>
    <row r="1590" spans="1:7" x14ac:dyDescent="0.2">
      <c r="A1590" s="581"/>
      <c r="B1590" s="582"/>
      <c r="C1590" s="583" t="s">
        <v>2498</v>
      </c>
      <c r="D1590" s="584"/>
      <c r="E1590" s="584"/>
      <c r="F1590" s="584"/>
      <c r="G1590" s="585"/>
    </row>
    <row r="1591" spans="1:7" x14ac:dyDescent="0.2">
      <c r="A1591" s="586">
        <v>4357</v>
      </c>
      <c r="B1591" s="587">
        <v>6121</v>
      </c>
      <c r="C1591" s="588" t="s">
        <v>929</v>
      </c>
      <c r="D1591" s="589">
        <v>419023</v>
      </c>
      <c r="E1591" s="589">
        <v>242880.01478999996</v>
      </c>
      <c r="F1591" s="589">
        <v>214249.61497</v>
      </c>
      <c r="G1591" s="590">
        <f t="shared" si="28"/>
        <v>88.212122004046108</v>
      </c>
    </row>
    <row r="1592" spans="1:7" x14ac:dyDescent="0.2">
      <c r="A1592" s="571">
        <v>4357</v>
      </c>
      <c r="B1592" s="572">
        <v>6122</v>
      </c>
      <c r="C1592" s="573" t="s">
        <v>261</v>
      </c>
      <c r="D1592" s="574">
        <v>24626</v>
      </c>
      <c r="E1592" s="574">
        <v>37500.355210000002</v>
      </c>
      <c r="F1592" s="574">
        <v>27945.918849999998</v>
      </c>
      <c r="G1592" s="575">
        <f t="shared" si="28"/>
        <v>74.52174437683145</v>
      </c>
    </row>
    <row r="1593" spans="1:7" x14ac:dyDescent="0.2">
      <c r="A1593" s="571">
        <v>4357</v>
      </c>
      <c r="B1593" s="572">
        <v>6130</v>
      </c>
      <c r="C1593" s="573" t="s">
        <v>265</v>
      </c>
      <c r="D1593" s="574">
        <v>0</v>
      </c>
      <c r="E1593" s="574">
        <v>783.3</v>
      </c>
      <c r="F1593" s="574">
        <v>783.3</v>
      </c>
      <c r="G1593" s="575">
        <f t="shared" si="28"/>
        <v>100</v>
      </c>
    </row>
    <row r="1594" spans="1:7" ht="25.5" x14ac:dyDescent="0.2">
      <c r="A1594" s="571">
        <v>4357</v>
      </c>
      <c r="B1594" s="572">
        <v>6321</v>
      </c>
      <c r="C1594" s="573" t="s">
        <v>263</v>
      </c>
      <c r="D1594" s="574">
        <v>0</v>
      </c>
      <c r="E1594" s="574">
        <v>2357.1</v>
      </c>
      <c r="F1594" s="574">
        <v>2356.8342000000002</v>
      </c>
      <c r="G1594" s="575">
        <f t="shared" si="28"/>
        <v>99.988723431335131</v>
      </c>
    </row>
    <row r="1595" spans="1:7" x14ac:dyDescent="0.2">
      <c r="A1595" s="571">
        <v>4357</v>
      </c>
      <c r="B1595" s="572">
        <v>6322</v>
      </c>
      <c r="C1595" s="573" t="s">
        <v>259</v>
      </c>
      <c r="D1595" s="574">
        <v>0</v>
      </c>
      <c r="E1595" s="574">
        <v>233.8</v>
      </c>
      <c r="F1595" s="574">
        <v>233.8</v>
      </c>
      <c r="G1595" s="575">
        <f t="shared" si="28"/>
        <v>100</v>
      </c>
    </row>
    <row r="1596" spans="1:7" ht="25.5" x14ac:dyDescent="0.2">
      <c r="A1596" s="571">
        <v>4357</v>
      </c>
      <c r="B1596" s="572">
        <v>6323</v>
      </c>
      <c r="C1596" s="573" t="s">
        <v>270</v>
      </c>
      <c r="D1596" s="574">
        <v>0</v>
      </c>
      <c r="E1596" s="574">
        <v>1655</v>
      </c>
      <c r="F1596" s="574">
        <v>1655</v>
      </c>
      <c r="G1596" s="575">
        <f t="shared" si="28"/>
        <v>100</v>
      </c>
    </row>
    <row r="1597" spans="1:7" x14ac:dyDescent="0.2">
      <c r="A1597" s="571">
        <v>4357</v>
      </c>
      <c r="B1597" s="572">
        <v>6341</v>
      </c>
      <c r="C1597" s="573" t="s">
        <v>264</v>
      </c>
      <c r="D1597" s="574">
        <v>0</v>
      </c>
      <c r="E1597" s="574">
        <v>50794.1</v>
      </c>
      <c r="F1597" s="574">
        <v>794.1</v>
      </c>
      <c r="G1597" s="575">
        <f t="shared" si="28"/>
        <v>1.5633705489417078</v>
      </c>
    </row>
    <row r="1598" spans="1:7" ht="25.5" x14ac:dyDescent="0.2">
      <c r="A1598" s="571">
        <v>4357</v>
      </c>
      <c r="B1598" s="572">
        <v>6351</v>
      </c>
      <c r="C1598" s="573" t="s">
        <v>260</v>
      </c>
      <c r="D1598" s="574">
        <v>38500</v>
      </c>
      <c r="E1598" s="574">
        <v>16571.13</v>
      </c>
      <c r="F1598" s="574">
        <v>16009.274300000001</v>
      </c>
      <c r="G1598" s="575">
        <f t="shared" si="28"/>
        <v>96.609430376805932</v>
      </c>
    </row>
    <row r="1599" spans="1:7" ht="25.5" x14ac:dyDescent="0.2">
      <c r="A1599" s="577">
        <v>4357</v>
      </c>
      <c r="B1599" s="578"/>
      <c r="C1599" s="579" t="s">
        <v>92</v>
      </c>
      <c r="D1599" s="555">
        <v>482149</v>
      </c>
      <c r="E1599" s="555">
        <v>352774.79999999993</v>
      </c>
      <c r="F1599" s="555">
        <v>264027.84232</v>
      </c>
      <c r="G1599" s="580">
        <f t="shared" si="28"/>
        <v>74.843169727542914</v>
      </c>
    </row>
    <row r="1600" spans="1:7" x14ac:dyDescent="0.2">
      <c r="A1600" s="581"/>
      <c r="B1600" s="582"/>
      <c r="C1600" s="583" t="s">
        <v>2498</v>
      </c>
      <c r="D1600" s="584"/>
      <c r="E1600" s="584"/>
      <c r="F1600" s="584"/>
      <c r="G1600" s="585"/>
    </row>
    <row r="1601" spans="1:7" ht="25.5" x14ac:dyDescent="0.2">
      <c r="A1601" s="586">
        <v>4359</v>
      </c>
      <c r="B1601" s="587">
        <v>6323</v>
      </c>
      <c r="C1601" s="588" t="s">
        <v>270</v>
      </c>
      <c r="D1601" s="589">
        <v>0</v>
      </c>
      <c r="E1601" s="589">
        <v>521</v>
      </c>
      <c r="F1601" s="589">
        <v>521</v>
      </c>
      <c r="G1601" s="590">
        <f t="shared" si="28"/>
        <v>100</v>
      </c>
    </row>
    <row r="1602" spans="1:7" x14ac:dyDescent="0.2">
      <c r="A1602" s="571">
        <v>4359</v>
      </c>
      <c r="B1602" s="572">
        <v>6341</v>
      </c>
      <c r="C1602" s="573" t="s">
        <v>264</v>
      </c>
      <c r="D1602" s="574">
        <v>0</v>
      </c>
      <c r="E1602" s="574">
        <v>5.5</v>
      </c>
      <c r="F1602" s="574">
        <v>5.5</v>
      </c>
      <c r="G1602" s="575">
        <f t="shared" si="28"/>
        <v>100</v>
      </c>
    </row>
    <row r="1603" spans="1:7" x14ac:dyDescent="0.2">
      <c r="A1603" s="577">
        <v>4359</v>
      </c>
      <c r="B1603" s="578"/>
      <c r="C1603" s="579" t="s">
        <v>227</v>
      </c>
      <c r="D1603" s="555">
        <v>0</v>
      </c>
      <c r="E1603" s="555">
        <v>526.5</v>
      </c>
      <c r="F1603" s="555">
        <v>526.5</v>
      </c>
      <c r="G1603" s="580">
        <f t="shared" si="28"/>
        <v>100</v>
      </c>
    </row>
    <row r="1604" spans="1:7" x14ac:dyDescent="0.2">
      <c r="A1604" s="581"/>
      <c r="B1604" s="582"/>
      <c r="C1604" s="583" t="s">
        <v>2498</v>
      </c>
      <c r="D1604" s="584"/>
      <c r="E1604" s="584"/>
      <c r="F1604" s="584"/>
      <c r="G1604" s="585"/>
    </row>
    <row r="1605" spans="1:7" ht="25.5" x14ac:dyDescent="0.2">
      <c r="A1605" s="586">
        <v>4374</v>
      </c>
      <c r="B1605" s="587">
        <v>6321</v>
      </c>
      <c r="C1605" s="588" t="s">
        <v>263</v>
      </c>
      <c r="D1605" s="589">
        <v>0</v>
      </c>
      <c r="E1605" s="589">
        <v>644</v>
      </c>
      <c r="F1605" s="589">
        <v>644</v>
      </c>
      <c r="G1605" s="590">
        <f t="shared" si="28"/>
        <v>100</v>
      </c>
    </row>
    <row r="1606" spans="1:7" x14ac:dyDescent="0.2">
      <c r="A1606" s="571">
        <v>4374</v>
      </c>
      <c r="B1606" s="572">
        <v>6322</v>
      </c>
      <c r="C1606" s="573" t="s">
        <v>259</v>
      </c>
      <c r="D1606" s="574">
        <v>0</v>
      </c>
      <c r="E1606" s="574">
        <v>2250.9</v>
      </c>
      <c r="F1606" s="574">
        <v>2250.9</v>
      </c>
      <c r="G1606" s="575">
        <f t="shared" si="28"/>
        <v>100</v>
      </c>
    </row>
    <row r="1607" spans="1:7" ht="25.5" x14ac:dyDescent="0.2">
      <c r="A1607" s="571">
        <v>4374</v>
      </c>
      <c r="B1607" s="572">
        <v>6323</v>
      </c>
      <c r="C1607" s="573" t="s">
        <v>270</v>
      </c>
      <c r="D1607" s="574">
        <v>0</v>
      </c>
      <c r="E1607" s="574">
        <v>929.4</v>
      </c>
      <c r="F1607" s="574">
        <v>929.4</v>
      </c>
      <c r="G1607" s="575">
        <f t="shared" si="28"/>
        <v>100</v>
      </c>
    </row>
    <row r="1608" spans="1:7" ht="25.5" x14ac:dyDescent="0.2">
      <c r="A1608" s="577">
        <v>4374</v>
      </c>
      <c r="B1608" s="578"/>
      <c r="C1608" s="579" t="s">
        <v>231</v>
      </c>
      <c r="D1608" s="555">
        <v>0</v>
      </c>
      <c r="E1608" s="555">
        <v>3824.3</v>
      </c>
      <c r="F1608" s="555">
        <v>3824.3</v>
      </c>
      <c r="G1608" s="580">
        <f t="shared" si="28"/>
        <v>100</v>
      </c>
    </row>
    <row r="1609" spans="1:7" x14ac:dyDescent="0.2">
      <c r="A1609" s="581"/>
      <c r="B1609" s="582"/>
      <c r="C1609" s="583" t="s">
        <v>2498</v>
      </c>
      <c r="D1609" s="584"/>
      <c r="E1609" s="584"/>
      <c r="F1609" s="584"/>
      <c r="G1609" s="585"/>
    </row>
    <row r="1610" spans="1:7" ht="25.5" x14ac:dyDescent="0.2">
      <c r="A1610" s="586">
        <v>4375</v>
      </c>
      <c r="B1610" s="587">
        <v>6323</v>
      </c>
      <c r="C1610" s="588" t="s">
        <v>270</v>
      </c>
      <c r="D1610" s="589">
        <v>0</v>
      </c>
      <c r="E1610" s="589">
        <v>800</v>
      </c>
      <c r="F1610" s="589">
        <v>800</v>
      </c>
      <c r="G1610" s="590">
        <f t="shared" si="28"/>
        <v>100</v>
      </c>
    </row>
    <row r="1611" spans="1:7" x14ac:dyDescent="0.2">
      <c r="A1611" s="577">
        <v>4375</v>
      </c>
      <c r="B1611" s="578"/>
      <c r="C1611" s="579" t="s">
        <v>232</v>
      </c>
      <c r="D1611" s="555">
        <v>0</v>
      </c>
      <c r="E1611" s="555">
        <v>800</v>
      </c>
      <c r="F1611" s="555">
        <v>800</v>
      </c>
      <c r="G1611" s="580">
        <f t="shared" si="28"/>
        <v>100</v>
      </c>
    </row>
    <row r="1612" spans="1:7" x14ac:dyDescent="0.2">
      <c r="A1612" s="581"/>
      <c r="B1612" s="582"/>
      <c r="C1612" s="583" t="s">
        <v>2498</v>
      </c>
      <c r="D1612" s="584"/>
      <c r="E1612" s="584"/>
      <c r="F1612" s="584"/>
      <c r="G1612" s="585"/>
    </row>
    <row r="1613" spans="1:7" ht="25.5" x14ac:dyDescent="0.2">
      <c r="A1613" s="586">
        <v>4399</v>
      </c>
      <c r="B1613" s="587">
        <v>6313</v>
      </c>
      <c r="C1613" s="588" t="s">
        <v>2798</v>
      </c>
      <c r="D1613" s="589">
        <v>0</v>
      </c>
      <c r="E1613" s="589">
        <v>958.7</v>
      </c>
      <c r="F1613" s="589">
        <v>958.7</v>
      </c>
      <c r="G1613" s="590">
        <f t="shared" ref="G1613:G1657" si="30">F1613/E1613*100</f>
        <v>100</v>
      </c>
    </row>
    <row r="1614" spans="1:7" ht="25.5" x14ac:dyDescent="0.2">
      <c r="A1614" s="571">
        <v>4399</v>
      </c>
      <c r="B1614" s="572">
        <v>6321</v>
      </c>
      <c r="C1614" s="573" t="s">
        <v>263</v>
      </c>
      <c r="D1614" s="574">
        <v>5000</v>
      </c>
      <c r="E1614" s="574">
        <v>3830</v>
      </c>
      <c r="F1614" s="574">
        <v>0</v>
      </c>
      <c r="G1614" s="575">
        <f t="shared" si="30"/>
        <v>0</v>
      </c>
    </row>
    <row r="1615" spans="1:7" x14ac:dyDescent="0.2">
      <c r="A1615" s="571">
        <v>4399</v>
      </c>
      <c r="B1615" s="572">
        <v>6322</v>
      </c>
      <c r="C1615" s="573" t="s">
        <v>259</v>
      </c>
      <c r="D1615" s="574">
        <v>0</v>
      </c>
      <c r="E1615" s="574">
        <v>1295</v>
      </c>
      <c r="F1615" s="574">
        <v>1295</v>
      </c>
      <c r="G1615" s="575">
        <f t="shared" si="30"/>
        <v>100</v>
      </c>
    </row>
    <row r="1616" spans="1:7" ht="25.5" x14ac:dyDescent="0.2">
      <c r="A1616" s="571">
        <v>4399</v>
      </c>
      <c r="B1616" s="572">
        <v>6323</v>
      </c>
      <c r="C1616" s="573" t="s">
        <v>270</v>
      </c>
      <c r="D1616" s="574">
        <v>0</v>
      </c>
      <c r="E1616" s="574">
        <v>205</v>
      </c>
      <c r="F1616" s="574">
        <v>205</v>
      </c>
      <c r="G1616" s="575">
        <f t="shared" si="30"/>
        <v>100</v>
      </c>
    </row>
    <row r="1617" spans="1:7" ht="25.5" x14ac:dyDescent="0.2">
      <c r="A1617" s="577">
        <v>4399</v>
      </c>
      <c r="B1617" s="578"/>
      <c r="C1617" s="579" t="s">
        <v>94</v>
      </c>
      <c r="D1617" s="555">
        <v>5000</v>
      </c>
      <c r="E1617" s="555">
        <v>6288.7</v>
      </c>
      <c r="F1617" s="555">
        <v>2458.6999999999998</v>
      </c>
      <c r="G1617" s="580">
        <f t="shared" si="30"/>
        <v>39.097110690603785</v>
      </c>
    </row>
    <row r="1618" spans="1:7" x14ac:dyDescent="0.2">
      <c r="A1618" s="581"/>
      <c r="B1618" s="582"/>
      <c r="C1618" s="583" t="s">
        <v>2498</v>
      </c>
      <c r="D1618" s="584"/>
      <c r="E1618" s="584"/>
      <c r="F1618" s="584"/>
      <c r="G1618" s="585"/>
    </row>
    <row r="1619" spans="1:7" x14ac:dyDescent="0.2">
      <c r="A1619" s="1246" t="s">
        <v>236</v>
      </c>
      <c r="B1619" s="1247"/>
      <c r="C1619" s="1247"/>
      <c r="D1619" s="591">
        <v>760474</v>
      </c>
      <c r="E1619" s="591">
        <v>647978.48</v>
      </c>
      <c r="F1619" s="591">
        <v>515197.43959999998</v>
      </c>
      <c r="G1619" s="592">
        <f t="shared" ref="G1619" si="31">F1619/E1619*100</f>
        <v>79.508418180801314</v>
      </c>
    </row>
    <row r="1620" spans="1:7" x14ac:dyDescent="0.2">
      <c r="A1620" s="593"/>
      <c r="B1620" s="594"/>
      <c r="C1620" s="594"/>
      <c r="D1620" s="595"/>
      <c r="E1620" s="595"/>
      <c r="F1620" s="595"/>
      <c r="G1620" s="596"/>
    </row>
    <row r="1621" spans="1:7" x14ac:dyDescent="0.2">
      <c r="A1621" s="586">
        <v>5212</v>
      </c>
      <c r="B1621" s="587">
        <v>6121</v>
      </c>
      <c r="C1621" s="588" t="s">
        <v>929</v>
      </c>
      <c r="D1621" s="589">
        <v>130000</v>
      </c>
      <c r="E1621" s="589">
        <v>37801.69</v>
      </c>
      <c r="F1621" s="589">
        <v>31268.761440000002</v>
      </c>
      <c r="G1621" s="590">
        <f t="shared" si="30"/>
        <v>82.717892877276128</v>
      </c>
    </row>
    <row r="1622" spans="1:7" x14ac:dyDescent="0.2">
      <c r="A1622" s="571">
        <v>5212</v>
      </c>
      <c r="B1622" s="572">
        <v>6122</v>
      </c>
      <c r="C1622" s="573" t="s">
        <v>261</v>
      </c>
      <c r="D1622" s="574">
        <v>2735</v>
      </c>
      <c r="E1622" s="574">
        <v>4750.3500000000004</v>
      </c>
      <c r="F1622" s="574">
        <v>3750.8814199999997</v>
      </c>
      <c r="G1622" s="575">
        <f t="shared" si="30"/>
        <v>78.960106518467043</v>
      </c>
    </row>
    <row r="1623" spans="1:7" x14ac:dyDescent="0.2">
      <c r="A1623" s="571">
        <v>5212</v>
      </c>
      <c r="B1623" s="572">
        <v>6331</v>
      </c>
      <c r="C1623" s="573" t="s">
        <v>3356</v>
      </c>
      <c r="D1623" s="574">
        <v>1215</v>
      </c>
      <c r="E1623" s="574">
        <v>1215</v>
      </c>
      <c r="F1623" s="574">
        <v>1215</v>
      </c>
      <c r="G1623" s="575">
        <f t="shared" si="30"/>
        <v>100</v>
      </c>
    </row>
    <row r="1624" spans="1:7" x14ac:dyDescent="0.2">
      <c r="A1624" s="577">
        <v>5212</v>
      </c>
      <c r="B1624" s="578"/>
      <c r="C1624" s="579" t="s">
        <v>237</v>
      </c>
      <c r="D1624" s="555">
        <v>133950</v>
      </c>
      <c r="E1624" s="555">
        <v>43767.040000000001</v>
      </c>
      <c r="F1624" s="555">
        <v>36234.64286</v>
      </c>
      <c r="G1624" s="580">
        <f t="shared" si="30"/>
        <v>82.78979538026789</v>
      </c>
    </row>
    <row r="1625" spans="1:7" x14ac:dyDescent="0.2">
      <c r="A1625" s="581"/>
      <c r="B1625" s="582"/>
      <c r="C1625" s="583" t="s">
        <v>2498</v>
      </c>
      <c r="D1625" s="584"/>
      <c r="E1625" s="584"/>
      <c r="F1625" s="584"/>
      <c r="G1625" s="585"/>
    </row>
    <row r="1626" spans="1:7" ht="25.5" x14ac:dyDescent="0.2">
      <c r="A1626" s="586">
        <v>5279</v>
      </c>
      <c r="B1626" s="587">
        <v>6321</v>
      </c>
      <c r="C1626" s="588" t="s">
        <v>263</v>
      </c>
      <c r="D1626" s="589">
        <v>0</v>
      </c>
      <c r="E1626" s="589">
        <v>1000</v>
      </c>
      <c r="F1626" s="589">
        <v>1000</v>
      </c>
      <c r="G1626" s="590">
        <f t="shared" si="30"/>
        <v>100</v>
      </c>
    </row>
    <row r="1627" spans="1:7" x14ac:dyDescent="0.2">
      <c r="A1627" s="571">
        <v>5279</v>
      </c>
      <c r="B1627" s="572">
        <v>6322</v>
      </c>
      <c r="C1627" s="573" t="s">
        <v>259</v>
      </c>
      <c r="D1627" s="574">
        <v>2700</v>
      </c>
      <c r="E1627" s="574">
        <v>754.9</v>
      </c>
      <c r="F1627" s="574">
        <v>338.93599999999998</v>
      </c>
      <c r="G1627" s="575">
        <f t="shared" si="30"/>
        <v>44.898132202940786</v>
      </c>
    </row>
    <row r="1628" spans="1:7" x14ac:dyDescent="0.2">
      <c r="A1628" s="577">
        <v>5279</v>
      </c>
      <c r="B1628" s="578"/>
      <c r="C1628" s="579" t="s">
        <v>241</v>
      </c>
      <c r="D1628" s="555">
        <v>2700</v>
      </c>
      <c r="E1628" s="555">
        <v>1754.9</v>
      </c>
      <c r="F1628" s="555">
        <v>1338.9359999999999</v>
      </c>
      <c r="G1628" s="580">
        <f t="shared" si="30"/>
        <v>76.296996979884895</v>
      </c>
    </row>
    <row r="1629" spans="1:7" x14ac:dyDescent="0.2">
      <c r="A1629" s="581"/>
      <c r="B1629" s="582"/>
      <c r="C1629" s="583" t="s">
        <v>2498</v>
      </c>
      <c r="D1629" s="584"/>
      <c r="E1629" s="584"/>
      <c r="F1629" s="584"/>
      <c r="G1629" s="585"/>
    </row>
    <row r="1630" spans="1:7" x14ac:dyDescent="0.2">
      <c r="A1630" s="586">
        <v>5311</v>
      </c>
      <c r="B1630" s="587">
        <v>6331</v>
      </c>
      <c r="C1630" s="588" t="s">
        <v>3356</v>
      </c>
      <c r="D1630" s="589">
        <v>5500</v>
      </c>
      <c r="E1630" s="589">
        <v>5500</v>
      </c>
      <c r="F1630" s="589">
        <v>5500</v>
      </c>
      <c r="G1630" s="590">
        <f t="shared" si="30"/>
        <v>100</v>
      </c>
    </row>
    <row r="1631" spans="1:7" x14ac:dyDescent="0.2">
      <c r="A1631" s="577">
        <v>5311</v>
      </c>
      <c r="B1631" s="578"/>
      <c r="C1631" s="579" t="s">
        <v>242</v>
      </c>
      <c r="D1631" s="555">
        <v>5500</v>
      </c>
      <c r="E1631" s="555">
        <v>5500</v>
      </c>
      <c r="F1631" s="555">
        <v>5500</v>
      </c>
      <c r="G1631" s="580">
        <f t="shared" si="30"/>
        <v>100</v>
      </c>
    </row>
    <row r="1632" spans="1:7" x14ac:dyDescent="0.2">
      <c r="A1632" s="581"/>
      <c r="B1632" s="582"/>
      <c r="C1632" s="583" t="s">
        <v>2498</v>
      </c>
      <c r="D1632" s="584"/>
      <c r="E1632" s="584"/>
      <c r="F1632" s="584"/>
      <c r="G1632" s="585"/>
    </row>
    <row r="1633" spans="1:7" x14ac:dyDescent="0.2">
      <c r="A1633" s="586">
        <v>5511</v>
      </c>
      <c r="B1633" s="587">
        <v>6331</v>
      </c>
      <c r="C1633" s="588" t="s">
        <v>3356</v>
      </c>
      <c r="D1633" s="589">
        <v>37380</v>
      </c>
      <c r="E1633" s="589">
        <v>38260</v>
      </c>
      <c r="F1633" s="589">
        <v>38256.974999999999</v>
      </c>
      <c r="G1633" s="590">
        <f t="shared" si="30"/>
        <v>99.992093570308413</v>
      </c>
    </row>
    <row r="1634" spans="1:7" x14ac:dyDescent="0.2">
      <c r="A1634" s="577">
        <v>5511</v>
      </c>
      <c r="B1634" s="578"/>
      <c r="C1634" s="579" t="s">
        <v>96</v>
      </c>
      <c r="D1634" s="555">
        <v>37380</v>
      </c>
      <c r="E1634" s="555">
        <v>38260</v>
      </c>
      <c r="F1634" s="555">
        <v>38256.974999999999</v>
      </c>
      <c r="G1634" s="580">
        <f t="shared" si="30"/>
        <v>99.992093570308413</v>
      </c>
    </row>
    <row r="1635" spans="1:7" x14ac:dyDescent="0.2">
      <c r="A1635" s="581"/>
      <c r="B1635" s="582"/>
      <c r="C1635" s="583" t="s">
        <v>2498</v>
      </c>
      <c r="D1635" s="584"/>
      <c r="E1635" s="584"/>
      <c r="F1635" s="584"/>
      <c r="G1635" s="585"/>
    </row>
    <row r="1636" spans="1:7" x14ac:dyDescent="0.2">
      <c r="A1636" s="586">
        <v>5512</v>
      </c>
      <c r="B1636" s="587">
        <v>6122</v>
      </c>
      <c r="C1636" s="588" t="s">
        <v>261</v>
      </c>
      <c r="D1636" s="589">
        <v>5245</v>
      </c>
      <c r="E1636" s="589">
        <v>6006.63</v>
      </c>
      <c r="F1636" s="589">
        <v>5415.9890400000004</v>
      </c>
      <c r="G1636" s="590">
        <f t="shared" si="30"/>
        <v>90.166849631157575</v>
      </c>
    </row>
    <row r="1637" spans="1:7" x14ac:dyDescent="0.2">
      <c r="A1637" s="571">
        <v>5512</v>
      </c>
      <c r="B1637" s="572">
        <v>6341</v>
      </c>
      <c r="C1637" s="573" t="s">
        <v>264</v>
      </c>
      <c r="D1637" s="574">
        <v>15000</v>
      </c>
      <c r="E1637" s="574">
        <v>120092.64</v>
      </c>
      <c r="F1637" s="574">
        <v>39572.43881</v>
      </c>
      <c r="G1637" s="575">
        <f t="shared" si="30"/>
        <v>32.951593711321522</v>
      </c>
    </row>
    <row r="1638" spans="1:7" x14ac:dyDescent="0.2">
      <c r="A1638" s="577">
        <v>5512</v>
      </c>
      <c r="B1638" s="578"/>
      <c r="C1638" s="579" t="s">
        <v>97</v>
      </c>
      <c r="D1638" s="555">
        <v>20245</v>
      </c>
      <c r="E1638" s="555">
        <v>126099.27</v>
      </c>
      <c r="F1638" s="555">
        <v>44988.42785</v>
      </c>
      <c r="G1638" s="580">
        <f t="shared" si="30"/>
        <v>35.676993094408871</v>
      </c>
    </row>
    <row r="1639" spans="1:7" x14ac:dyDescent="0.2">
      <c r="A1639" s="581"/>
      <c r="B1639" s="582"/>
      <c r="C1639" s="583" t="s">
        <v>2498</v>
      </c>
      <c r="D1639" s="584"/>
      <c r="E1639" s="584"/>
      <c r="F1639" s="584"/>
      <c r="G1639" s="585"/>
    </row>
    <row r="1640" spans="1:7" x14ac:dyDescent="0.2">
      <c r="A1640" s="586">
        <v>5521</v>
      </c>
      <c r="B1640" s="587">
        <v>6121</v>
      </c>
      <c r="C1640" s="588" t="s">
        <v>929</v>
      </c>
      <c r="D1640" s="589">
        <v>1000</v>
      </c>
      <c r="E1640" s="589">
        <v>2400</v>
      </c>
      <c r="F1640" s="589">
        <v>310</v>
      </c>
      <c r="G1640" s="590">
        <f t="shared" si="30"/>
        <v>12.916666666666668</v>
      </c>
    </row>
    <row r="1641" spans="1:7" ht="25.5" x14ac:dyDescent="0.2">
      <c r="A1641" s="577">
        <v>5521</v>
      </c>
      <c r="B1641" s="578"/>
      <c r="C1641" s="579" t="s">
        <v>98</v>
      </c>
      <c r="D1641" s="555">
        <v>1000</v>
      </c>
      <c r="E1641" s="555">
        <v>2400</v>
      </c>
      <c r="F1641" s="555">
        <v>310</v>
      </c>
      <c r="G1641" s="580">
        <f t="shared" si="30"/>
        <v>12.916666666666668</v>
      </c>
    </row>
    <row r="1642" spans="1:7" x14ac:dyDescent="0.2">
      <c r="A1642" s="581"/>
      <c r="B1642" s="582"/>
      <c r="C1642" s="583" t="s">
        <v>2498</v>
      </c>
      <c r="D1642" s="584"/>
      <c r="E1642" s="584"/>
      <c r="F1642" s="584"/>
      <c r="G1642" s="585"/>
    </row>
    <row r="1643" spans="1:7" x14ac:dyDescent="0.2">
      <c r="A1643" s="1246" t="s">
        <v>245</v>
      </c>
      <c r="B1643" s="1247"/>
      <c r="C1643" s="1247"/>
      <c r="D1643" s="591">
        <v>200775</v>
      </c>
      <c r="E1643" s="591">
        <v>217781.21</v>
      </c>
      <c r="F1643" s="591">
        <v>126628.98171000001</v>
      </c>
      <c r="G1643" s="592">
        <f t="shared" ref="G1643" si="32">F1643/E1643*100</f>
        <v>58.145044611516305</v>
      </c>
    </row>
    <row r="1644" spans="1:7" x14ac:dyDescent="0.2">
      <c r="A1644" s="593"/>
      <c r="B1644" s="594"/>
      <c r="C1644" s="594"/>
      <c r="D1644" s="595"/>
      <c r="E1644" s="595"/>
      <c r="F1644" s="595"/>
      <c r="G1644" s="596"/>
    </row>
    <row r="1645" spans="1:7" x14ac:dyDescent="0.2">
      <c r="A1645" s="586">
        <v>6113</v>
      </c>
      <c r="B1645" s="587">
        <v>6125</v>
      </c>
      <c r="C1645" s="588" t="s">
        <v>2802</v>
      </c>
      <c r="D1645" s="589">
        <v>250</v>
      </c>
      <c r="E1645" s="589">
        <v>250</v>
      </c>
      <c r="F1645" s="589">
        <v>49.61</v>
      </c>
      <c r="G1645" s="590">
        <f t="shared" si="30"/>
        <v>19.844000000000001</v>
      </c>
    </row>
    <row r="1646" spans="1:7" x14ac:dyDescent="0.2">
      <c r="A1646" s="577">
        <v>6113</v>
      </c>
      <c r="B1646" s="578"/>
      <c r="C1646" s="579" t="s">
        <v>99</v>
      </c>
      <c r="D1646" s="555">
        <v>250</v>
      </c>
      <c r="E1646" s="555">
        <v>250</v>
      </c>
      <c r="F1646" s="555">
        <v>49.61</v>
      </c>
      <c r="G1646" s="580">
        <f t="shared" si="30"/>
        <v>19.844000000000001</v>
      </c>
    </row>
    <row r="1647" spans="1:7" x14ac:dyDescent="0.2">
      <c r="A1647" s="581"/>
      <c r="B1647" s="582"/>
      <c r="C1647" s="583" t="s">
        <v>2498</v>
      </c>
      <c r="D1647" s="584"/>
      <c r="E1647" s="584"/>
      <c r="F1647" s="584"/>
      <c r="G1647" s="585"/>
    </row>
    <row r="1648" spans="1:7" x14ac:dyDescent="0.2">
      <c r="A1648" s="586">
        <v>6172</v>
      </c>
      <c r="B1648" s="587">
        <v>6111</v>
      </c>
      <c r="C1648" s="588" t="s">
        <v>267</v>
      </c>
      <c r="D1648" s="589">
        <v>36390</v>
      </c>
      <c r="E1648" s="589">
        <v>10631.61</v>
      </c>
      <c r="F1648" s="589">
        <v>5976.2389399999993</v>
      </c>
      <c r="G1648" s="590">
        <f t="shared" si="30"/>
        <v>56.211984262026164</v>
      </c>
    </row>
    <row r="1649" spans="1:7" x14ac:dyDescent="0.2">
      <c r="A1649" s="571">
        <v>6172</v>
      </c>
      <c r="B1649" s="572">
        <v>6119</v>
      </c>
      <c r="C1649" s="573" t="s">
        <v>2801</v>
      </c>
      <c r="D1649" s="574">
        <v>500</v>
      </c>
      <c r="E1649" s="574">
        <v>645</v>
      </c>
      <c r="F1649" s="574">
        <v>145</v>
      </c>
      <c r="G1649" s="575">
        <f t="shared" si="30"/>
        <v>22.480620155038761</v>
      </c>
    </row>
    <row r="1650" spans="1:7" x14ac:dyDescent="0.2">
      <c r="A1650" s="571">
        <v>6172</v>
      </c>
      <c r="B1650" s="572">
        <v>6121</v>
      </c>
      <c r="C1650" s="573" t="s">
        <v>929</v>
      </c>
      <c r="D1650" s="574">
        <v>14023</v>
      </c>
      <c r="E1650" s="574">
        <v>7313</v>
      </c>
      <c r="F1650" s="574">
        <v>6371.1191100000005</v>
      </c>
      <c r="G1650" s="575">
        <f t="shared" si="30"/>
        <v>87.120458225078636</v>
      </c>
    </row>
    <row r="1651" spans="1:7" x14ac:dyDescent="0.2">
      <c r="A1651" s="571">
        <v>6172</v>
      </c>
      <c r="B1651" s="572">
        <v>6122</v>
      </c>
      <c r="C1651" s="573" t="s">
        <v>261</v>
      </c>
      <c r="D1651" s="574">
        <v>1900</v>
      </c>
      <c r="E1651" s="574">
        <v>1700</v>
      </c>
      <c r="F1651" s="574">
        <v>1177.0066999999999</v>
      </c>
      <c r="G1651" s="575">
        <f t="shared" si="30"/>
        <v>69.235688235294106</v>
      </c>
    </row>
    <row r="1652" spans="1:7" x14ac:dyDescent="0.2">
      <c r="A1652" s="571">
        <v>6172</v>
      </c>
      <c r="B1652" s="572">
        <v>6123</v>
      </c>
      <c r="C1652" s="573" t="s">
        <v>262</v>
      </c>
      <c r="D1652" s="574">
        <v>3100</v>
      </c>
      <c r="E1652" s="574">
        <v>6215.95</v>
      </c>
      <c r="F1652" s="574">
        <v>5465.3436300000012</v>
      </c>
      <c r="G1652" s="575">
        <f t="shared" si="30"/>
        <v>87.924510814919714</v>
      </c>
    </row>
    <row r="1653" spans="1:7" x14ac:dyDescent="0.2">
      <c r="A1653" s="571">
        <v>6172</v>
      </c>
      <c r="B1653" s="572">
        <v>6125</v>
      </c>
      <c r="C1653" s="573" t="s">
        <v>2802</v>
      </c>
      <c r="D1653" s="574">
        <v>10000</v>
      </c>
      <c r="E1653" s="574">
        <v>14217.53</v>
      </c>
      <c r="F1653" s="574">
        <v>4497.6253899999992</v>
      </c>
      <c r="G1653" s="575">
        <f t="shared" si="30"/>
        <v>31.634365392582247</v>
      </c>
    </row>
    <row r="1654" spans="1:7" x14ac:dyDescent="0.2">
      <c r="A1654" s="577">
        <v>6172</v>
      </c>
      <c r="B1654" s="578"/>
      <c r="C1654" s="579" t="s">
        <v>101</v>
      </c>
      <c r="D1654" s="555">
        <v>65913</v>
      </c>
      <c r="E1654" s="555">
        <v>40723.089999999997</v>
      </c>
      <c r="F1654" s="555">
        <v>23632.333770000001</v>
      </c>
      <c r="G1654" s="580">
        <f t="shared" si="30"/>
        <v>58.031779440116168</v>
      </c>
    </row>
    <row r="1655" spans="1:7" x14ac:dyDescent="0.2">
      <c r="A1655" s="581"/>
      <c r="B1655" s="582"/>
      <c r="C1655" s="583" t="s">
        <v>2498</v>
      </c>
      <c r="D1655" s="584"/>
      <c r="E1655" s="584"/>
      <c r="F1655" s="584"/>
      <c r="G1655" s="585"/>
    </row>
    <row r="1656" spans="1:7" x14ac:dyDescent="0.2">
      <c r="A1656" s="586">
        <v>6409</v>
      </c>
      <c r="B1656" s="587">
        <v>6901</v>
      </c>
      <c r="C1656" s="588" t="s">
        <v>2803</v>
      </c>
      <c r="D1656" s="589">
        <v>50000</v>
      </c>
      <c r="E1656" s="589">
        <v>63216.62</v>
      </c>
      <c r="F1656" s="589">
        <v>0</v>
      </c>
      <c r="G1656" s="590">
        <f t="shared" si="30"/>
        <v>0</v>
      </c>
    </row>
    <row r="1657" spans="1:7" x14ac:dyDescent="0.2">
      <c r="A1657" s="577">
        <v>6409</v>
      </c>
      <c r="B1657" s="578"/>
      <c r="C1657" s="628" t="s">
        <v>104</v>
      </c>
      <c r="D1657" s="555">
        <v>50000</v>
      </c>
      <c r="E1657" s="555">
        <v>63216.62</v>
      </c>
      <c r="F1657" s="555">
        <v>0</v>
      </c>
      <c r="G1657" s="580">
        <f t="shared" si="30"/>
        <v>0</v>
      </c>
    </row>
    <row r="1658" spans="1:7" ht="15" x14ac:dyDescent="0.25">
      <c r="A1658" s="629"/>
      <c r="B1658" s="630"/>
      <c r="C1658" s="599" t="s">
        <v>2498</v>
      </c>
      <c r="D1658" s="631"/>
      <c r="E1658" s="631"/>
      <c r="F1658" s="631"/>
      <c r="G1658" s="632"/>
    </row>
    <row r="1659" spans="1:7" ht="13.5" thickBot="1" x14ac:dyDescent="0.25">
      <c r="A1659" s="1251" t="s">
        <v>255</v>
      </c>
      <c r="B1659" s="1252"/>
      <c r="C1659" s="1252"/>
      <c r="D1659" s="633">
        <v>116163</v>
      </c>
      <c r="E1659" s="633">
        <v>104189.71</v>
      </c>
      <c r="F1659" s="633">
        <v>23681.943769999994</v>
      </c>
      <c r="G1659" s="634">
        <f t="shared" ref="G1659" si="33">F1659/E1659*100</f>
        <v>22.729637859631239</v>
      </c>
    </row>
    <row r="1662" spans="1:7" ht="13.5" thickBot="1" x14ac:dyDescent="0.25"/>
    <row r="1663" spans="1:7" ht="15" customHeight="1" x14ac:dyDescent="0.2">
      <c r="A1663" s="281"/>
      <c r="B1663" s="281"/>
      <c r="C1663" s="106" t="s">
        <v>274</v>
      </c>
      <c r="D1663" s="635">
        <v>36277306</v>
      </c>
      <c r="E1663" s="635">
        <v>39081947.137000002</v>
      </c>
      <c r="F1663" s="635">
        <v>37426128.813519999</v>
      </c>
      <c r="G1663" s="636">
        <f t="shared" ref="G1663:G1667" si="34">F1663/E1663*100</f>
        <v>95.76321436167035</v>
      </c>
    </row>
    <row r="1664" spans="1:7" ht="15" customHeight="1" x14ac:dyDescent="0.2">
      <c r="A1664" s="107"/>
      <c r="B1664" s="107"/>
      <c r="C1664" s="108" t="s">
        <v>275</v>
      </c>
      <c r="D1664" s="637">
        <v>6444769</v>
      </c>
      <c r="E1664" s="637">
        <v>7064863.4129999997</v>
      </c>
      <c r="F1664" s="637">
        <v>4451690.5151199996</v>
      </c>
      <c r="G1664" s="592">
        <f t="shared" si="34"/>
        <v>63.011699659026362</v>
      </c>
    </row>
    <row r="1665" spans="1:7" ht="15" customHeight="1" x14ac:dyDescent="0.2">
      <c r="A1665" s="107"/>
      <c r="B1665" s="107"/>
      <c r="C1665" s="108" t="s">
        <v>276</v>
      </c>
      <c r="D1665" s="637">
        <v>0</v>
      </c>
      <c r="E1665" s="637">
        <v>0</v>
      </c>
      <c r="F1665" s="637">
        <v>28580816.334630001</v>
      </c>
      <c r="G1665" s="638" t="s">
        <v>2578</v>
      </c>
    </row>
    <row r="1666" spans="1:7" ht="15.75" customHeight="1" thickBot="1" x14ac:dyDescent="0.25">
      <c r="A1666" s="107"/>
      <c r="B1666" s="107"/>
      <c r="C1666" s="108" t="s">
        <v>277</v>
      </c>
      <c r="D1666" s="637">
        <v>42722075</v>
      </c>
      <c r="E1666" s="637">
        <v>46146810.550000004</v>
      </c>
      <c r="F1666" s="637">
        <v>70458635.663269997</v>
      </c>
      <c r="G1666" s="592">
        <f t="shared" si="34"/>
        <v>152.68365207369675</v>
      </c>
    </row>
    <row r="1667" spans="1:7" ht="16.5" customHeight="1" thickBot="1" x14ac:dyDescent="0.25">
      <c r="A1667" s="109"/>
      <c r="B1667" s="109"/>
      <c r="C1667" s="110" t="s">
        <v>278</v>
      </c>
      <c r="D1667" s="639">
        <v>42722075</v>
      </c>
      <c r="E1667" s="639">
        <v>46146810.550000004</v>
      </c>
      <c r="F1667" s="639">
        <v>41877819.328639999</v>
      </c>
      <c r="G1667" s="640">
        <f t="shared" si="34"/>
        <v>90.749108832267922</v>
      </c>
    </row>
  </sheetData>
  <mergeCells count="13">
    <mergeCell ref="A1659:C1659"/>
    <mergeCell ref="A1164:C1164"/>
    <mergeCell ref="A1287:C1287"/>
    <mergeCell ref="A1353:C1353"/>
    <mergeCell ref="A1550:C1550"/>
    <mergeCell ref="A1619:C1619"/>
    <mergeCell ref="A1643:C1643"/>
    <mergeCell ref="A1104:C1104"/>
    <mergeCell ref="A2:G2"/>
    <mergeCell ref="A4:G4"/>
    <mergeCell ref="A19:C19"/>
    <mergeCell ref="A170:C170"/>
    <mergeCell ref="A775:C775"/>
  </mergeCells>
  <pageMargins left="0.39370078740157483" right="0.39370078740157483" top="0.59055118110236227" bottom="0.39370078740157483" header="0.31496062992125984" footer="0.11811023622047245"/>
  <pageSetup paperSize="9" scale="88" firstPageNumber="80" fitToHeight="0" orientation="portrait" useFirstPageNumber="1" r:id="rId1"/>
  <headerFooter>
    <oddHeader>&amp;L&amp;"Tahoma,Kurzíva"Závěrečný účet Moravskoslezského kraje za rok 2025&amp;R&amp;"Tahoma,Kurzíva"Tabulka č. 2</oddHeader>
    <oddFooter>&amp;C&amp;"Tahoma,Obyčejné"&amp;P</oddFooter>
  </headerFooter>
  <rowBreaks count="34" manualBreakCount="34">
    <brk id="50" max="6" man="1"/>
    <brk id="101" max="6" man="1"/>
    <brk id="151" max="6" man="1"/>
    <brk id="200" max="6" man="1"/>
    <brk id="244" max="6" man="1"/>
    <brk id="287" max="6" man="1"/>
    <brk id="328" max="6" man="1"/>
    <brk id="377" max="6" man="1"/>
    <brk id="424" max="6" man="1"/>
    <brk id="471" max="6" man="1"/>
    <brk id="522" max="6" man="1"/>
    <brk id="568" max="6" man="1"/>
    <brk id="617" max="6" man="1"/>
    <brk id="665" max="6" man="1"/>
    <brk id="719" max="6" man="1"/>
    <brk id="768" max="6" man="1"/>
    <brk id="813" max="6" man="1"/>
    <brk id="860" max="6" man="1"/>
    <brk id="901" max="6" man="1"/>
    <brk id="944" max="6" man="1"/>
    <brk id="987" max="6" man="1"/>
    <brk id="1029" max="6" man="1"/>
    <brk id="1073" max="6" man="1"/>
    <brk id="1121" max="6" man="1"/>
    <brk id="1178" max="6" man="1"/>
    <brk id="1234" max="6" man="1"/>
    <brk id="1291" max="6" man="1"/>
    <brk id="1340" max="6" man="1"/>
    <brk id="1387" max="6" man="1"/>
    <brk id="1438" max="6" man="1"/>
    <brk id="1488" max="6" man="1"/>
    <brk id="1542" max="6" man="1"/>
    <brk id="1589" max="6" man="1"/>
    <brk id="163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F543F-4D2B-46C1-B9ED-D3688056E080}">
  <sheetPr>
    <pageSetUpPr fitToPage="1"/>
  </sheetPr>
  <dimension ref="A2:F241"/>
  <sheetViews>
    <sheetView zoomScaleNormal="100" zoomScaleSheetLayoutView="100" workbookViewId="0">
      <selection activeCell="H4" sqref="H4"/>
    </sheetView>
  </sheetViews>
  <sheetFormatPr defaultRowHeight="10.5" x14ac:dyDescent="0.15"/>
  <cols>
    <col min="1" max="1" width="8.140625" style="322" customWidth="1"/>
    <col min="2" max="2" width="40.7109375" style="294" customWidth="1"/>
    <col min="3" max="3" width="12.7109375" style="294" customWidth="1"/>
    <col min="4" max="5" width="12.7109375" style="321" customWidth="1"/>
    <col min="6" max="6" width="88.7109375" style="293" customWidth="1"/>
    <col min="7" max="16384" width="9.140625" style="294"/>
  </cols>
  <sheetData>
    <row r="2" spans="1:6" s="288" customFormat="1" ht="21" customHeight="1" x14ac:dyDescent="0.2">
      <c r="A2" s="1269" t="s">
        <v>4091</v>
      </c>
      <c r="B2" s="1269"/>
      <c r="C2" s="1269"/>
      <c r="D2" s="1269"/>
      <c r="E2" s="1269"/>
      <c r="F2" s="1269"/>
    </row>
    <row r="3" spans="1:6" s="288" customFormat="1" ht="12.75" customHeight="1" x14ac:dyDescent="0.2">
      <c r="A3" s="289"/>
      <c r="B3" s="289"/>
      <c r="C3" s="289"/>
      <c r="D3" s="289"/>
      <c r="E3" s="289"/>
      <c r="F3" s="289"/>
    </row>
    <row r="4" spans="1:6" ht="18" customHeight="1" x14ac:dyDescent="0.2">
      <c r="A4" s="328" t="s">
        <v>5</v>
      </c>
      <c r="B4" s="288"/>
      <c r="C4" s="288"/>
      <c r="D4" s="291"/>
      <c r="E4" s="291"/>
      <c r="F4" s="292"/>
    </row>
    <row r="5" spans="1:6" ht="13.5" thickBot="1" x14ac:dyDescent="0.25">
      <c r="A5" s="290"/>
      <c r="B5" s="288"/>
      <c r="C5" s="288"/>
      <c r="D5" s="291"/>
      <c r="E5" s="291"/>
      <c r="F5" s="327" t="s">
        <v>2</v>
      </c>
    </row>
    <row r="6" spans="1:6" ht="30" customHeight="1" thickBot="1" x14ac:dyDescent="0.2">
      <c r="A6" s="643" t="s">
        <v>54</v>
      </c>
      <c r="B6" s="644" t="s">
        <v>2881</v>
      </c>
      <c r="C6" s="645" t="s">
        <v>56</v>
      </c>
      <c r="D6" s="645" t="s">
        <v>57</v>
      </c>
      <c r="E6" s="645" t="s">
        <v>1</v>
      </c>
      <c r="F6" s="646" t="s">
        <v>2882</v>
      </c>
    </row>
    <row r="7" spans="1:6" ht="27.75" customHeight="1" x14ac:dyDescent="0.15">
      <c r="A7" s="647">
        <v>1111</v>
      </c>
      <c r="B7" s="648" t="s">
        <v>2744</v>
      </c>
      <c r="C7" s="649">
        <v>1900000</v>
      </c>
      <c r="D7" s="649">
        <v>1960000</v>
      </c>
      <c r="E7" s="649">
        <v>2018789.3750800004</v>
      </c>
      <c r="F7" s="650" t="s">
        <v>2883</v>
      </c>
    </row>
    <row r="8" spans="1:6" ht="27.75" customHeight="1" x14ac:dyDescent="0.15">
      <c r="A8" s="295">
        <v>1112</v>
      </c>
      <c r="B8" s="404" t="s">
        <v>2745</v>
      </c>
      <c r="C8" s="405">
        <v>150000</v>
      </c>
      <c r="D8" s="405">
        <v>150000</v>
      </c>
      <c r="E8" s="405">
        <v>196766.98646000001</v>
      </c>
      <c r="F8" s="406" t="s">
        <v>2884</v>
      </c>
    </row>
    <row r="9" spans="1:6" ht="27.75" customHeight="1" x14ac:dyDescent="0.15">
      <c r="A9" s="295">
        <v>1113</v>
      </c>
      <c r="B9" s="404" t="s">
        <v>2746</v>
      </c>
      <c r="C9" s="405">
        <v>250000</v>
      </c>
      <c r="D9" s="405">
        <v>390000</v>
      </c>
      <c r="E9" s="405">
        <v>398998.21941000002</v>
      </c>
      <c r="F9" s="406" t="s">
        <v>2885</v>
      </c>
    </row>
    <row r="10" spans="1:6" ht="15" customHeight="1" x14ac:dyDescent="0.15">
      <c r="A10" s="295">
        <v>1121</v>
      </c>
      <c r="B10" s="404" t="s">
        <v>2747</v>
      </c>
      <c r="C10" s="405">
        <v>2800000</v>
      </c>
      <c r="D10" s="405">
        <v>2900000</v>
      </c>
      <c r="E10" s="405">
        <v>3018743.4683999997</v>
      </c>
      <c r="F10" s="406" t="s">
        <v>2886</v>
      </c>
    </row>
    <row r="11" spans="1:6" ht="41.25" customHeight="1" x14ac:dyDescent="0.15">
      <c r="A11" s="295">
        <v>1123</v>
      </c>
      <c r="B11" s="404" t="s">
        <v>2748</v>
      </c>
      <c r="C11" s="405">
        <v>150000</v>
      </c>
      <c r="D11" s="405">
        <v>124510.47</v>
      </c>
      <c r="E11" s="405">
        <v>124510.47</v>
      </c>
      <c r="F11" s="406" t="s">
        <v>2887</v>
      </c>
    </row>
    <row r="12" spans="1:6" ht="15" customHeight="1" x14ac:dyDescent="0.15">
      <c r="A12" s="295">
        <v>1211</v>
      </c>
      <c r="B12" s="404" t="s">
        <v>2749</v>
      </c>
      <c r="C12" s="651">
        <v>5500000</v>
      </c>
      <c r="D12" s="651">
        <v>5600000</v>
      </c>
      <c r="E12" s="651">
        <v>5637942.4219399998</v>
      </c>
      <c r="F12" s="406" t="s">
        <v>3468</v>
      </c>
    </row>
    <row r="13" spans="1:6" ht="41.25" customHeight="1" x14ac:dyDescent="0.15">
      <c r="A13" s="652">
        <v>1332</v>
      </c>
      <c r="B13" s="653" t="s">
        <v>2750</v>
      </c>
      <c r="C13" s="405">
        <v>4000</v>
      </c>
      <c r="D13" s="405">
        <v>4000</v>
      </c>
      <c r="E13" s="405">
        <v>9317.4342500000002</v>
      </c>
      <c r="F13" s="407" t="s">
        <v>2888</v>
      </c>
    </row>
    <row r="14" spans="1:6" ht="41.25" customHeight="1" x14ac:dyDescent="0.15">
      <c r="A14" s="652">
        <v>1356</v>
      </c>
      <c r="B14" s="653" t="s">
        <v>3346</v>
      </c>
      <c r="C14" s="405">
        <v>1000</v>
      </c>
      <c r="D14" s="405">
        <v>17993.174999999999</v>
      </c>
      <c r="E14" s="405">
        <v>21491.460469999998</v>
      </c>
      <c r="F14" s="654" t="s">
        <v>3461</v>
      </c>
    </row>
    <row r="15" spans="1:6" ht="41.25" customHeight="1" x14ac:dyDescent="0.15">
      <c r="A15" s="652">
        <v>1357</v>
      </c>
      <c r="B15" s="404" t="s">
        <v>2751</v>
      </c>
      <c r="C15" s="405">
        <v>15000</v>
      </c>
      <c r="D15" s="405">
        <v>15000</v>
      </c>
      <c r="E15" s="405">
        <v>15387.2215</v>
      </c>
      <c r="F15" s="654" t="s">
        <v>2889</v>
      </c>
    </row>
    <row r="16" spans="1:6" ht="55.5" customHeight="1" thickBot="1" x14ac:dyDescent="0.2">
      <c r="A16" s="655">
        <v>1361</v>
      </c>
      <c r="B16" s="656" t="s">
        <v>2752</v>
      </c>
      <c r="C16" s="657">
        <v>2400</v>
      </c>
      <c r="D16" s="657">
        <v>2657.54</v>
      </c>
      <c r="E16" s="657">
        <v>3067.95</v>
      </c>
      <c r="F16" s="658" t="s">
        <v>2890</v>
      </c>
    </row>
    <row r="17" spans="1:6" s="409" customFormat="1" ht="15.75" customHeight="1" thickBot="1" x14ac:dyDescent="0.25">
      <c r="A17" s="659" t="s">
        <v>2574</v>
      </c>
      <c r="B17" s="660"/>
      <c r="C17" s="661">
        <f>SUM(C7:C16)</f>
        <v>10772400</v>
      </c>
      <c r="D17" s="661">
        <f>SUM(D7:D16)</f>
        <v>11164161.184999999</v>
      </c>
      <c r="E17" s="661">
        <f>SUM(E7:E16)</f>
        <v>11445015.007509999</v>
      </c>
      <c r="F17" s="662"/>
    </row>
    <row r="18" spans="1:6" s="296" customFormat="1" ht="12.75" customHeight="1" x14ac:dyDescent="0.15">
      <c r="A18" s="297"/>
      <c r="D18" s="298"/>
      <c r="E18" s="298"/>
      <c r="F18" s="299"/>
    </row>
    <row r="19" spans="1:6" s="296" customFormat="1" ht="12.75" customHeight="1" x14ac:dyDescent="0.15">
      <c r="A19" s="297"/>
      <c r="D19" s="298"/>
      <c r="E19" s="298"/>
      <c r="F19" s="299"/>
    </row>
    <row r="20" spans="1:6" ht="18" customHeight="1" x14ac:dyDescent="0.2">
      <c r="A20" s="328" t="s">
        <v>6</v>
      </c>
      <c r="B20" s="288"/>
      <c r="C20" s="288"/>
      <c r="D20" s="291"/>
      <c r="E20" s="291"/>
      <c r="F20" s="292"/>
    </row>
    <row r="21" spans="1:6" s="296" customFormat="1" ht="13.5" thickBot="1" x14ac:dyDescent="0.25">
      <c r="A21" s="290"/>
      <c r="B21" s="300"/>
      <c r="C21" s="300"/>
      <c r="D21" s="301"/>
      <c r="E21" s="301"/>
      <c r="F21" s="327" t="s">
        <v>2</v>
      </c>
    </row>
    <row r="22" spans="1:6" ht="30" customHeight="1" thickBot="1" x14ac:dyDescent="0.2">
      <c r="A22" s="643" t="s">
        <v>54</v>
      </c>
      <c r="B22" s="644" t="s">
        <v>2881</v>
      </c>
      <c r="C22" s="645" t="s">
        <v>56</v>
      </c>
      <c r="D22" s="645" t="s">
        <v>57</v>
      </c>
      <c r="E22" s="645" t="s">
        <v>1</v>
      </c>
      <c r="F22" s="646" t="s">
        <v>2882</v>
      </c>
    </row>
    <row r="23" spans="1:6" ht="63.75" x14ac:dyDescent="0.15">
      <c r="A23" s="663">
        <v>2111</v>
      </c>
      <c r="B23" s="648" t="s">
        <v>2758</v>
      </c>
      <c r="C23" s="649">
        <v>18906</v>
      </c>
      <c r="D23" s="649">
        <v>22734.09</v>
      </c>
      <c r="E23" s="649">
        <v>21947.588009999999</v>
      </c>
      <c r="F23" s="654" t="s">
        <v>4092</v>
      </c>
    </row>
    <row r="24" spans="1:6" ht="15" customHeight="1" x14ac:dyDescent="0.15">
      <c r="A24" s="295">
        <v>2119</v>
      </c>
      <c r="B24" s="404" t="s">
        <v>76</v>
      </c>
      <c r="C24" s="405">
        <v>2500</v>
      </c>
      <c r="D24" s="405">
        <v>3429.55</v>
      </c>
      <c r="E24" s="405">
        <v>3755.9288900000001</v>
      </c>
      <c r="F24" s="407" t="s">
        <v>2891</v>
      </c>
    </row>
    <row r="25" spans="1:6" ht="15" customHeight="1" x14ac:dyDescent="0.15">
      <c r="A25" s="295">
        <v>2122</v>
      </c>
      <c r="B25" s="1084" t="s">
        <v>2757</v>
      </c>
      <c r="C25" s="1085">
        <v>0</v>
      </c>
      <c r="D25" s="1085">
        <v>5970.2709999999997</v>
      </c>
      <c r="E25" s="1085">
        <v>5970.2748900000006</v>
      </c>
      <c r="F25" s="1086" t="s">
        <v>4093</v>
      </c>
    </row>
    <row r="26" spans="1:6" ht="15" customHeight="1" x14ac:dyDescent="0.15">
      <c r="A26" s="652">
        <v>2131</v>
      </c>
      <c r="B26" s="664" t="s">
        <v>2760</v>
      </c>
      <c r="C26" s="405">
        <v>78</v>
      </c>
      <c r="D26" s="405">
        <v>316.81</v>
      </c>
      <c r="E26" s="405">
        <v>316.54509999999999</v>
      </c>
      <c r="F26" s="1270" t="s">
        <v>4094</v>
      </c>
    </row>
    <row r="27" spans="1:6" ht="27.75" customHeight="1" x14ac:dyDescent="0.15">
      <c r="A27" s="295">
        <v>2132</v>
      </c>
      <c r="B27" s="404" t="s">
        <v>2756</v>
      </c>
      <c r="C27" s="405">
        <v>29407</v>
      </c>
      <c r="D27" s="405">
        <v>22075.62</v>
      </c>
      <c r="E27" s="649">
        <v>21924.088560000004</v>
      </c>
      <c r="F27" s="1271"/>
    </row>
    <row r="28" spans="1:6" ht="15" customHeight="1" x14ac:dyDescent="0.15">
      <c r="A28" s="647">
        <v>2133</v>
      </c>
      <c r="B28" s="648" t="s">
        <v>3068</v>
      </c>
      <c r="C28" s="649">
        <v>12</v>
      </c>
      <c r="D28" s="649">
        <v>12</v>
      </c>
      <c r="E28" s="649">
        <v>0</v>
      </c>
      <c r="F28" s="1272"/>
    </row>
    <row r="29" spans="1:6" ht="41.25" customHeight="1" x14ac:dyDescent="0.15">
      <c r="A29" s="652">
        <v>2141</v>
      </c>
      <c r="B29" s="664" t="s">
        <v>2762</v>
      </c>
      <c r="C29" s="405">
        <v>80000</v>
      </c>
      <c r="D29" s="405">
        <v>113597.09</v>
      </c>
      <c r="E29" s="405">
        <v>262937.81851999997</v>
      </c>
      <c r="F29" s="329" t="s">
        <v>4482</v>
      </c>
    </row>
    <row r="30" spans="1:6" ht="15" customHeight="1" x14ac:dyDescent="0.15">
      <c r="A30" s="295">
        <v>2143</v>
      </c>
      <c r="B30" s="404" t="s">
        <v>100</v>
      </c>
      <c r="C30" s="405">
        <v>0</v>
      </c>
      <c r="D30" s="405">
        <v>0</v>
      </c>
      <c r="E30" s="405">
        <v>1562.1213599999999</v>
      </c>
      <c r="F30" s="407" t="s">
        <v>2892</v>
      </c>
    </row>
    <row r="31" spans="1:6" ht="15" customHeight="1" x14ac:dyDescent="0.15">
      <c r="A31" s="652">
        <v>2149</v>
      </c>
      <c r="B31" s="664" t="s">
        <v>4075</v>
      </c>
      <c r="C31" s="405">
        <v>0</v>
      </c>
      <c r="D31" s="405">
        <v>0</v>
      </c>
      <c r="E31" s="405">
        <v>41537.5</v>
      </c>
      <c r="F31" s="665" t="s">
        <v>4095</v>
      </c>
    </row>
    <row r="32" spans="1:6" ht="27.75" customHeight="1" x14ac:dyDescent="0.15">
      <c r="A32" s="652">
        <v>2211</v>
      </c>
      <c r="B32" s="664" t="s">
        <v>2759</v>
      </c>
      <c r="C32" s="405">
        <v>5</v>
      </c>
      <c r="D32" s="405">
        <v>83.84</v>
      </c>
      <c r="E32" s="405">
        <v>80.841610000000003</v>
      </c>
      <c r="F32" s="1270" t="s">
        <v>4096</v>
      </c>
    </row>
    <row r="33" spans="1:6" ht="27.75" customHeight="1" x14ac:dyDescent="0.15">
      <c r="A33" s="652">
        <v>2212</v>
      </c>
      <c r="B33" s="664" t="s">
        <v>2893</v>
      </c>
      <c r="C33" s="405">
        <v>9730</v>
      </c>
      <c r="D33" s="405">
        <v>48851.478999999999</v>
      </c>
      <c r="E33" s="405">
        <v>53932.891040000002</v>
      </c>
      <c r="F33" s="1268"/>
    </row>
    <row r="34" spans="1:6" ht="27.75" customHeight="1" x14ac:dyDescent="0.15">
      <c r="A34" s="652">
        <v>2223</v>
      </c>
      <c r="B34" s="664" t="s">
        <v>2764</v>
      </c>
      <c r="C34" s="405">
        <v>372</v>
      </c>
      <c r="D34" s="405">
        <v>125300.439</v>
      </c>
      <c r="E34" s="405">
        <v>126461.37621999992</v>
      </c>
      <c r="F34" s="1267" t="s">
        <v>4097</v>
      </c>
    </row>
    <row r="35" spans="1:6" ht="15" customHeight="1" x14ac:dyDescent="0.15">
      <c r="A35" s="652">
        <v>2229</v>
      </c>
      <c r="B35" s="664" t="s">
        <v>2579</v>
      </c>
      <c r="C35" s="405">
        <v>0</v>
      </c>
      <c r="D35" s="405">
        <v>195503.647</v>
      </c>
      <c r="E35" s="405">
        <v>195657.42447999999</v>
      </c>
      <c r="F35" s="1267"/>
    </row>
    <row r="36" spans="1:6" ht="27.75" customHeight="1" x14ac:dyDescent="0.15">
      <c r="A36" s="652">
        <v>2310</v>
      </c>
      <c r="B36" s="664" t="s">
        <v>2755</v>
      </c>
      <c r="C36" s="405">
        <v>0</v>
      </c>
      <c r="D36" s="405">
        <v>1332.75</v>
      </c>
      <c r="E36" s="405">
        <v>1332.7461699999999</v>
      </c>
      <c r="F36" s="407" t="s">
        <v>4098</v>
      </c>
    </row>
    <row r="37" spans="1:6" ht="27.75" customHeight="1" x14ac:dyDescent="0.15">
      <c r="A37" s="652">
        <v>2321</v>
      </c>
      <c r="B37" s="664" t="s">
        <v>2761</v>
      </c>
      <c r="C37" s="405">
        <v>0</v>
      </c>
      <c r="D37" s="405">
        <v>200</v>
      </c>
      <c r="E37" s="405">
        <v>200</v>
      </c>
      <c r="F37" s="407" t="s">
        <v>4099</v>
      </c>
    </row>
    <row r="38" spans="1:6" ht="82.5" customHeight="1" x14ac:dyDescent="0.15">
      <c r="A38" s="652">
        <v>2322</v>
      </c>
      <c r="B38" s="664" t="s">
        <v>2763</v>
      </c>
      <c r="C38" s="405">
        <v>50000</v>
      </c>
      <c r="D38" s="405">
        <v>142641.42000000001</v>
      </c>
      <c r="E38" s="405">
        <v>142772.242</v>
      </c>
      <c r="F38" s="407" t="s">
        <v>4100</v>
      </c>
    </row>
    <row r="39" spans="1:6" ht="63.75" x14ac:dyDescent="0.15">
      <c r="A39" s="652">
        <v>2324</v>
      </c>
      <c r="B39" s="664" t="s">
        <v>2754</v>
      </c>
      <c r="C39" s="405">
        <v>14795</v>
      </c>
      <c r="D39" s="405">
        <v>19389.07</v>
      </c>
      <c r="E39" s="405">
        <v>19277.000729999996</v>
      </c>
      <c r="F39" s="457" t="s">
        <v>4101</v>
      </c>
    </row>
    <row r="40" spans="1:6" ht="41.25" customHeight="1" x14ac:dyDescent="0.15">
      <c r="A40" s="295">
        <v>2329</v>
      </c>
      <c r="B40" s="404" t="s">
        <v>61</v>
      </c>
      <c r="C40" s="405">
        <v>200</v>
      </c>
      <c r="D40" s="405">
        <v>2115.04</v>
      </c>
      <c r="E40" s="405">
        <v>2172.0825999999979</v>
      </c>
      <c r="F40" s="407" t="s">
        <v>4102</v>
      </c>
    </row>
    <row r="41" spans="1:6" ht="40.5" customHeight="1" x14ac:dyDescent="0.15">
      <c r="A41" s="652">
        <v>2412</v>
      </c>
      <c r="B41" s="664" t="s">
        <v>2765</v>
      </c>
      <c r="C41" s="405">
        <v>11640</v>
      </c>
      <c r="D41" s="405">
        <v>18828.66</v>
      </c>
      <c r="E41" s="405">
        <v>19020.920619999997</v>
      </c>
      <c r="F41" s="1270" t="s">
        <v>4103</v>
      </c>
    </row>
    <row r="42" spans="1:6" ht="40.5" customHeight="1" x14ac:dyDescent="0.15">
      <c r="A42" s="652">
        <v>2420</v>
      </c>
      <c r="B42" s="664" t="s">
        <v>2766</v>
      </c>
      <c r="C42" s="405">
        <v>199842</v>
      </c>
      <c r="D42" s="405">
        <v>197315</v>
      </c>
      <c r="E42" s="405">
        <v>197315</v>
      </c>
      <c r="F42" s="1267"/>
    </row>
    <row r="43" spans="1:6" ht="40.5" customHeight="1" x14ac:dyDescent="0.15">
      <c r="A43" s="295">
        <v>2441</v>
      </c>
      <c r="B43" s="404" t="s">
        <v>105</v>
      </c>
      <c r="C43" s="405">
        <v>16350</v>
      </c>
      <c r="D43" s="405">
        <v>19580.705000000002</v>
      </c>
      <c r="E43" s="405">
        <v>20120.141250000001</v>
      </c>
      <c r="F43" s="1267"/>
    </row>
    <row r="44" spans="1:6" ht="40.5" customHeight="1" x14ac:dyDescent="0.15">
      <c r="A44" s="295">
        <v>2449</v>
      </c>
      <c r="B44" s="404" t="s">
        <v>3058</v>
      </c>
      <c r="C44" s="405">
        <v>6672</v>
      </c>
      <c r="D44" s="405">
        <v>5560</v>
      </c>
      <c r="E44" s="405">
        <v>5560</v>
      </c>
      <c r="F44" s="1268"/>
    </row>
    <row r="45" spans="1:6" s="302" customFormat="1" ht="176.25" customHeight="1" x14ac:dyDescent="0.2">
      <c r="A45" s="318">
        <v>2451</v>
      </c>
      <c r="B45" s="404" t="s">
        <v>106</v>
      </c>
      <c r="C45" s="405">
        <v>391134</v>
      </c>
      <c r="D45" s="405">
        <v>314634.86</v>
      </c>
      <c r="E45" s="405">
        <v>315321.49257</v>
      </c>
      <c r="F45" s="666" t="s">
        <v>4104</v>
      </c>
    </row>
    <row r="46" spans="1:6" s="302" customFormat="1" ht="42" customHeight="1" x14ac:dyDescent="0.2">
      <c r="A46" s="318">
        <v>2459</v>
      </c>
      <c r="B46" s="404" t="s">
        <v>3059</v>
      </c>
      <c r="C46" s="405">
        <v>1400</v>
      </c>
      <c r="D46" s="405">
        <v>1400</v>
      </c>
      <c r="E46" s="405">
        <v>1400</v>
      </c>
      <c r="F46" s="407" t="s">
        <v>4105</v>
      </c>
    </row>
    <row r="47" spans="1:6" s="302" customFormat="1" ht="27.75" customHeight="1" thickBot="1" x14ac:dyDescent="0.25">
      <c r="A47" s="667">
        <v>2460</v>
      </c>
      <c r="B47" s="664" t="s">
        <v>3347</v>
      </c>
      <c r="C47" s="651">
        <v>0</v>
      </c>
      <c r="D47" s="651">
        <v>1974.95</v>
      </c>
      <c r="E47" s="651">
        <v>2011.2149999999999</v>
      </c>
      <c r="F47" s="665" t="s">
        <v>3462</v>
      </c>
    </row>
    <row r="48" spans="1:6" s="410" customFormat="1" ht="15.75" customHeight="1" thickBot="1" x14ac:dyDescent="0.25">
      <c r="A48" s="659" t="s">
        <v>2894</v>
      </c>
      <c r="B48" s="668"/>
      <c r="C48" s="669">
        <f>SUM(C23:C47)</f>
        <v>833043</v>
      </c>
      <c r="D48" s="669">
        <f>SUM(D23:D47)</f>
        <v>1262847.291</v>
      </c>
      <c r="E48" s="669">
        <f>SUM(E23:E47)</f>
        <v>1462587.2396199999</v>
      </c>
      <c r="F48" s="670"/>
    </row>
    <row r="49" spans="1:6" ht="12.75" customHeight="1" x14ac:dyDescent="0.15">
      <c r="A49" s="304"/>
      <c r="B49" s="305"/>
      <c r="C49" s="305"/>
      <c r="D49" s="306"/>
      <c r="E49" s="306"/>
      <c r="F49" s="307"/>
    </row>
    <row r="50" spans="1:6" ht="12.75" customHeight="1" x14ac:dyDescent="0.15">
      <c r="A50" s="309"/>
      <c r="B50" s="305"/>
      <c r="C50" s="305"/>
      <c r="D50" s="310"/>
      <c r="E50" s="310"/>
      <c r="F50" s="311"/>
    </row>
    <row r="51" spans="1:6" ht="18" customHeight="1" x14ac:dyDescent="0.2">
      <c r="A51" s="328" t="s">
        <v>7</v>
      </c>
      <c r="B51" s="288"/>
      <c r="C51" s="288"/>
      <c r="D51" s="291"/>
      <c r="E51" s="291"/>
      <c r="F51" s="292"/>
    </row>
    <row r="52" spans="1:6" ht="13.5" thickBot="1" x14ac:dyDescent="0.25">
      <c r="A52" s="312"/>
      <c r="B52" s="313"/>
      <c r="C52" s="313"/>
      <c r="D52" s="314"/>
      <c r="E52" s="314"/>
      <c r="F52" s="327" t="s">
        <v>2</v>
      </c>
    </row>
    <row r="53" spans="1:6" s="296" customFormat="1" ht="30" customHeight="1" thickBot="1" x14ac:dyDescent="0.2">
      <c r="A53" s="643" t="s">
        <v>54</v>
      </c>
      <c r="B53" s="644" t="s">
        <v>2881</v>
      </c>
      <c r="C53" s="645" t="s">
        <v>56</v>
      </c>
      <c r="D53" s="645" t="s">
        <v>57</v>
      </c>
      <c r="E53" s="645" t="s">
        <v>1</v>
      </c>
      <c r="F53" s="646" t="s">
        <v>2882</v>
      </c>
    </row>
    <row r="54" spans="1:6" s="296" customFormat="1" ht="15" customHeight="1" x14ac:dyDescent="0.15">
      <c r="A54" s="647">
        <v>3111</v>
      </c>
      <c r="B54" s="648" t="s">
        <v>2767</v>
      </c>
      <c r="C54" s="657">
        <v>4522</v>
      </c>
      <c r="D54" s="657">
        <v>60544.66</v>
      </c>
      <c r="E54" s="657">
        <v>61005.875639999998</v>
      </c>
      <c r="F54" s="1267" t="s">
        <v>4106</v>
      </c>
    </row>
    <row r="55" spans="1:6" s="296" customFormat="1" ht="27.75" customHeight="1" x14ac:dyDescent="0.15">
      <c r="A55" s="295">
        <v>3112</v>
      </c>
      <c r="B55" s="404" t="s">
        <v>2768</v>
      </c>
      <c r="C55" s="405">
        <v>1081</v>
      </c>
      <c r="D55" s="405">
        <v>7355.25</v>
      </c>
      <c r="E55" s="405">
        <v>7355.2569999999996</v>
      </c>
      <c r="F55" s="1268"/>
    </row>
    <row r="56" spans="1:6" s="296" customFormat="1" ht="27.75" customHeight="1" x14ac:dyDescent="0.15">
      <c r="A56" s="295">
        <v>3119</v>
      </c>
      <c r="B56" s="404" t="s">
        <v>4076</v>
      </c>
      <c r="C56" s="405">
        <v>0</v>
      </c>
      <c r="D56" s="405">
        <v>7607.91</v>
      </c>
      <c r="E56" s="405">
        <v>7607.91158</v>
      </c>
      <c r="F56" s="407" t="s">
        <v>4107</v>
      </c>
    </row>
    <row r="57" spans="1:6" ht="15.75" customHeight="1" thickBot="1" x14ac:dyDescent="0.2">
      <c r="A57" s="652">
        <v>3201</v>
      </c>
      <c r="B57" s="664" t="s">
        <v>4077</v>
      </c>
      <c r="C57" s="651">
        <v>0</v>
      </c>
      <c r="D57" s="651">
        <v>6.75</v>
      </c>
      <c r="E57" s="651">
        <v>6.75</v>
      </c>
      <c r="F57" s="665" t="s">
        <v>4108</v>
      </c>
    </row>
    <row r="58" spans="1:6" s="410" customFormat="1" ht="15.75" customHeight="1" thickBot="1" x14ac:dyDescent="0.25">
      <c r="A58" s="659" t="s">
        <v>2576</v>
      </c>
      <c r="B58" s="668"/>
      <c r="C58" s="669">
        <f>SUM(C54:C57)</f>
        <v>5603</v>
      </c>
      <c r="D58" s="669">
        <f>SUM(D54:D57)</f>
        <v>75514.570000000007</v>
      </c>
      <c r="E58" s="669">
        <f>SUM(E54:E57)</f>
        <v>75975.794219999996</v>
      </c>
      <c r="F58" s="411"/>
    </row>
    <row r="59" spans="1:6" ht="12.75" customHeight="1" x14ac:dyDescent="0.15">
      <c r="A59" s="304"/>
      <c r="B59" s="305"/>
      <c r="C59" s="305"/>
      <c r="D59" s="310"/>
      <c r="E59" s="310"/>
      <c r="F59" s="308"/>
    </row>
    <row r="60" spans="1:6" ht="12.75" customHeight="1" x14ac:dyDescent="0.15">
      <c r="A60" s="309"/>
      <c r="B60" s="305"/>
      <c r="C60" s="305"/>
      <c r="D60" s="310"/>
      <c r="E60" s="310"/>
      <c r="F60" s="311"/>
    </row>
    <row r="61" spans="1:6" ht="18" customHeight="1" x14ac:dyDescent="0.2">
      <c r="A61" s="328" t="s">
        <v>108</v>
      </c>
      <c r="B61" s="288"/>
      <c r="C61" s="288"/>
      <c r="D61" s="291"/>
      <c r="E61" s="291"/>
      <c r="F61" s="292"/>
    </row>
    <row r="62" spans="1:6" ht="13.5" thickBot="1" x14ac:dyDescent="0.25">
      <c r="A62" s="290"/>
      <c r="B62" s="315"/>
      <c r="C62" s="315"/>
      <c r="D62" s="303"/>
      <c r="E62" s="303"/>
      <c r="F62" s="327" t="s">
        <v>2</v>
      </c>
    </row>
    <row r="63" spans="1:6" ht="30" customHeight="1" thickBot="1" x14ac:dyDescent="0.2">
      <c r="A63" s="671" t="s">
        <v>54</v>
      </c>
      <c r="B63" s="672" t="s">
        <v>2881</v>
      </c>
      <c r="C63" s="645" t="s">
        <v>56</v>
      </c>
      <c r="D63" s="645" t="s">
        <v>57</v>
      </c>
      <c r="E63" s="645" t="s">
        <v>1</v>
      </c>
      <c r="F63" s="646" t="s">
        <v>2882</v>
      </c>
    </row>
    <row r="64" spans="1:6" s="296" customFormat="1" ht="27.75" customHeight="1" x14ac:dyDescent="0.15">
      <c r="A64" s="647">
        <v>4111</v>
      </c>
      <c r="B64" s="673" t="s">
        <v>109</v>
      </c>
      <c r="C64" s="649">
        <v>500</v>
      </c>
      <c r="D64" s="649">
        <v>143472</v>
      </c>
      <c r="E64" s="649">
        <v>143100.1</v>
      </c>
      <c r="F64" s="654" t="s">
        <v>3463</v>
      </c>
    </row>
    <row r="65" spans="1:6" s="296" customFormat="1" ht="27.75" customHeight="1" x14ac:dyDescent="0.15">
      <c r="A65" s="647">
        <v>4112</v>
      </c>
      <c r="B65" s="673" t="s">
        <v>110</v>
      </c>
      <c r="C65" s="405">
        <v>230958</v>
      </c>
      <c r="D65" s="405">
        <v>230958</v>
      </c>
      <c r="E65" s="405">
        <v>230957.3</v>
      </c>
      <c r="F65" s="407" t="s">
        <v>2895</v>
      </c>
    </row>
    <row r="66" spans="1:6" s="296" customFormat="1" ht="27.75" customHeight="1" x14ac:dyDescent="0.15">
      <c r="A66" s="652">
        <v>4113</v>
      </c>
      <c r="B66" s="664" t="s">
        <v>2581</v>
      </c>
      <c r="C66" s="405">
        <v>0</v>
      </c>
      <c r="D66" s="405">
        <v>108640</v>
      </c>
      <c r="E66" s="405">
        <v>108640</v>
      </c>
      <c r="F66" s="665" t="s">
        <v>475</v>
      </c>
    </row>
    <row r="67" spans="1:6" ht="15" customHeight="1" x14ac:dyDescent="0.15">
      <c r="A67" s="1264">
        <v>4116</v>
      </c>
      <c r="B67" s="1261" t="s">
        <v>111</v>
      </c>
      <c r="C67" s="405">
        <v>0</v>
      </c>
      <c r="D67" s="405">
        <v>48.1</v>
      </c>
      <c r="E67" s="405">
        <v>48.1</v>
      </c>
      <c r="F67" s="665" t="s">
        <v>4028</v>
      </c>
    </row>
    <row r="68" spans="1:6" ht="15" customHeight="1" x14ac:dyDescent="0.15">
      <c r="A68" s="1265"/>
      <c r="B68" s="1262"/>
      <c r="C68" s="405">
        <v>0</v>
      </c>
      <c r="D68" s="405">
        <v>845</v>
      </c>
      <c r="E68" s="405">
        <v>845</v>
      </c>
      <c r="F68" s="665" t="s">
        <v>3069</v>
      </c>
    </row>
    <row r="69" spans="1:6" ht="15" customHeight="1" x14ac:dyDescent="0.15">
      <c r="A69" s="1265"/>
      <c r="B69" s="1262"/>
      <c r="C69" s="405">
        <v>438424</v>
      </c>
      <c r="D69" s="405">
        <v>438423.81300000002</v>
      </c>
      <c r="E69" s="405">
        <v>438423.81300000002</v>
      </c>
      <c r="F69" s="665" t="s">
        <v>539</v>
      </c>
    </row>
    <row r="70" spans="1:6" ht="15" customHeight="1" x14ac:dyDescent="0.15">
      <c r="A70" s="1265"/>
      <c r="B70" s="1262"/>
      <c r="C70" s="405">
        <v>4000</v>
      </c>
      <c r="D70" s="405">
        <v>3800</v>
      </c>
      <c r="E70" s="405">
        <v>3700</v>
      </c>
      <c r="F70" s="665" t="s">
        <v>2896</v>
      </c>
    </row>
    <row r="71" spans="1:6" ht="15" customHeight="1" x14ac:dyDescent="0.15">
      <c r="A71" s="1265"/>
      <c r="B71" s="1262"/>
      <c r="C71" s="405">
        <v>0</v>
      </c>
      <c r="D71" s="405">
        <v>3377375.53</v>
      </c>
      <c r="E71" s="405">
        <v>3377375.53</v>
      </c>
      <c r="F71" s="665" t="s">
        <v>600</v>
      </c>
    </row>
    <row r="72" spans="1:6" ht="15" customHeight="1" x14ac:dyDescent="0.15">
      <c r="A72" s="1265"/>
      <c r="B72" s="1262"/>
      <c r="C72" s="405">
        <v>0</v>
      </c>
      <c r="D72" s="405">
        <v>300</v>
      </c>
      <c r="E72" s="405">
        <v>300</v>
      </c>
      <c r="F72" s="665" t="s">
        <v>2897</v>
      </c>
    </row>
    <row r="73" spans="1:6" ht="15" customHeight="1" x14ac:dyDescent="0.15">
      <c r="A73" s="1265"/>
      <c r="B73" s="1262"/>
      <c r="C73" s="405">
        <v>3013378</v>
      </c>
      <c r="D73" s="405">
        <v>31874.083999999999</v>
      </c>
      <c r="E73" s="405">
        <v>31874.074990000001</v>
      </c>
      <c r="F73" s="665" t="s">
        <v>2898</v>
      </c>
    </row>
    <row r="74" spans="1:6" ht="15" customHeight="1" x14ac:dyDescent="0.15">
      <c r="A74" s="1265"/>
      <c r="B74" s="1262"/>
      <c r="C74" s="405">
        <v>22678579</v>
      </c>
      <c r="D74" s="405">
        <v>22390748.022</v>
      </c>
      <c r="E74" s="405">
        <v>22390748.021230001</v>
      </c>
      <c r="F74" s="665" t="s">
        <v>2899</v>
      </c>
    </row>
    <row r="75" spans="1:6" ht="15" customHeight="1" x14ac:dyDescent="0.15">
      <c r="A75" s="1265"/>
      <c r="B75" s="1262"/>
      <c r="C75" s="405">
        <v>0</v>
      </c>
      <c r="D75" s="405">
        <v>9260.9500000000007</v>
      </c>
      <c r="E75" s="405">
        <v>9060.9500000000007</v>
      </c>
      <c r="F75" s="665" t="s">
        <v>2900</v>
      </c>
    </row>
    <row r="76" spans="1:6" ht="15" customHeight="1" x14ac:dyDescent="0.15">
      <c r="A76" s="1265"/>
      <c r="B76" s="1262"/>
      <c r="C76" s="405">
        <v>0</v>
      </c>
      <c r="D76" s="405">
        <v>30428.12</v>
      </c>
      <c r="E76" s="405">
        <v>30414.432000000001</v>
      </c>
      <c r="F76" s="665" t="s">
        <v>2901</v>
      </c>
    </row>
    <row r="77" spans="1:6" ht="15" customHeight="1" x14ac:dyDescent="0.15">
      <c r="A77" s="1265"/>
      <c r="B77" s="1262"/>
      <c r="C77" s="405">
        <v>0</v>
      </c>
      <c r="D77" s="405">
        <v>105840.488</v>
      </c>
      <c r="E77" s="405">
        <v>105840.488</v>
      </c>
      <c r="F77" s="665" t="s">
        <v>4109</v>
      </c>
    </row>
    <row r="78" spans="1:6" ht="15" customHeight="1" x14ac:dyDescent="0.15">
      <c r="A78" s="1265"/>
      <c r="B78" s="1262"/>
      <c r="C78" s="405">
        <v>0</v>
      </c>
      <c r="D78" s="405">
        <v>626020.91200000001</v>
      </c>
      <c r="E78" s="405">
        <v>626020.91200000001</v>
      </c>
      <c r="F78" s="665" t="s">
        <v>4110</v>
      </c>
    </row>
    <row r="79" spans="1:6" ht="15" customHeight="1" x14ac:dyDescent="0.15">
      <c r="A79" s="1265"/>
      <c r="B79" s="1262"/>
      <c r="C79" s="405">
        <v>0</v>
      </c>
      <c r="D79" s="405">
        <v>4972.04</v>
      </c>
      <c r="E79" s="405">
        <v>9942.2379999999994</v>
      </c>
      <c r="F79" s="665" t="s">
        <v>3693</v>
      </c>
    </row>
    <row r="80" spans="1:6" ht="15" customHeight="1" x14ac:dyDescent="0.15">
      <c r="A80" s="1265"/>
      <c r="B80" s="1262"/>
      <c r="C80" s="405">
        <v>0</v>
      </c>
      <c r="D80" s="405">
        <v>119916.99</v>
      </c>
      <c r="E80" s="405">
        <v>119916.96622</v>
      </c>
      <c r="F80" s="665" t="s">
        <v>2876</v>
      </c>
    </row>
    <row r="81" spans="1:6" ht="15" customHeight="1" x14ac:dyDescent="0.15">
      <c r="A81" s="1265"/>
      <c r="B81" s="1262"/>
      <c r="C81" s="405">
        <v>0</v>
      </c>
      <c r="D81" s="405">
        <v>25600.33</v>
      </c>
      <c r="E81" s="405">
        <v>25600.31638</v>
      </c>
      <c r="F81" s="665" t="s">
        <v>2648</v>
      </c>
    </row>
    <row r="82" spans="1:6" ht="15" customHeight="1" x14ac:dyDescent="0.15">
      <c r="A82" s="1265"/>
      <c r="B82" s="1262"/>
      <c r="C82" s="405">
        <v>0</v>
      </c>
      <c r="D82" s="405">
        <v>1372.68</v>
      </c>
      <c r="E82" s="405">
        <v>1372.6507300000001</v>
      </c>
      <c r="F82" s="665" t="s">
        <v>2866</v>
      </c>
    </row>
    <row r="83" spans="1:6" ht="15" customHeight="1" x14ac:dyDescent="0.15">
      <c r="A83" s="1265"/>
      <c r="B83" s="1262"/>
      <c r="C83" s="405">
        <v>0</v>
      </c>
      <c r="D83" s="405">
        <v>7820.46</v>
      </c>
      <c r="E83" s="405">
        <v>7820.4233199999999</v>
      </c>
      <c r="F83" s="665" t="s">
        <v>2864</v>
      </c>
    </row>
    <row r="84" spans="1:6" ht="15" customHeight="1" x14ac:dyDescent="0.15">
      <c r="A84" s="1265"/>
      <c r="B84" s="1262"/>
      <c r="C84" s="405">
        <v>0</v>
      </c>
      <c r="D84" s="405">
        <v>2937.73</v>
      </c>
      <c r="E84" s="405">
        <v>2937.7183899999995</v>
      </c>
      <c r="F84" s="665" t="s">
        <v>2902</v>
      </c>
    </row>
    <row r="85" spans="1:6" ht="15" customHeight="1" x14ac:dyDescent="0.15">
      <c r="A85" s="1265"/>
      <c r="B85" s="1262"/>
      <c r="C85" s="405">
        <v>0</v>
      </c>
      <c r="D85" s="405">
        <v>6006.3</v>
      </c>
      <c r="E85" s="405">
        <v>6006.2806200000005</v>
      </c>
      <c r="F85" s="665" t="s">
        <v>2871</v>
      </c>
    </row>
    <row r="86" spans="1:6" ht="15" customHeight="1" x14ac:dyDescent="0.15">
      <c r="A86" s="1265"/>
      <c r="B86" s="1262"/>
      <c r="C86" s="405">
        <v>0</v>
      </c>
      <c r="D86" s="405">
        <v>875.46</v>
      </c>
      <c r="E86" s="405">
        <v>875.44556999999998</v>
      </c>
      <c r="F86" s="665" t="s">
        <v>2867</v>
      </c>
    </row>
    <row r="87" spans="1:6" ht="15" customHeight="1" x14ac:dyDescent="0.15">
      <c r="A87" s="1265"/>
      <c r="B87" s="1262"/>
      <c r="C87" s="405">
        <v>0</v>
      </c>
      <c r="D87" s="405">
        <v>801.61</v>
      </c>
      <c r="E87" s="405">
        <v>801.60996999999998</v>
      </c>
      <c r="F87" s="665" t="s">
        <v>2503</v>
      </c>
    </row>
    <row r="88" spans="1:6" ht="15" customHeight="1" x14ac:dyDescent="0.15">
      <c r="A88" s="1265"/>
      <c r="B88" s="1262"/>
      <c r="C88" s="405">
        <v>0</v>
      </c>
      <c r="D88" s="405">
        <v>654.89</v>
      </c>
      <c r="E88" s="405">
        <v>654.88025000000005</v>
      </c>
      <c r="F88" s="407" t="s">
        <v>2875</v>
      </c>
    </row>
    <row r="89" spans="1:6" ht="15" customHeight="1" x14ac:dyDescent="0.15">
      <c r="A89" s="1265"/>
      <c r="B89" s="1262"/>
      <c r="C89" s="405">
        <v>0</v>
      </c>
      <c r="D89" s="405">
        <v>1173.2</v>
      </c>
      <c r="E89" s="405">
        <v>1173.19416</v>
      </c>
      <c r="F89" s="665" t="s">
        <v>2856</v>
      </c>
    </row>
    <row r="90" spans="1:6" ht="15" customHeight="1" x14ac:dyDescent="0.15">
      <c r="A90" s="1265"/>
      <c r="B90" s="1262"/>
      <c r="C90" s="405">
        <v>0</v>
      </c>
      <c r="D90" s="405">
        <v>1855.05</v>
      </c>
      <c r="E90" s="405">
        <v>1855.0466100000001</v>
      </c>
      <c r="F90" s="665" t="s">
        <v>2855</v>
      </c>
    </row>
    <row r="91" spans="1:6" ht="15" customHeight="1" x14ac:dyDescent="0.15">
      <c r="A91" s="1265"/>
      <c r="B91" s="1262"/>
      <c r="C91" s="405">
        <v>0</v>
      </c>
      <c r="D91" s="405">
        <v>1342.57</v>
      </c>
      <c r="E91" s="405">
        <v>1342.55701</v>
      </c>
      <c r="F91" s="665" t="s">
        <v>2854</v>
      </c>
    </row>
    <row r="92" spans="1:6" ht="15" customHeight="1" x14ac:dyDescent="0.15">
      <c r="A92" s="1265"/>
      <c r="B92" s="1262"/>
      <c r="C92" s="405">
        <v>0</v>
      </c>
      <c r="D92" s="405">
        <v>21.79</v>
      </c>
      <c r="E92" s="405">
        <v>21.384420000000002</v>
      </c>
      <c r="F92" s="665" t="s">
        <v>3160</v>
      </c>
    </row>
    <row r="93" spans="1:6" ht="15" customHeight="1" x14ac:dyDescent="0.15">
      <c r="A93" s="1265"/>
      <c r="B93" s="1262"/>
      <c r="C93" s="405">
        <v>0</v>
      </c>
      <c r="D93" s="405">
        <v>5.0199999999999996</v>
      </c>
      <c r="E93" s="405">
        <v>5.0133299999999998</v>
      </c>
      <c r="F93" s="407" t="s">
        <v>3159</v>
      </c>
    </row>
    <row r="94" spans="1:6" ht="15" customHeight="1" x14ac:dyDescent="0.15">
      <c r="A94" s="1265"/>
      <c r="B94" s="1262"/>
      <c r="C94" s="405">
        <v>0</v>
      </c>
      <c r="D94" s="405">
        <v>22.79</v>
      </c>
      <c r="E94" s="405">
        <v>22.779079999999997</v>
      </c>
      <c r="F94" s="407" t="s">
        <v>3411</v>
      </c>
    </row>
    <row r="95" spans="1:6" ht="15" customHeight="1" x14ac:dyDescent="0.15">
      <c r="A95" s="1265"/>
      <c r="B95" s="1262"/>
      <c r="C95" s="405">
        <v>0</v>
      </c>
      <c r="D95" s="405">
        <v>5123.67</v>
      </c>
      <c r="E95" s="405">
        <v>5123.6492699999999</v>
      </c>
      <c r="F95" s="665" t="s">
        <v>2865</v>
      </c>
    </row>
    <row r="96" spans="1:6" ht="15" customHeight="1" x14ac:dyDescent="0.15">
      <c r="A96" s="1265"/>
      <c r="B96" s="1262"/>
      <c r="C96" s="405">
        <v>0</v>
      </c>
      <c r="D96" s="405">
        <v>2329.9699999999998</v>
      </c>
      <c r="E96" s="405">
        <v>2329.9500499999999</v>
      </c>
      <c r="F96" s="665" t="s">
        <v>3070</v>
      </c>
    </row>
    <row r="97" spans="1:6" ht="15" customHeight="1" x14ac:dyDescent="0.15">
      <c r="A97" s="1265"/>
      <c r="B97" s="1262"/>
      <c r="C97" s="405">
        <v>0</v>
      </c>
      <c r="D97" s="405">
        <v>1387.49</v>
      </c>
      <c r="E97" s="405">
        <v>1387.48306</v>
      </c>
      <c r="F97" s="665" t="s">
        <v>2858</v>
      </c>
    </row>
    <row r="98" spans="1:6" ht="15" customHeight="1" x14ac:dyDescent="0.15">
      <c r="A98" s="1265"/>
      <c r="B98" s="1262"/>
      <c r="C98" s="405">
        <v>4410</v>
      </c>
      <c r="D98" s="405">
        <v>4410</v>
      </c>
      <c r="E98" s="405">
        <v>4405.3440199999995</v>
      </c>
      <c r="F98" s="665" t="s">
        <v>4111</v>
      </c>
    </row>
    <row r="99" spans="1:6" ht="15" customHeight="1" x14ac:dyDescent="0.15">
      <c r="A99" s="1265"/>
      <c r="B99" s="1262"/>
      <c r="C99" s="405">
        <v>0</v>
      </c>
      <c r="D99" s="405">
        <v>16662.990000000002</v>
      </c>
      <c r="E99" s="405">
        <v>16662.948260000001</v>
      </c>
      <c r="F99" s="665" t="s">
        <v>4112</v>
      </c>
    </row>
    <row r="100" spans="1:6" ht="15" customHeight="1" x14ac:dyDescent="0.15">
      <c r="A100" s="1265"/>
      <c r="B100" s="1262"/>
      <c r="C100" s="405">
        <v>0</v>
      </c>
      <c r="D100" s="405">
        <v>720.79</v>
      </c>
      <c r="E100" s="405">
        <v>720.78467000000001</v>
      </c>
      <c r="F100" s="407" t="s">
        <v>3167</v>
      </c>
    </row>
    <row r="101" spans="1:6" ht="15" customHeight="1" x14ac:dyDescent="0.15">
      <c r="A101" s="1265"/>
      <c r="B101" s="1262"/>
      <c r="C101" s="405">
        <v>1926</v>
      </c>
      <c r="D101" s="405">
        <v>2076.29</v>
      </c>
      <c r="E101" s="405">
        <v>2076.2871999999998</v>
      </c>
      <c r="F101" s="665" t="s">
        <v>3071</v>
      </c>
    </row>
    <row r="102" spans="1:6" ht="15" customHeight="1" x14ac:dyDescent="0.15">
      <c r="A102" s="1265"/>
      <c r="B102" s="1262"/>
      <c r="C102" s="405">
        <v>0</v>
      </c>
      <c r="D102" s="405">
        <v>2357.59</v>
      </c>
      <c r="E102" s="405">
        <v>2357.57944</v>
      </c>
      <c r="F102" s="665" t="s">
        <v>3158</v>
      </c>
    </row>
    <row r="103" spans="1:6" ht="15" customHeight="1" x14ac:dyDescent="0.15">
      <c r="A103" s="1265"/>
      <c r="B103" s="1262"/>
      <c r="C103" s="405">
        <v>0</v>
      </c>
      <c r="D103" s="405">
        <v>60.71</v>
      </c>
      <c r="E103" s="405">
        <v>60.706400000000002</v>
      </c>
      <c r="F103" s="407" t="s">
        <v>4113</v>
      </c>
    </row>
    <row r="104" spans="1:6" ht="15" customHeight="1" x14ac:dyDescent="0.15">
      <c r="A104" s="1265"/>
      <c r="B104" s="1262"/>
      <c r="C104" s="405">
        <v>23385</v>
      </c>
      <c r="D104" s="405">
        <v>12576.34</v>
      </c>
      <c r="E104" s="405">
        <v>12576.339900000001</v>
      </c>
      <c r="F104" s="665" t="s">
        <v>3072</v>
      </c>
    </row>
    <row r="105" spans="1:6" ht="15" customHeight="1" x14ac:dyDescent="0.15">
      <c r="A105" s="1265"/>
      <c r="B105" s="1262"/>
      <c r="C105" s="405">
        <v>0</v>
      </c>
      <c r="D105" s="405">
        <v>2804.89</v>
      </c>
      <c r="E105" s="405">
        <v>2804.88393</v>
      </c>
      <c r="F105" s="665" t="s">
        <v>2926</v>
      </c>
    </row>
    <row r="106" spans="1:6" ht="15" customHeight="1" x14ac:dyDescent="0.15">
      <c r="A106" s="1265"/>
      <c r="B106" s="1262"/>
      <c r="C106" s="405">
        <v>0</v>
      </c>
      <c r="D106" s="405">
        <v>54666.48</v>
      </c>
      <c r="E106" s="405">
        <v>54666.440099999993</v>
      </c>
      <c r="F106" s="665" t="s">
        <v>3450</v>
      </c>
    </row>
    <row r="107" spans="1:6" ht="15" customHeight="1" x14ac:dyDescent="0.15">
      <c r="A107" s="1265"/>
      <c r="B107" s="1262"/>
      <c r="C107" s="405">
        <v>548</v>
      </c>
      <c r="D107" s="405">
        <v>0</v>
      </c>
      <c r="E107" s="405">
        <v>0</v>
      </c>
      <c r="F107" s="665" t="s">
        <v>3427</v>
      </c>
    </row>
    <row r="108" spans="1:6" ht="15" customHeight="1" x14ac:dyDescent="0.15">
      <c r="A108" s="1265"/>
      <c r="B108" s="1262"/>
      <c r="C108" s="405">
        <v>2500</v>
      </c>
      <c r="D108" s="405">
        <v>2500</v>
      </c>
      <c r="E108" s="405">
        <v>2301.0136200000002</v>
      </c>
      <c r="F108" s="665" t="s">
        <v>3424</v>
      </c>
    </row>
    <row r="109" spans="1:6" ht="15" customHeight="1" x14ac:dyDescent="0.15">
      <c r="A109" s="1265"/>
      <c r="B109" s="1262"/>
      <c r="C109" s="405">
        <v>26000</v>
      </c>
      <c r="D109" s="405">
        <v>2349.683</v>
      </c>
      <c r="E109" s="405">
        <v>2349.6825099999996</v>
      </c>
      <c r="F109" s="665" t="s">
        <v>3073</v>
      </c>
    </row>
    <row r="110" spans="1:6" ht="15" customHeight="1" x14ac:dyDescent="0.15">
      <c r="A110" s="1265"/>
      <c r="B110" s="1262"/>
      <c r="C110" s="405">
        <v>0</v>
      </c>
      <c r="D110" s="405">
        <v>4747.96</v>
      </c>
      <c r="E110" s="405">
        <v>4747.9571999999998</v>
      </c>
      <c r="F110" s="665" t="s">
        <v>4114</v>
      </c>
    </row>
    <row r="111" spans="1:6" ht="15" customHeight="1" x14ac:dyDescent="0.15">
      <c r="A111" s="1265"/>
      <c r="B111" s="1262"/>
      <c r="C111" s="405">
        <v>0</v>
      </c>
      <c r="D111" s="405">
        <v>152.91</v>
      </c>
      <c r="E111" s="405">
        <v>152.90279000000001</v>
      </c>
      <c r="F111" s="665" t="s">
        <v>3428</v>
      </c>
    </row>
    <row r="112" spans="1:6" ht="15" customHeight="1" x14ac:dyDescent="0.15">
      <c r="A112" s="1265"/>
      <c r="B112" s="1262"/>
      <c r="C112" s="405">
        <v>0</v>
      </c>
      <c r="D112" s="405">
        <v>23.78</v>
      </c>
      <c r="E112" s="405">
        <v>23.762820000000001</v>
      </c>
      <c r="F112" s="407" t="s">
        <v>3432</v>
      </c>
    </row>
    <row r="113" spans="1:6" ht="15" customHeight="1" x14ac:dyDescent="0.15">
      <c r="A113" s="1265"/>
      <c r="B113" s="1262"/>
      <c r="C113" s="405">
        <v>0</v>
      </c>
      <c r="D113" s="405">
        <v>12.96</v>
      </c>
      <c r="E113" s="405">
        <v>12.9574</v>
      </c>
      <c r="F113" s="665" t="s">
        <v>3433</v>
      </c>
    </row>
    <row r="114" spans="1:6" ht="15" customHeight="1" x14ac:dyDescent="0.15">
      <c r="A114" s="1265"/>
      <c r="B114" s="1262"/>
      <c r="C114" s="405">
        <v>0</v>
      </c>
      <c r="D114" s="405">
        <v>7211</v>
      </c>
      <c r="E114" s="405">
        <v>7211</v>
      </c>
      <c r="F114" s="665" t="s">
        <v>4115</v>
      </c>
    </row>
    <row r="115" spans="1:6" ht="15" customHeight="1" x14ac:dyDescent="0.15">
      <c r="A115" s="1265"/>
      <c r="B115" s="1262"/>
      <c r="C115" s="405">
        <v>5333</v>
      </c>
      <c r="D115" s="405">
        <v>274.45</v>
      </c>
      <c r="E115" s="405">
        <v>274.44349999999997</v>
      </c>
      <c r="F115" s="665" t="s">
        <v>3426</v>
      </c>
    </row>
    <row r="116" spans="1:6" ht="15" customHeight="1" x14ac:dyDescent="0.15">
      <c r="A116" s="1265"/>
      <c r="B116" s="1262"/>
      <c r="C116" s="405">
        <v>0</v>
      </c>
      <c r="D116" s="405">
        <v>8296.84</v>
      </c>
      <c r="E116" s="405">
        <v>8296.83</v>
      </c>
      <c r="F116" s="665" t="s">
        <v>4116</v>
      </c>
    </row>
    <row r="117" spans="1:6" ht="15" customHeight="1" x14ac:dyDescent="0.15">
      <c r="A117" s="1265"/>
      <c r="B117" s="1262"/>
      <c r="C117" s="405">
        <v>0</v>
      </c>
      <c r="D117" s="405">
        <v>26683.599999999999</v>
      </c>
      <c r="E117" s="405">
        <v>26683.599999999999</v>
      </c>
      <c r="F117" s="665" t="s">
        <v>4117</v>
      </c>
    </row>
    <row r="118" spans="1:6" ht="27.75" customHeight="1" x14ac:dyDescent="0.15">
      <c r="A118" s="1265"/>
      <c r="B118" s="1262"/>
      <c r="C118" s="405">
        <v>0</v>
      </c>
      <c r="D118" s="405">
        <v>0</v>
      </c>
      <c r="E118" s="405">
        <v>337.495</v>
      </c>
      <c r="F118" s="665" t="s">
        <v>4118</v>
      </c>
    </row>
    <row r="119" spans="1:6" ht="15" customHeight="1" x14ac:dyDescent="0.15">
      <c r="A119" s="1265"/>
      <c r="B119" s="1262"/>
      <c r="C119" s="405">
        <v>0</v>
      </c>
      <c r="D119" s="405">
        <v>445.24</v>
      </c>
      <c r="E119" s="405">
        <v>445.23354</v>
      </c>
      <c r="F119" s="665" t="s">
        <v>3215</v>
      </c>
    </row>
    <row r="120" spans="1:6" ht="15" customHeight="1" x14ac:dyDescent="0.15">
      <c r="A120" s="1265"/>
      <c r="B120" s="1262"/>
      <c r="C120" s="405">
        <v>0</v>
      </c>
      <c r="D120" s="405">
        <v>178133.671</v>
      </c>
      <c r="E120" s="405">
        <v>178133.56125000003</v>
      </c>
      <c r="F120" s="665" t="s">
        <v>4119</v>
      </c>
    </row>
    <row r="121" spans="1:6" ht="27.75" customHeight="1" x14ac:dyDescent="0.15">
      <c r="A121" s="1265"/>
      <c r="B121" s="1262"/>
      <c r="C121" s="405">
        <v>0</v>
      </c>
      <c r="D121" s="405">
        <v>69.41</v>
      </c>
      <c r="E121" s="405">
        <v>69.409899999999993</v>
      </c>
      <c r="F121" s="665" t="s">
        <v>3344</v>
      </c>
    </row>
    <row r="122" spans="1:6" ht="27.75" customHeight="1" x14ac:dyDescent="0.15">
      <c r="A122" s="1265"/>
      <c r="B122" s="1262"/>
      <c r="C122" s="405">
        <v>0</v>
      </c>
      <c r="D122" s="405">
        <v>385.48</v>
      </c>
      <c r="E122" s="405">
        <v>385.47922</v>
      </c>
      <c r="F122" s="665" t="s">
        <v>3464</v>
      </c>
    </row>
    <row r="123" spans="1:6" ht="15" customHeight="1" x14ac:dyDescent="0.15">
      <c r="A123" s="1265"/>
      <c r="B123" s="1262"/>
      <c r="C123" s="405">
        <v>0</v>
      </c>
      <c r="D123" s="405">
        <v>29719.216</v>
      </c>
      <c r="E123" s="405">
        <v>29719.203790000003</v>
      </c>
      <c r="F123" s="407" t="s">
        <v>3465</v>
      </c>
    </row>
    <row r="124" spans="1:6" ht="15" customHeight="1" x14ac:dyDescent="0.15">
      <c r="A124" s="1265"/>
      <c r="B124" s="1262"/>
      <c r="C124" s="405">
        <v>0</v>
      </c>
      <c r="D124" s="405">
        <v>193.84399999999999</v>
      </c>
      <c r="E124" s="405">
        <v>193.84302</v>
      </c>
      <c r="F124" s="665" t="s">
        <v>4120</v>
      </c>
    </row>
    <row r="125" spans="1:6" ht="27.75" customHeight="1" x14ac:dyDescent="0.15">
      <c r="A125" s="1265"/>
      <c r="B125" s="1262"/>
      <c r="C125" s="405">
        <v>0</v>
      </c>
      <c r="D125" s="405">
        <v>116.83</v>
      </c>
      <c r="E125" s="405">
        <v>116.82825</v>
      </c>
      <c r="F125" s="665" t="s">
        <v>4121</v>
      </c>
    </row>
    <row r="126" spans="1:6" ht="15" customHeight="1" x14ac:dyDescent="0.15">
      <c r="A126" s="1265"/>
      <c r="B126" s="1262"/>
      <c r="C126" s="405">
        <v>0</v>
      </c>
      <c r="D126" s="405">
        <v>1371.578</v>
      </c>
      <c r="E126" s="405">
        <v>1371.57674</v>
      </c>
      <c r="F126" s="665" t="s">
        <v>4122</v>
      </c>
    </row>
    <row r="127" spans="1:6" ht="15" customHeight="1" x14ac:dyDescent="0.15">
      <c r="A127" s="1265"/>
      <c r="B127" s="1262"/>
      <c r="C127" s="405">
        <v>0</v>
      </c>
      <c r="D127" s="405">
        <v>49.015999999999998</v>
      </c>
      <c r="E127" s="405">
        <v>49.014880000000005</v>
      </c>
      <c r="F127" s="665" t="s">
        <v>4123</v>
      </c>
    </row>
    <row r="128" spans="1:6" ht="15" customHeight="1" x14ac:dyDescent="0.15">
      <c r="A128" s="1266"/>
      <c r="B128" s="1263"/>
      <c r="C128" s="405">
        <v>0</v>
      </c>
      <c r="D128" s="405">
        <v>16609.23</v>
      </c>
      <c r="E128" s="405">
        <v>16609.23</v>
      </c>
      <c r="F128" s="407" t="s">
        <v>2903</v>
      </c>
    </row>
    <row r="129" spans="1:6" ht="15" customHeight="1" x14ac:dyDescent="0.15">
      <c r="A129" s="1264">
        <v>4118</v>
      </c>
      <c r="B129" s="1261" t="s">
        <v>112</v>
      </c>
      <c r="C129" s="405">
        <v>0</v>
      </c>
      <c r="D129" s="405">
        <v>350.62</v>
      </c>
      <c r="E129" s="405">
        <v>350.61171000000002</v>
      </c>
      <c r="F129" s="665" t="s">
        <v>3160</v>
      </c>
    </row>
    <row r="130" spans="1:6" ht="15" customHeight="1" x14ac:dyDescent="0.15">
      <c r="A130" s="1265"/>
      <c r="B130" s="1262"/>
      <c r="C130" s="405">
        <v>0</v>
      </c>
      <c r="D130" s="405">
        <v>80.22</v>
      </c>
      <c r="E130" s="405">
        <v>80.213470000000001</v>
      </c>
      <c r="F130" s="665" t="s">
        <v>3159</v>
      </c>
    </row>
    <row r="131" spans="1:6" ht="15" customHeight="1" x14ac:dyDescent="0.15">
      <c r="A131" s="1265"/>
      <c r="B131" s="1262"/>
      <c r="C131" s="405">
        <v>0</v>
      </c>
      <c r="D131" s="405">
        <v>658.44</v>
      </c>
      <c r="E131" s="405">
        <v>658.43563000000006</v>
      </c>
      <c r="F131" s="665" t="s">
        <v>3411</v>
      </c>
    </row>
    <row r="132" spans="1:6" ht="15" customHeight="1" x14ac:dyDescent="0.15">
      <c r="A132" s="1266"/>
      <c r="B132" s="1263"/>
      <c r="C132" s="405">
        <v>0</v>
      </c>
      <c r="D132" s="405">
        <v>548</v>
      </c>
      <c r="E132" s="405">
        <v>175.98445999999998</v>
      </c>
      <c r="F132" s="665" t="s">
        <v>3427</v>
      </c>
    </row>
    <row r="133" spans="1:6" ht="27.75" customHeight="1" x14ac:dyDescent="0.15">
      <c r="A133" s="316">
        <v>4119</v>
      </c>
      <c r="B133" s="317" t="s">
        <v>2769</v>
      </c>
      <c r="C133" s="405">
        <v>0</v>
      </c>
      <c r="D133" s="405">
        <v>6783.13</v>
      </c>
      <c r="E133" s="405">
        <v>6783.1264199999996</v>
      </c>
      <c r="F133" s="665" t="s">
        <v>4124</v>
      </c>
    </row>
    <row r="134" spans="1:6" ht="15" customHeight="1" x14ac:dyDescent="0.15">
      <c r="A134" s="1253">
        <v>4121</v>
      </c>
      <c r="B134" s="1261" t="s">
        <v>113</v>
      </c>
      <c r="C134" s="405">
        <v>0</v>
      </c>
      <c r="D134" s="405">
        <v>100</v>
      </c>
      <c r="E134" s="405">
        <v>100</v>
      </c>
      <c r="F134" s="665" t="s">
        <v>3466</v>
      </c>
    </row>
    <row r="135" spans="1:6" ht="15" customHeight="1" x14ac:dyDescent="0.15">
      <c r="A135" s="1254"/>
      <c r="B135" s="1262"/>
      <c r="C135" s="405">
        <v>86161</v>
      </c>
      <c r="D135" s="405">
        <v>90011.137000000002</v>
      </c>
      <c r="E135" s="405">
        <v>89861.107000000004</v>
      </c>
      <c r="F135" s="665" t="s">
        <v>541</v>
      </c>
    </row>
    <row r="136" spans="1:6" ht="15" customHeight="1" x14ac:dyDescent="0.15">
      <c r="A136" s="1255"/>
      <c r="B136" s="1263"/>
      <c r="C136" s="405">
        <v>0</v>
      </c>
      <c r="D136" s="405">
        <v>1200</v>
      </c>
      <c r="E136" s="405">
        <v>1200</v>
      </c>
      <c r="F136" s="665" t="s">
        <v>3467</v>
      </c>
    </row>
    <row r="137" spans="1:6" ht="15" customHeight="1" x14ac:dyDescent="0.15">
      <c r="A137" s="1253">
        <v>4122</v>
      </c>
      <c r="B137" s="1256" t="s">
        <v>114</v>
      </c>
      <c r="C137" s="405">
        <v>30166</v>
      </c>
      <c r="D137" s="405">
        <v>30512.105</v>
      </c>
      <c r="E137" s="405">
        <v>30512.105</v>
      </c>
      <c r="F137" s="665" t="s">
        <v>539</v>
      </c>
    </row>
    <row r="138" spans="1:6" ht="15" customHeight="1" x14ac:dyDescent="0.15">
      <c r="A138" s="1255"/>
      <c r="B138" s="1258"/>
      <c r="C138" s="405">
        <v>22560</v>
      </c>
      <c r="D138" s="405">
        <v>24801.14</v>
      </c>
      <c r="E138" s="405">
        <v>24801.14</v>
      </c>
      <c r="F138" s="407" t="s">
        <v>541</v>
      </c>
    </row>
    <row r="139" spans="1:6" ht="27.75" customHeight="1" x14ac:dyDescent="0.15">
      <c r="A139" s="1253">
        <v>4152</v>
      </c>
      <c r="B139" s="1261" t="s">
        <v>2770</v>
      </c>
      <c r="C139" s="405">
        <v>1000</v>
      </c>
      <c r="D139" s="405">
        <v>450.66</v>
      </c>
      <c r="E139" s="405">
        <v>450.65132</v>
      </c>
      <c r="F139" s="665" t="s">
        <v>3157</v>
      </c>
    </row>
    <row r="140" spans="1:6" ht="15" customHeight="1" x14ac:dyDescent="0.15">
      <c r="A140" s="1254"/>
      <c r="B140" s="1262"/>
      <c r="C140" s="405">
        <v>9075</v>
      </c>
      <c r="D140" s="405">
        <v>946.02</v>
      </c>
      <c r="E140" s="405">
        <v>946.01342</v>
      </c>
      <c r="F140" s="665" t="s">
        <v>4113</v>
      </c>
    </row>
    <row r="141" spans="1:6" ht="27.75" customHeight="1" x14ac:dyDescent="0.15">
      <c r="A141" s="1255"/>
      <c r="B141" s="1263"/>
      <c r="C141" s="405">
        <v>800</v>
      </c>
      <c r="D141" s="405">
        <v>699.83</v>
      </c>
      <c r="E141" s="405">
        <v>699.82087999999999</v>
      </c>
      <c r="F141" s="665" t="s">
        <v>4125</v>
      </c>
    </row>
    <row r="142" spans="1:6" ht="15" customHeight="1" x14ac:dyDescent="0.15">
      <c r="A142" s="663">
        <v>4171</v>
      </c>
      <c r="B142" s="382" t="s">
        <v>4078</v>
      </c>
      <c r="C142" s="405">
        <v>0</v>
      </c>
      <c r="D142" s="405">
        <v>0</v>
      </c>
      <c r="E142" s="405">
        <v>11167.42275</v>
      </c>
      <c r="F142" s="665" t="s">
        <v>3466</v>
      </c>
    </row>
    <row r="143" spans="1:6" ht="27.75" customHeight="1" x14ac:dyDescent="0.15">
      <c r="A143" s="318">
        <v>4211</v>
      </c>
      <c r="B143" s="675" t="s">
        <v>2582</v>
      </c>
      <c r="C143" s="405">
        <v>0</v>
      </c>
      <c r="D143" s="405">
        <v>25.6</v>
      </c>
      <c r="E143" s="405">
        <v>25.6</v>
      </c>
      <c r="F143" s="665" t="s">
        <v>3463</v>
      </c>
    </row>
    <row r="144" spans="1:6" ht="15" customHeight="1" x14ac:dyDescent="0.15">
      <c r="A144" s="1253">
        <v>4216</v>
      </c>
      <c r="B144" s="1261" t="s">
        <v>116</v>
      </c>
      <c r="C144" s="405">
        <v>0</v>
      </c>
      <c r="D144" s="405">
        <v>2800.3670000000002</v>
      </c>
      <c r="E144" s="405">
        <v>2800.3670000000002</v>
      </c>
      <c r="F144" s="665" t="s">
        <v>2904</v>
      </c>
    </row>
    <row r="145" spans="1:6" ht="15" customHeight="1" x14ac:dyDescent="0.15">
      <c r="A145" s="1254"/>
      <c r="B145" s="1262"/>
      <c r="C145" s="405">
        <v>0</v>
      </c>
      <c r="D145" s="405">
        <v>130</v>
      </c>
      <c r="E145" s="405">
        <v>130</v>
      </c>
      <c r="F145" s="665" t="s">
        <v>2899</v>
      </c>
    </row>
    <row r="146" spans="1:6" ht="15" customHeight="1" x14ac:dyDescent="0.15">
      <c r="A146" s="1254"/>
      <c r="B146" s="1262"/>
      <c r="C146" s="405">
        <v>0</v>
      </c>
      <c r="D146" s="405">
        <v>1509</v>
      </c>
      <c r="E146" s="405">
        <v>1509</v>
      </c>
      <c r="F146" s="407" t="s">
        <v>2900</v>
      </c>
    </row>
    <row r="147" spans="1:6" ht="15" customHeight="1" x14ac:dyDescent="0.15">
      <c r="A147" s="1254"/>
      <c r="B147" s="1262"/>
      <c r="C147" s="405">
        <v>35960</v>
      </c>
      <c r="D147" s="405">
        <v>0</v>
      </c>
      <c r="E147" s="405">
        <v>0</v>
      </c>
      <c r="F147" s="665" t="s">
        <v>503</v>
      </c>
    </row>
    <row r="148" spans="1:6" ht="15" customHeight="1" x14ac:dyDescent="0.15">
      <c r="A148" s="1254"/>
      <c r="B148" s="1262"/>
      <c r="C148" s="405">
        <v>82000</v>
      </c>
      <c r="D148" s="405">
        <v>44232.39</v>
      </c>
      <c r="E148" s="405">
        <v>44232.381589999997</v>
      </c>
      <c r="F148" s="665" t="s">
        <v>2876</v>
      </c>
    </row>
    <row r="149" spans="1:6" ht="15" customHeight="1" x14ac:dyDescent="0.15">
      <c r="A149" s="1254"/>
      <c r="B149" s="1262"/>
      <c r="C149" s="405">
        <v>275701</v>
      </c>
      <c r="D149" s="405">
        <v>21119.279999999999</v>
      </c>
      <c r="E149" s="405">
        <v>21119.271699999998</v>
      </c>
      <c r="F149" s="665" t="s">
        <v>2648</v>
      </c>
    </row>
    <row r="150" spans="1:6" ht="15" customHeight="1" x14ac:dyDescent="0.15">
      <c r="A150" s="1254"/>
      <c r="B150" s="1262"/>
      <c r="C150" s="405">
        <v>25500</v>
      </c>
      <c r="D150" s="405">
        <v>0</v>
      </c>
      <c r="E150" s="405">
        <v>0</v>
      </c>
      <c r="F150" s="665" t="s">
        <v>2863</v>
      </c>
    </row>
    <row r="151" spans="1:6" ht="15" customHeight="1" x14ac:dyDescent="0.15">
      <c r="A151" s="1254"/>
      <c r="B151" s="1262"/>
      <c r="C151" s="405">
        <v>22055</v>
      </c>
      <c r="D151" s="405">
        <v>0</v>
      </c>
      <c r="E151" s="405">
        <v>0</v>
      </c>
      <c r="F151" s="665" t="s">
        <v>2620</v>
      </c>
    </row>
    <row r="152" spans="1:6" ht="15" customHeight="1" x14ac:dyDescent="0.15">
      <c r="A152" s="1254"/>
      <c r="B152" s="1262"/>
      <c r="C152" s="405">
        <v>26400</v>
      </c>
      <c r="D152" s="405">
        <v>0</v>
      </c>
      <c r="E152" s="405">
        <v>0</v>
      </c>
      <c r="F152" s="665" t="s">
        <v>4126</v>
      </c>
    </row>
    <row r="153" spans="1:6" ht="15" customHeight="1" x14ac:dyDescent="0.15">
      <c r="A153" s="1254"/>
      <c r="B153" s="1262"/>
      <c r="C153" s="405">
        <v>65000</v>
      </c>
      <c r="D153" s="405">
        <v>11451.58</v>
      </c>
      <c r="E153" s="405">
        <v>11451.571039999999</v>
      </c>
      <c r="F153" s="665" t="s">
        <v>2503</v>
      </c>
    </row>
    <row r="154" spans="1:6" ht="15" customHeight="1" x14ac:dyDescent="0.15">
      <c r="A154" s="1254"/>
      <c r="B154" s="1262"/>
      <c r="C154" s="405">
        <v>46260</v>
      </c>
      <c r="D154" s="405">
        <v>9355.44</v>
      </c>
      <c r="E154" s="405">
        <v>9355.4322000000011</v>
      </c>
      <c r="F154" s="665" t="s">
        <v>2875</v>
      </c>
    </row>
    <row r="155" spans="1:6" ht="15" customHeight="1" x14ac:dyDescent="0.15">
      <c r="A155" s="1254"/>
      <c r="B155" s="1262"/>
      <c r="C155" s="405">
        <v>111570</v>
      </c>
      <c r="D155" s="405">
        <v>0</v>
      </c>
      <c r="E155" s="405">
        <v>0</v>
      </c>
      <c r="F155" s="665" t="s">
        <v>4127</v>
      </c>
    </row>
    <row r="156" spans="1:6" ht="15" customHeight="1" x14ac:dyDescent="0.15">
      <c r="A156" s="1254"/>
      <c r="B156" s="1262"/>
      <c r="C156" s="405">
        <v>4958</v>
      </c>
      <c r="D156" s="405">
        <v>0</v>
      </c>
      <c r="E156" s="405">
        <v>0</v>
      </c>
      <c r="F156" s="665" t="s">
        <v>2852</v>
      </c>
    </row>
    <row r="157" spans="1:6" ht="15" customHeight="1" x14ac:dyDescent="0.15">
      <c r="A157" s="1254"/>
      <c r="B157" s="1262"/>
      <c r="C157" s="405">
        <v>16546</v>
      </c>
      <c r="D157" s="405">
        <v>16759.919999999998</v>
      </c>
      <c r="E157" s="405">
        <v>16759.916639999999</v>
      </c>
      <c r="F157" s="665" t="s">
        <v>2856</v>
      </c>
    </row>
    <row r="158" spans="1:6" ht="15" customHeight="1" x14ac:dyDescent="0.15">
      <c r="A158" s="1254"/>
      <c r="B158" s="1262"/>
      <c r="C158" s="405">
        <v>28095</v>
      </c>
      <c r="D158" s="405">
        <v>26500.67</v>
      </c>
      <c r="E158" s="405">
        <v>26500.665920000003</v>
      </c>
      <c r="F158" s="407" t="s">
        <v>2855</v>
      </c>
    </row>
    <row r="159" spans="1:6" ht="15" customHeight="1" x14ac:dyDescent="0.15">
      <c r="A159" s="1254"/>
      <c r="B159" s="1262"/>
      <c r="C159" s="405">
        <v>52676</v>
      </c>
      <c r="D159" s="405">
        <v>0</v>
      </c>
      <c r="E159" s="405">
        <v>0</v>
      </c>
      <c r="F159" s="665" t="s">
        <v>2853</v>
      </c>
    </row>
    <row r="160" spans="1:6" ht="15" customHeight="1" x14ac:dyDescent="0.15">
      <c r="A160" s="1254"/>
      <c r="B160" s="1262"/>
      <c r="C160" s="405">
        <v>16125</v>
      </c>
      <c r="D160" s="405">
        <v>19179.39</v>
      </c>
      <c r="E160" s="405">
        <v>19179.38582</v>
      </c>
      <c r="F160" s="665" t="s">
        <v>2854</v>
      </c>
    </row>
    <row r="161" spans="1:6" ht="15" customHeight="1" x14ac:dyDescent="0.15">
      <c r="A161" s="1254"/>
      <c r="B161" s="1262"/>
      <c r="C161" s="405">
        <v>8500</v>
      </c>
      <c r="D161" s="405">
        <v>366.73</v>
      </c>
      <c r="E161" s="405">
        <v>359.95407</v>
      </c>
      <c r="F161" s="665" t="s">
        <v>3160</v>
      </c>
    </row>
    <row r="162" spans="1:6" ht="15" customHeight="1" x14ac:dyDescent="0.15">
      <c r="A162" s="1254"/>
      <c r="B162" s="1262"/>
      <c r="C162" s="405">
        <v>22950</v>
      </c>
      <c r="D162" s="405">
        <v>14.77</v>
      </c>
      <c r="E162" s="405">
        <v>14.76722</v>
      </c>
      <c r="F162" s="665" t="s">
        <v>3159</v>
      </c>
    </row>
    <row r="163" spans="1:6" ht="15" customHeight="1" x14ac:dyDescent="0.15">
      <c r="A163" s="1254"/>
      <c r="B163" s="1262"/>
      <c r="C163" s="405">
        <v>28050</v>
      </c>
      <c r="D163" s="405">
        <v>1145.1600000000001</v>
      </c>
      <c r="E163" s="405">
        <v>1145.1543899999999</v>
      </c>
      <c r="F163" s="665" t="s">
        <v>3411</v>
      </c>
    </row>
    <row r="164" spans="1:6" ht="15" customHeight="1" x14ac:dyDescent="0.15">
      <c r="A164" s="1254"/>
      <c r="B164" s="1262"/>
      <c r="C164" s="405">
        <v>26130</v>
      </c>
      <c r="D164" s="405">
        <v>0</v>
      </c>
      <c r="E164" s="405">
        <v>0</v>
      </c>
      <c r="F164" s="407" t="s">
        <v>2870</v>
      </c>
    </row>
    <row r="165" spans="1:6" ht="15" customHeight="1" x14ac:dyDescent="0.15">
      <c r="A165" s="1254"/>
      <c r="B165" s="1262"/>
      <c r="C165" s="405">
        <v>4250</v>
      </c>
      <c r="D165" s="405">
        <v>0</v>
      </c>
      <c r="E165" s="405">
        <v>0</v>
      </c>
      <c r="F165" s="407" t="s">
        <v>2860</v>
      </c>
    </row>
    <row r="166" spans="1:6" ht="15" customHeight="1" x14ac:dyDescent="0.15">
      <c r="A166" s="1254"/>
      <c r="B166" s="1262"/>
      <c r="C166" s="405">
        <v>25500</v>
      </c>
      <c r="D166" s="405">
        <v>19169.28</v>
      </c>
      <c r="E166" s="405">
        <v>19169.275440000001</v>
      </c>
      <c r="F166" s="665" t="s">
        <v>2858</v>
      </c>
    </row>
    <row r="167" spans="1:6" ht="15" customHeight="1" x14ac:dyDescent="0.15">
      <c r="A167" s="1254"/>
      <c r="B167" s="1262"/>
      <c r="C167" s="405">
        <v>2970</v>
      </c>
      <c r="D167" s="405">
        <v>0</v>
      </c>
      <c r="E167" s="405">
        <v>0</v>
      </c>
      <c r="F167" s="665" t="s">
        <v>3429</v>
      </c>
    </row>
    <row r="168" spans="1:6" ht="15" customHeight="1" x14ac:dyDescent="0.15">
      <c r="A168" s="1254"/>
      <c r="B168" s="1262"/>
      <c r="C168" s="405">
        <v>19669</v>
      </c>
      <c r="D168" s="405">
        <v>0</v>
      </c>
      <c r="E168" s="405">
        <v>0</v>
      </c>
      <c r="F168" s="665" t="s">
        <v>3161</v>
      </c>
    </row>
    <row r="169" spans="1:6" ht="15" customHeight="1" x14ac:dyDescent="0.15">
      <c r="A169" s="1254"/>
      <c r="B169" s="1262"/>
      <c r="C169" s="405">
        <v>8925</v>
      </c>
      <c r="D169" s="405">
        <v>6866.6</v>
      </c>
      <c r="E169" s="405">
        <v>6866.5914899999998</v>
      </c>
      <c r="F169" s="665" t="s">
        <v>3167</v>
      </c>
    </row>
    <row r="170" spans="1:6" ht="15" customHeight="1" x14ac:dyDescent="0.15">
      <c r="A170" s="1254"/>
      <c r="B170" s="1262"/>
      <c r="C170" s="405">
        <v>25685</v>
      </c>
      <c r="D170" s="405">
        <v>27683.83</v>
      </c>
      <c r="E170" s="405">
        <v>27683.829369999999</v>
      </c>
      <c r="F170" s="665" t="s">
        <v>3071</v>
      </c>
    </row>
    <row r="171" spans="1:6" ht="15" customHeight="1" x14ac:dyDescent="0.15">
      <c r="A171" s="1254"/>
      <c r="B171" s="1262"/>
      <c r="C171" s="405">
        <v>47090</v>
      </c>
      <c r="D171" s="405">
        <v>33679.71</v>
      </c>
      <c r="E171" s="405">
        <v>33679.706279999999</v>
      </c>
      <c r="F171" s="665" t="s">
        <v>3158</v>
      </c>
    </row>
    <row r="172" spans="1:6" ht="15" customHeight="1" x14ac:dyDescent="0.15">
      <c r="A172" s="1254"/>
      <c r="B172" s="1262"/>
      <c r="C172" s="405">
        <v>0</v>
      </c>
      <c r="D172" s="405">
        <v>149.94</v>
      </c>
      <c r="E172" s="405">
        <v>149.93324999999999</v>
      </c>
      <c r="F172" s="665" t="s">
        <v>4113</v>
      </c>
    </row>
    <row r="173" spans="1:6" ht="15" customHeight="1" x14ac:dyDescent="0.15">
      <c r="A173" s="1254"/>
      <c r="B173" s="1262"/>
      <c r="C173" s="405">
        <v>12775</v>
      </c>
      <c r="D173" s="405">
        <v>0</v>
      </c>
      <c r="E173" s="405">
        <v>0</v>
      </c>
      <c r="F173" s="665" t="s">
        <v>3324</v>
      </c>
    </row>
    <row r="174" spans="1:6" ht="15" customHeight="1" x14ac:dyDescent="0.15">
      <c r="A174" s="1254"/>
      <c r="B174" s="1262"/>
      <c r="C174" s="405">
        <v>15000</v>
      </c>
      <c r="D174" s="405">
        <v>12195.12</v>
      </c>
      <c r="E174" s="405">
        <v>12195.11606</v>
      </c>
      <c r="F174" s="665" t="s">
        <v>2926</v>
      </c>
    </row>
    <row r="175" spans="1:6" ht="15" customHeight="1" x14ac:dyDescent="0.15">
      <c r="A175" s="1254"/>
      <c r="B175" s="1262"/>
      <c r="C175" s="405">
        <v>0</v>
      </c>
      <c r="D175" s="405">
        <v>2616.81</v>
      </c>
      <c r="E175" s="405">
        <v>2616.6815999999999</v>
      </c>
      <c r="F175" s="665" t="s">
        <v>3450</v>
      </c>
    </row>
    <row r="176" spans="1:6" ht="15" customHeight="1" x14ac:dyDescent="0.15">
      <c r="A176" s="1254"/>
      <c r="B176" s="1262"/>
      <c r="C176" s="1085">
        <v>83500</v>
      </c>
      <c r="D176" s="1085">
        <v>50592.616999999998</v>
      </c>
      <c r="E176" s="1085">
        <v>50592.617210000004</v>
      </c>
      <c r="F176" s="1086" t="s">
        <v>3073</v>
      </c>
    </row>
    <row r="177" spans="1:6" ht="15" customHeight="1" x14ac:dyDescent="0.15">
      <c r="A177" s="1254"/>
      <c r="B177" s="1262"/>
      <c r="C177" s="405">
        <v>1875</v>
      </c>
      <c r="D177" s="405">
        <v>0</v>
      </c>
      <c r="E177" s="405">
        <v>0</v>
      </c>
      <c r="F177" s="665" t="s">
        <v>3166</v>
      </c>
    </row>
    <row r="178" spans="1:6" ht="15" customHeight="1" x14ac:dyDescent="0.15">
      <c r="A178" s="1254"/>
      <c r="B178" s="1262"/>
      <c r="C178" s="405">
        <v>1875</v>
      </c>
      <c r="D178" s="405">
        <v>0</v>
      </c>
      <c r="E178" s="405">
        <v>0</v>
      </c>
      <c r="F178" s="665" t="s">
        <v>4128</v>
      </c>
    </row>
    <row r="179" spans="1:6" ht="15" customHeight="1" x14ac:dyDescent="0.15">
      <c r="A179" s="1254"/>
      <c r="B179" s="1262"/>
      <c r="C179" s="405">
        <v>4254</v>
      </c>
      <c r="D179" s="405">
        <v>0</v>
      </c>
      <c r="E179" s="405">
        <v>0</v>
      </c>
      <c r="F179" s="665" t="s">
        <v>3446</v>
      </c>
    </row>
    <row r="180" spans="1:6" ht="15" customHeight="1" x14ac:dyDescent="0.15">
      <c r="A180" s="1254"/>
      <c r="B180" s="1262"/>
      <c r="C180" s="405">
        <v>1500</v>
      </c>
      <c r="D180" s="405">
        <v>0</v>
      </c>
      <c r="E180" s="405">
        <v>0</v>
      </c>
      <c r="F180" s="665" t="s">
        <v>3453</v>
      </c>
    </row>
    <row r="181" spans="1:6" ht="15" customHeight="1" x14ac:dyDescent="0.15">
      <c r="A181" s="1254"/>
      <c r="B181" s="1262"/>
      <c r="C181" s="405">
        <v>2500</v>
      </c>
      <c r="D181" s="405">
        <v>0</v>
      </c>
      <c r="E181" s="405">
        <v>0</v>
      </c>
      <c r="F181" s="665" t="s">
        <v>3452</v>
      </c>
    </row>
    <row r="182" spans="1:6" ht="15" customHeight="1" x14ac:dyDescent="0.15">
      <c r="A182" s="1254"/>
      <c r="B182" s="1262"/>
      <c r="C182" s="405">
        <v>232</v>
      </c>
      <c r="D182" s="405">
        <v>0</v>
      </c>
      <c r="E182" s="405">
        <v>0</v>
      </c>
      <c r="F182" s="665" t="s">
        <v>4129</v>
      </c>
    </row>
    <row r="183" spans="1:6" ht="15" customHeight="1" x14ac:dyDescent="0.15">
      <c r="A183" s="1254"/>
      <c r="B183" s="1262"/>
      <c r="C183" s="405">
        <v>2064</v>
      </c>
      <c r="D183" s="405">
        <v>0</v>
      </c>
      <c r="E183" s="405">
        <v>0</v>
      </c>
      <c r="F183" s="665" t="s">
        <v>4130</v>
      </c>
    </row>
    <row r="184" spans="1:6" ht="15" customHeight="1" x14ac:dyDescent="0.15">
      <c r="A184" s="1254"/>
      <c r="B184" s="1262"/>
      <c r="C184" s="405">
        <v>780</v>
      </c>
      <c r="D184" s="405">
        <v>0</v>
      </c>
      <c r="E184" s="405">
        <v>0</v>
      </c>
      <c r="F184" s="665" t="s">
        <v>3412</v>
      </c>
    </row>
    <row r="185" spans="1:6" ht="15" customHeight="1" x14ac:dyDescent="0.15">
      <c r="A185" s="1254"/>
      <c r="B185" s="1262"/>
      <c r="C185" s="405">
        <v>1107</v>
      </c>
      <c r="D185" s="405">
        <v>0</v>
      </c>
      <c r="E185" s="405">
        <v>0</v>
      </c>
      <c r="F185" s="407" t="s">
        <v>4131</v>
      </c>
    </row>
    <row r="186" spans="1:6" ht="15" customHeight="1" x14ac:dyDescent="0.15">
      <c r="A186" s="1254"/>
      <c r="B186" s="1262"/>
      <c r="C186" s="405">
        <v>232</v>
      </c>
      <c r="D186" s="405">
        <v>0</v>
      </c>
      <c r="E186" s="405">
        <v>0</v>
      </c>
      <c r="F186" s="665" t="s">
        <v>4132</v>
      </c>
    </row>
    <row r="187" spans="1:6" ht="15" customHeight="1" x14ac:dyDescent="0.15">
      <c r="A187" s="1254"/>
      <c r="B187" s="1262"/>
      <c r="C187" s="405">
        <v>3524</v>
      </c>
      <c r="D187" s="405">
        <v>0</v>
      </c>
      <c r="E187" s="405">
        <v>0</v>
      </c>
      <c r="F187" s="665" t="s">
        <v>4133</v>
      </c>
    </row>
    <row r="188" spans="1:6" ht="15" customHeight="1" x14ac:dyDescent="0.15">
      <c r="A188" s="1254"/>
      <c r="B188" s="1262"/>
      <c r="C188" s="405">
        <v>4056</v>
      </c>
      <c r="D188" s="405">
        <v>0</v>
      </c>
      <c r="E188" s="405">
        <v>0</v>
      </c>
      <c r="F188" s="665" t="s">
        <v>4134</v>
      </c>
    </row>
    <row r="189" spans="1:6" ht="15" customHeight="1" x14ac:dyDescent="0.15">
      <c r="A189" s="1254"/>
      <c r="B189" s="1262"/>
      <c r="C189" s="405">
        <v>1251</v>
      </c>
      <c r="D189" s="405">
        <v>0</v>
      </c>
      <c r="E189" s="405">
        <v>0</v>
      </c>
      <c r="F189" s="665" t="s">
        <v>3413</v>
      </c>
    </row>
    <row r="190" spans="1:6" ht="15" customHeight="1" x14ac:dyDescent="0.15">
      <c r="A190" s="1254"/>
      <c r="B190" s="1262"/>
      <c r="C190" s="405">
        <v>4302</v>
      </c>
      <c r="D190" s="405">
        <v>0</v>
      </c>
      <c r="E190" s="405">
        <v>0</v>
      </c>
      <c r="F190" s="665" t="s">
        <v>4135</v>
      </c>
    </row>
    <row r="191" spans="1:6" ht="15" customHeight="1" x14ac:dyDescent="0.15">
      <c r="A191" s="1254"/>
      <c r="B191" s="1262"/>
      <c r="C191" s="405">
        <v>1071</v>
      </c>
      <c r="D191" s="405">
        <v>0</v>
      </c>
      <c r="E191" s="405">
        <v>0</v>
      </c>
      <c r="F191" s="665" t="s">
        <v>3415</v>
      </c>
    </row>
    <row r="192" spans="1:6" ht="15" customHeight="1" x14ac:dyDescent="0.15">
      <c r="A192" s="1254"/>
      <c r="B192" s="1262"/>
      <c r="C192" s="405">
        <v>1324</v>
      </c>
      <c r="D192" s="405">
        <v>0</v>
      </c>
      <c r="E192" s="405">
        <v>0</v>
      </c>
      <c r="F192" s="665" t="s">
        <v>4136</v>
      </c>
    </row>
    <row r="193" spans="1:6" ht="15" customHeight="1" x14ac:dyDescent="0.15">
      <c r="A193" s="1254"/>
      <c r="B193" s="1262"/>
      <c r="C193" s="405">
        <v>2502</v>
      </c>
      <c r="D193" s="405">
        <v>0</v>
      </c>
      <c r="E193" s="405">
        <v>0</v>
      </c>
      <c r="F193" s="665" t="s">
        <v>3414</v>
      </c>
    </row>
    <row r="194" spans="1:6" ht="15" customHeight="1" x14ac:dyDescent="0.15">
      <c r="A194" s="1254"/>
      <c r="B194" s="1262"/>
      <c r="C194" s="405">
        <v>4788</v>
      </c>
      <c r="D194" s="405">
        <v>0</v>
      </c>
      <c r="E194" s="405">
        <v>0</v>
      </c>
      <c r="F194" s="665" t="s">
        <v>3418</v>
      </c>
    </row>
    <row r="195" spans="1:6" ht="15" customHeight="1" x14ac:dyDescent="0.15">
      <c r="A195" s="1254"/>
      <c r="B195" s="1262"/>
      <c r="C195" s="405">
        <v>234</v>
      </c>
      <c r="D195" s="405">
        <v>0</v>
      </c>
      <c r="E195" s="405">
        <v>0</v>
      </c>
      <c r="F195" s="665" t="s">
        <v>4137</v>
      </c>
    </row>
    <row r="196" spans="1:6" ht="15" customHeight="1" x14ac:dyDescent="0.15">
      <c r="A196" s="1254"/>
      <c r="B196" s="1262"/>
      <c r="C196" s="405">
        <v>744</v>
      </c>
      <c r="D196" s="405">
        <v>0</v>
      </c>
      <c r="E196" s="405">
        <v>0</v>
      </c>
      <c r="F196" s="665" t="s">
        <v>4138</v>
      </c>
    </row>
    <row r="197" spans="1:6" ht="15" customHeight="1" x14ac:dyDescent="0.15">
      <c r="A197" s="1254"/>
      <c r="B197" s="1262"/>
      <c r="C197" s="405">
        <v>0</v>
      </c>
      <c r="D197" s="405">
        <v>2184.33</v>
      </c>
      <c r="E197" s="405">
        <v>2184.3256000000001</v>
      </c>
      <c r="F197" s="665" t="s">
        <v>3428</v>
      </c>
    </row>
    <row r="198" spans="1:6" ht="15" customHeight="1" x14ac:dyDescent="0.15">
      <c r="A198" s="1254"/>
      <c r="B198" s="1262"/>
      <c r="C198" s="405">
        <v>4734</v>
      </c>
      <c r="D198" s="405">
        <v>0</v>
      </c>
      <c r="E198" s="405">
        <v>0</v>
      </c>
      <c r="F198" s="665" t="s">
        <v>3416</v>
      </c>
    </row>
    <row r="199" spans="1:6" ht="15" customHeight="1" x14ac:dyDescent="0.15">
      <c r="A199" s="1254"/>
      <c r="B199" s="1262"/>
      <c r="C199" s="405">
        <v>340</v>
      </c>
      <c r="D199" s="405">
        <v>0</v>
      </c>
      <c r="E199" s="405">
        <v>0</v>
      </c>
      <c r="F199" s="665" t="s">
        <v>4139</v>
      </c>
    </row>
    <row r="200" spans="1:6" ht="15" customHeight="1" x14ac:dyDescent="0.15">
      <c r="A200" s="1254"/>
      <c r="B200" s="1262"/>
      <c r="C200" s="405">
        <v>6894</v>
      </c>
      <c r="D200" s="405">
        <v>0</v>
      </c>
      <c r="E200" s="405">
        <v>0</v>
      </c>
      <c r="F200" s="665" t="s">
        <v>3417</v>
      </c>
    </row>
    <row r="201" spans="1:6" ht="15" customHeight="1" x14ac:dyDescent="0.15">
      <c r="A201" s="1254"/>
      <c r="B201" s="1262"/>
      <c r="C201" s="405">
        <v>564</v>
      </c>
      <c r="D201" s="405">
        <v>0</v>
      </c>
      <c r="E201" s="405">
        <v>0</v>
      </c>
      <c r="F201" s="665" t="s">
        <v>4140</v>
      </c>
    </row>
    <row r="202" spans="1:6" ht="15" customHeight="1" x14ac:dyDescent="0.15">
      <c r="A202" s="1254"/>
      <c r="B202" s="1262"/>
      <c r="C202" s="405">
        <v>3897</v>
      </c>
      <c r="D202" s="405">
        <v>0</v>
      </c>
      <c r="E202" s="405">
        <v>0</v>
      </c>
      <c r="F202" s="665" t="s">
        <v>3419</v>
      </c>
    </row>
    <row r="203" spans="1:6" s="408" customFormat="1" ht="15" customHeight="1" x14ac:dyDescent="0.15">
      <c r="A203" s="1254"/>
      <c r="B203" s="1262"/>
      <c r="C203" s="405">
        <v>1236</v>
      </c>
      <c r="D203" s="405">
        <v>0</v>
      </c>
      <c r="E203" s="405">
        <v>0</v>
      </c>
      <c r="F203" s="665" t="s">
        <v>3420</v>
      </c>
    </row>
    <row r="204" spans="1:6" s="408" customFormat="1" ht="15" customHeight="1" x14ac:dyDescent="0.15">
      <c r="A204" s="1254"/>
      <c r="B204" s="1262"/>
      <c r="C204" s="405">
        <v>1530</v>
      </c>
      <c r="D204" s="405">
        <v>0</v>
      </c>
      <c r="E204" s="405">
        <v>0</v>
      </c>
      <c r="F204" s="665" t="s">
        <v>3421</v>
      </c>
    </row>
    <row r="205" spans="1:6" s="408" customFormat="1" ht="15" customHeight="1" x14ac:dyDescent="0.15">
      <c r="A205" s="1254"/>
      <c r="B205" s="1262"/>
      <c r="C205" s="405">
        <v>0</v>
      </c>
      <c r="D205" s="405">
        <v>1542.38</v>
      </c>
      <c r="E205" s="405">
        <v>1542.37023</v>
      </c>
      <c r="F205" s="407" t="s">
        <v>3426</v>
      </c>
    </row>
    <row r="206" spans="1:6" s="408" customFormat="1" ht="15" customHeight="1" x14ac:dyDescent="0.15">
      <c r="A206" s="1254"/>
      <c r="B206" s="1262"/>
      <c r="C206" s="405">
        <v>20000</v>
      </c>
      <c r="D206" s="405">
        <v>0</v>
      </c>
      <c r="E206" s="405">
        <v>0</v>
      </c>
      <c r="F206" s="665" t="s">
        <v>486</v>
      </c>
    </row>
    <row r="207" spans="1:6" s="408" customFormat="1" ht="27.75" customHeight="1" x14ac:dyDescent="0.15">
      <c r="A207" s="1254"/>
      <c r="B207" s="1262"/>
      <c r="C207" s="405">
        <v>60000</v>
      </c>
      <c r="D207" s="405">
        <v>0</v>
      </c>
      <c r="E207" s="405">
        <v>0</v>
      </c>
      <c r="F207" s="407" t="s">
        <v>2629</v>
      </c>
    </row>
    <row r="208" spans="1:6" s="408" customFormat="1" ht="15" customHeight="1" x14ac:dyDescent="0.15">
      <c r="A208" s="1254"/>
      <c r="B208" s="1262"/>
      <c r="C208" s="405">
        <v>0</v>
      </c>
      <c r="D208" s="405">
        <v>7554.34</v>
      </c>
      <c r="E208" s="405">
        <v>7554.3325000000004</v>
      </c>
      <c r="F208" s="665" t="s">
        <v>3215</v>
      </c>
    </row>
    <row r="209" spans="1:6" s="408" customFormat="1" ht="27.75" customHeight="1" x14ac:dyDescent="0.15">
      <c r="A209" s="1254"/>
      <c r="B209" s="1262"/>
      <c r="C209" s="405">
        <v>0</v>
      </c>
      <c r="D209" s="405">
        <v>1388.2</v>
      </c>
      <c r="E209" s="405">
        <v>1388.1980000000001</v>
      </c>
      <c r="F209" s="665" t="s">
        <v>3344</v>
      </c>
    </row>
    <row r="210" spans="1:6" s="408" customFormat="1" ht="27.75" customHeight="1" x14ac:dyDescent="0.15">
      <c r="A210" s="1254"/>
      <c r="B210" s="1262"/>
      <c r="C210" s="405">
        <v>0</v>
      </c>
      <c r="D210" s="405">
        <v>5506.85</v>
      </c>
      <c r="E210" s="405">
        <v>5506.8461299999999</v>
      </c>
      <c r="F210" s="665" t="s">
        <v>3464</v>
      </c>
    </row>
    <row r="211" spans="1:6" s="408" customFormat="1" ht="15" customHeight="1" x14ac:dyDescent="0.15">
      <c r="A211" s="1254"/>
      <c r="B211" s="1262"/>
      <c r="C211" s="405">
        <v>0</v>
      </c>
      <c r="D211" s="405">
        <v>54865.775000000001</v>
      </c>
      <c r="E211" s="405">
        <v>54865.763850000003</v>
      </c>
      <c r="F211" s="665" t="s">
        <v>3465</v>
      </c>
    </row>
    <row r="212" spans="1:6" s="408" customFormat="1" ht="15" customHeight="1" x14ac:dyDescent="0.15">
      <c r="A212" s="1254"/>
      <c r="B212" s="1262"/>
      <c r="C212" s="405">
        <v>0</v>
      </c>
      <c r="D212" s="405">
        <v>3516.8820000000001</v>
      </c>
      <c r="E212" s="405">
        <v>3516.8816400000001</v>
      </c>
      <c r="F212" s="665" t="s">
        <v>4120</v>
      </c>
    </row>
    <row r="213" spans="1:6" s="408" customFormat="1" ht="27.75" customHeight="1" x14ac:dyDescent="0.15">
      <c r="A213" s="1254"/>
      <c r="B213" s="1262"/>
      <c r="C213" s="1085">
        <v>0</v>
      </c>
      <c r="D213" s="1085">
        <v>2336.5700000000002</v>
      </c>
      <c r="E213" s="1085">
        <v>2336.5650000000001</v>
      </c>
      <c r="F213" s="1086" t="s">
        <v>4121</v>
      </c>
    </row>
    <row r="214" spans="1:6" s="408" customFormat="1" ht="27.75" customHeight="1" x14ac:dyDescent="0.15">
      <c r="A214" s="1254"/>
      <c r="B214" s="1262"/>
      <c r="C214" s="405">
        <v>0</v>
      </c>
      <c r="D214" s="405">
        <v>1993.02</v>
      </c>
      <c r="E214" s="405">
        <v>1993.0171</v>
      </c>
      <c r="F214" s="665" t="s">
        <v>4141</v>
      </c>
    </row>
    <row r="215" spans="1:6" s="408" customFormat="1" ht="15" customHeight="1" x14ac:dyDescent="0.15">
      <c r="A215" s="1255"/>
      <c r="B215" s="1263"/>
      <c r="C215" s="405">
        <v>0</v>
      </c>
      <c r="D215" s="405">
        <v>3092.971</v>
      </c>
      <c r="E215" s="405">
        <v>3092.9685300000001</v>
      </c>
      <c r="F215" s="665" t="s">
        <v>4122</v>
      </c>
    </row>
    <row r="216" spans="1:6" ht="15" customHeight="1" x14ac:dyDescent="0.15">
      <c r="A216" s="1253">
        <v>4218</v>
      </c>
      <c r="B216" s="1256" t="s">
        <v>4079</v>
      </c>
      <c r="C216" s="405">
        <v>0</v>
      </c>
      <c r="D216" s="405">
        <v>5908.77</v>
      </c>
      <c r="E216" s="405">
        <v>5908.7626600000003</v>
      </c>
      <c r="F216" s="665" t="s">
        <v>3160</v>
      </c>
    </row>
    <row r="217" spans="1:6" ht="15" customHeight="1" x14ac:dyDescent="0.15">
      <c r="A217" s="1254"/>
      <c r="B217" s="1257"/>
      <c r="C217" s="405">
        <v>0</v>
      </c>
      <c r="D217" s="405">
        <v>236.28</v>
      </c>
      <c r="E217" s="405">
        <v>236.27811</v>
      </c>
      <c r="F217" s="665" t="s">
        <v>3159</v>
      </c>
    </row>
    <row r="218" spans="1:6" ht="15" customHeight="1" x14ac:dyDescent="0.15">
      <c r="A218" s="1255"/>
      <c r="B218" s="1258"/>
      <c r="C218" s="405">
        <v>0</v>
      </c>
      <c r="D218" s="405">
        <v>50736.59</v>
      </c>
      <c r="E218" s="405">
        <v>50736.573210000002</v>
      </c>
      <c r="F218" s="407" t="s">
        <v>3411</v>
      </c>
    </row>
    <row r="219" spans="1:6" ht="15" customHeight="1" x14ac:dyDescent="0.15">
      <c r="A219" s="1253">
        <v>4221</v>
      </c>
      <c r="B219" s="1256" t="s">
        <v>117</v>
      </c>
      <c r="C219" s="405">
        <v>2200</v>
      </c>
      <c r="D219" s="405">
        <v>1368.3</v>
      </c>
      <c r="E219" s="405">
        <v>1368.24</v>
      </c>
      <c r="F219" s="665" t="s">
        <v>2622</v>
      </c>
    </row>
    <row r="220" spans="1:6" ht="15" customHeight="1" x14ac:dyDescent="0.15">
      <c r="A220" s="1254"/>
      <c r="B220" s="1257"/>
      <c r="C220" s="405">
        <v>100000</v>
      </c>
      <c r="D220" s="405">
        <v>150000</v>
      </c>
      <c r="E220" s="405">
        <v>150000</v>
      </c>
      <c r="F220" s="665" t="s">
        <v>2648</v>
      </c>
    </row>
    <row r="221" spans="1:6" ht="15" customHeight="1" x14ac:dyDescent="0.15">
      <c r="A221" s="1254"/>
      <c r="B221" s="1257"/>
      <c r="C221" s="405">
        <v>0</v>
      </c>
      <c r="D221" s="405">
        <v>21647.77</v>
      </c>
      <c r="E221" s="405">
        <v>21647.763360000001</v>
      </c>
      <c r="F221" s="665" t="s">
        <v>2503</v>
      </c>
    </row>
    <row r="222" spans="1:6" ht="15" customHeight="1" x14ac:dyDescent="0.15">
      <c r="A222" s="1254"/>
      <c r="B222" s="1257"/>
      <c r="C222" s="405">
        <v>1500</v>
      </c>
      <c r="D222" s="405">
        <v>2475.21</v>
      </c>
      <c r="E222" s="405">
        <v>2475.125</v>
      </c>
      <c r="F222" s="665" t="s">
        <v>3071</v>
      </c>
    </row>
    <row r="223" spans="1:6" ht="15" customHeight="1" x14ac:dyDescent="0.15">
      <c r="A223" s="1254"/>
      <c r="B223" s="1257"/>
      <c r="C223" s="405">
        <v>0</v>
      </c>
      <c r="D223" s="405">
        <v>0</v>
      </c>
      <c r="E223" s="405">
        <v>9323.3946999999971</v>
      </c>
      <c r="F223" s="665" t="s">
        <v>3168</v>
      </c>
    </row>
    <row r="224" spans="1:6" ht="27.75" customHeight="1" x14ac:dyDescent="0.15">
      <c r="A224" s="1255"/>
      <c r="B224" s="1258"/>
      <c r="C224" s="405">
        <v>7000</v>
      </c>
      <c r="D224" s="405">
        <v>7000</v>
      </c>
      <c r="E224" s="405">
        <v>7000</v>
      </c>
      <c r="F224" s="407" t="s">
        <v>2629</v>
      </c>
    </row>
    <row r="225" spans="1:6" ht="28.5" customHeight="1" thickBot="1" x14ac:dyDescent="0.2">
      <c r="A225" s="456">
        <v>4232</v>
      </c>
      <c r="B225" s="317" t="s">
        <v>4080</v>
      </c>
      <c r="C225" s="405">
        <v>0</v>
      </c>
      <c r="D225" s="405">
        <v>2497.61</v>
      </c>
      <c r="E225" s="405">
        <v>2497.6095499999997</v>
      </c>
      <c r="F225" s="329" t="s">
        <v>4113</v>
      </c>
    </row>
    <row r="226" spans="1:6" s="410" customFormat="1" ht="15.75" customHeight="1" thickBot="1" x14ac:dyDescent="0.25">
      <c r="A226" s="668" t="s">
        <v>2577</v>
      </c>
      <c r="B226" s="669"/>
      <c r="C226" s="669">
        <f>SUM(C64:C225)</f>
        <v>27969653</v>
      </c>
      <c r="D226" s="669">
        <f>SUM(D64:D225)</f>
        <v>28848475.190999996</v>
      </c>
      <c r="E226" s="669">
        <f>SUM(E64:E225)</f>
        <v>28872853.512530006</v>
      </c>
      <c r="F226" s="676"/>
    </row>
    <row r="227" spans="1:6" ht="13.5" thickBot="1" x14ac:dyDescent="0.25">
      <c r="A227" s="304"/>
      <c r="B227" s="319"/>
      <c r="C227" s="320"/>
      <c r="D227" s="320"/>
      <c r="E227" s="320"/>
      <c r="F227" s="308"/>
    </row>
    <row r="228" spans="1:6" s="410" customFormat="1" ht="16.5" customHeight="1" thickBot="1" x14ac:dyDescent="0.25">
      <c r="A228" s="1259" t="s">
        <v>2905</v>
      </c>
      <c r="B228" s="1260"/>
      <c r="C228" s="677">
        <f>SUM(C226,C58,C48,C17)</f>
        <v>39580699</v>
      </c>
      <c r="D228" s="677">
        <f>SUM(D226,D58,D48,D17)</f>
        <v>41350998.236999996</v>
      </c>
      <c r="E228" s="677">
        <f>SUM(E226,E58,E48,E17)</f>
        <v>41856431.553880006</v>
      </c>
      <c r="F228" s="411"/>
    </row>
    <row r="229" spans="1:6" x14ac:dyDescent="0.15">
      <c r="A229" s="296"/>
      <c r="B229" s="296"/>
      <c r="C229" s="296"/>
    </row>
    <row r="240" spans="1:6" s="296" customFormat="1" x14ac:dyDescent="0.15">
      <c r="A240" s="322"/>
      <c r="B240" s="294"/>
      <c r="C240" s="294"/>
      <c r="D240" s="321"/>
      <c r="E240" s="321"/>
      <c r="F240" s="293"/>
    </row>
    <row r="241" spans="1:6" s="296" customFormat="1" x14ac:dyDescent="0.15">
      <c r="A241" s="322"/>
      <c r="B241" s="294"/>
      <c r="C241" s="294"/>
      <c r="D241" s="321"/>
      <c r="E241" s="321"/>
      <c r="F241" s="293"/>
    </row>
  </sheetData>
  <mergeCells count="23">
    <mergeCell ref="F54:F55"/>
    <mergeCell ref="A2:F2"/>
    <mergeCell ref="F26:F28"/>
    <mergeCell ref="F32:F33"/>
    <mergeCell ref="F34:F35"/>
    <mergeCell ref="F41:F44"/>
    <mergeCell ref="A67:A128"/>
    <mergeCell ref="B67:B128"/>
    <mergeCell ref="A129:A132"/>
    <mergeCell ref="B129:B132"/>
    <mergeCell ref="A134:A136"/>
    <mergeCell ref="B134:B136"/>
    <mergeCell ref="A137:A138"/>
    <mergeCell ref="B137:B138"/>
    <mergeCell ref="A139:A141"/>
    <mergeCell ref="B139:B141"/>
    <mergeCell ref="A144:A215"/>
    <mergeCell ref="B144:B215"/>
    <mergeCell ref="A216:A218"/>
    <mergeCell ref="B216:B218"/>
    <mergeCell ref="A219:A224"/>
    <mergeCell ref="B219:B224"/>
    <mergeCell ref="A228:B228"/>
  </mergeCells>
  <pageMargins left="0.39370078740157483" right="0.39370078740157483" top="0.59055118110236227" bottom="0.39370078740157483" header="0.31496062992125984" footer="0.11811023622047245"/>
  <pageSetup paperSize="9" scale="80" firstPageNumber="115" fitToHeight="0" orientation="landscape" useFirstPageNumber="1" r:id="rId1"/>
  <headerFooter>
    <oddHeader>&amp;L&amp;"Tahoma,Kurzíva"Závěrečný účet Moravskoslezského kraje za rok 2025&amp;R&amp;"Tahoma,Kurzíva"Tabulka č. 3</oddHeader>
    <oddFooter>&amp;C&amp;"Tahoma,Obyčejné"&amp;P</oddFooter>
  </headerFooter>
  <rowBreaks count="7" manualBreakCount="7">
    <brk id="25" max="5" man="1"/>
    <brk id="40" max="5" man="1"/>
    <brk id="56" max="5" man="1"/>
    <brk id="93" max="5" man="1"/>
    <brk id="128" max="5" man="1"/>
    <brk id="165" max="5" man="1"/>
    <brk id="20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A4C2-210F-4524-9772-D99BA82356B2}">
  <sheetPr>
    <pageSetUpPr fitToPage="1"/>
  </sheetPr>
  <dimension ref="A1:Q268"/>
  <sheetViews>
    <sheetView zoomScaleNormal="100" zoomScaleSheetLayoutView="100" workbookViewId="0">
      <pane ySplit="6" topLeftCell="A7" activePane="bottomLeft" state="frozen"/>
      <selection activeCell="E39" sqref="E39"/>
      <selection pane="bottomLeft" activeCell="S3" sqref="S3"/>
    </sheetView>
  </sheetViews>
  <sheetFormatPr defaultColWidth="9.140625" defaultRowHeight="15" customHeight="1" x14ac:dyDescent="0.2"/>
  <cols>
    <col min="1" max="1" width="43.7109375" style="335" customWidth="1"/>
    <col min="2" max="2" width="10.42578125" style="335" hidden="1" customWidth="1"/>
    <col min="3" max="3" width="10.140625" style="335" customWidth="1"/>
    <col min="4" max="4" width="8.140625" style="335" customWidth="1"/>
    <col min="5" max="5" width="10.85546875" style="335" customWidth="1"/>
    <col min="6" max="6" width="9.85546875" style="335" customWidth="1"/>
    <col min="7" max="7" width="10.140625" style="335" customWidth="1"/>
    <col min="8" max="8" width="9.85546875" style="335" customWidth="1"/>
    <col min="9" max="9" width="8.140625" style="335" customWidth="1"/>
    <col min="10" max="10" width="10.140625" style="335" customWidth="1"/>
    <col min="11" max="11" width="9.85546875" style="335" customWidth="1"/>
    <col min="12" max="12" width="8.140625" style="335" customWidth="1"/>
    <col min="13" max="16" width="9.7109375" style="335" customWidth="1"/>
    <col min="17" max="17" width="32.7109375" style="752" customWidth="1"/>
    <col min="18" max="16384" width="9.140625" style="705"/>
  </cols>
  <sheetData>
    <row r="1" spans="1:17" s="335" customFormat="1" ht="15" customHeight="1" x14ac:dyDescent="0.2">
      <c r="Q1" s="387"/>
    </row>
    <row r="2" spans="1:17" s="335" customFormat="1" ht="21" customHeight="1" x14ac:dyDescent="0.2">
      <c r="A2" s="1278" t="s">
        <v>4225</v>
      </c>
      <c r="B2" s="1279"/>
      <c r="C2" s="1279"/>
      <c r="D2" s="1279"/>
      <c r="E2" s="1279"/>
      <c r="F2" s="1279"/>
      <c r="G2" s="1279"/>
      <c r="H2" s="1279"/>
      <c r="I2" s="1279"/>
      <c r="J2" s="1279"/>
      <c r="K2" s="1279"/>
      <c r="L2" s="1279"/>
      <c r="M2" s="1279"/>
      <c r="N2" s="1279"/>
      <c r="O2" s="1279"/>
      <c r="P2" s="1279"/>
      <c r="Q2" s="1279"/>
    </row>
    <row r="3" spans="1:17" s="335" customFormat="1" ht="13.5" customHeight="1" thickBot="1" x14ac:dyDescent="0.25">
      <c r="Q3" s="388" t="s">
        <v>2</v>
      </c>
    </row>
    <row r="4" spans="1:17" s="335" customFormat="1" ht="21" customHeight="1" x14ac:dyDescent="0.2">
      <c r="A4" s="1280" t="s">
        <v>465</v>
      </c>
      <c r="B4" s="1283" t="s">
        <v>2526</v>
      </c>
      <c r="C4" s="1283" t="s">
        <v>3357</v>
      </c>
      <c r="D4" s="1283" t="s">
        <v>2623</v>
      </c>
      <c r="E4" s="1286" t="s">
        <v>466</v>
      </c>
      <c r="F4" s="1287"/>
      <c r="G4" s="1286" t="s">
        <v>3358</v>
      </c>
      <c r="H4" s="1290"/>
      <c r="I4" s="1290"/>
      <c r="J4" s="1286" t="s">
        <v>4226</v>
      </c>
      <c r="K4" s="1290"/>
      <c r="L4" s="1290"/>
      <c r="M4" s="1294" t="s">
        <v>467</v>
      </c>
      <c r="N4" s="1295"/>
      <c r="O4" s="1295"/>
      <c r="P4" s="1296"/>
      <c r="Q4" s="1297" t="s">
        <v>468</v>
      </c>
    </row>
    <row r="5" spans="1:17" s="335" customFormat="1" ht="21" customHeight="1" x14ac:dyDescent="0.2">
      <c r="A5" s="1281"/>
      <c r="B5" s="1284"/>
      <c r="C5" s="1284"/>
      <c r="D5" s="1284"/>
      <c r="E5" s="1288"/>
      <c r="F5" s="1289"/>
      <c r="G5" s="1291"/>
      <c r="H5" s="1292"/>
      <c r="I5" s="1292"/>
      <c r="J5" s="1282"/>
      <c r="K5" s="1293"/>
      <c r="L5" s="1293"/>
      <c r="M5" s="1087">
        <v>2027</v>
      </c>
      <c r="N5" s="1088">
        <v>2028</v>
      </c>
      <c r="O5" s="1088">
        <v>2029</v>
      </c>
      <c r="P5" s="1089" t="s">
        <v>4227</v>
      </c>
      <c r="Q5" s="1298"/>
    </row>
    <row r="6" spans="1:17" s="335" customFormat="1" ht="21" customHeight="1" thickBot="1" x14ac:dyDescent="0.25">
      <c r="A6" s="1282"/>
      <c r="B6" s="1285"/>
      <c r="C6" s="1285"/>
      <c r="D6" s="1285"/>
      <c r="E6" s="1090" t="s">
        <v>4228</v>
      </c>
      <c r="F6" s="1091">
        <v>2024</v>
      </c>
      <c r="G6" s="1092" t="s">
        <v>288</v>
      </c>
      <c r="H6" s="1093" t="s">
        <v>469</v>
      </c>
      <c r="I6" s="1093" t="s">
        <v>470</v>
      </c>
      <c r="J6" s="1094" t="s">
        <v>288</v>
      </c>
      <c r="K6" s="1095" t="s">
        <v>469</v>
      </c>
      <c r="L6" s="1095" t="s">
        <v>470</v>
      </c>
      <c r="M6" s="1096" t="s">
        <v>288</v>
      </c>
      <c r="N6" s="1097" t="s">
        <v>288</v>
      </c>
      <c r="O6" s="1097" t="s">
        <v>288</v>
      </c>
      <c r="P6" s="1098" t="s">
        <v>288</v>
      </c>
      <c r="Q6" s="1299"/>
    </row>
    <row r="7" spans="1:17" ht="18" customHeight="1" thickBot="1" x14ac:dyDescent="0.25">
      <c r="A7" s="642" t="s">
        <v>500</v>
      </c>
      <c r="B7" s="703"/>
      <c r="C7" s="703"/>
      <c r="D7" s="703"/>
      <c r="E7" s="703"/>
      <c r="F7" s="703"/>
      <c r="G7" s="703"/>
      <c r="H7" s="703"/>
      <c r="I7" s="703"/>
      <c r="J7" s="703"/>
      <c r="K7" s="703"/>
      <c r="L7" s="703"/>
      <c r="M7" s="703"/>
      <c r="N7" s="703"/>
      <c r="O7" s="703"/>
      <c r="P7" s="703"/>
      <c r="Q7" s="704"/>
    </row>
    <row r="8" spans="1:17" ht="67.5" customHeight="1" x14ac:dyDescent="0.2">
      <c r="A8" s="389" t="s">
        <v>471</v>
      </c>
      <c r="B8" s="397">
        <v>4077</v>
      </c>
      <c r="C8" s="253">
        <f>G8</f>
        <v>7198.86</v>
      </c>
      <c r="D8" s="743">
        <v>0</v>
      </c>
      <c r="E8" s="732">
        <v>0</v>
      </c>
      <c r="F8" s="706">
        <v>0</v>
      </c>
      <c r="G8" s="707">
        <f t="shared" ref="G8:G9" si="0">SUM(H8:I8)</f>
        <v>7198.86</v>
      </c>
      <c r="H8" s="256">
        <v>7198.86</v>
      </c>
      <c r="I8" s="718">
        <v>0</v>
      </c>
      <c r="J8" s="733">
        <f t="shared" ref="J8:J9" si="1">SUM(K8:L8)</f>
        <v>32933.730000000003</v>
      </c>
      <c r="K8" s="708">
        <v>32933.730000000003</v>
      </c>
      <c r="L8" s="734">
        <v>0</v>
      </c>
      <c r="M8" s="336">
        <v>0</v>
      </c>
      <c r="N8" s="726">
        <v>0</v>
      </c>
      <c r="O8" s="726">
        <v>0</v>
      </c>
      <c r="P8" s="744">
        <v>0</v>
      </c>
      <c r="Q8" s="745" t="s">
        <v>4326</v>
      </c>
    </row>
    <row r="9" spans="1:17" ht="68.25" customHeight="1" thickBot="1" x14ac:dyDescent="0.25">
      <c r="A9" s="389" t="s">
        <v>472</v>
      </c>
      <c r="B9" s="389">
        <v>5338</v>
      </c>
      <c r="C9" s="338">
        <f>G9</f>
        <v>7257.26</v>
      </c>
      <c r="D9" s="746">
        <v>0</v>
      </c>
      <c r="E9" s="732">
        <v>0</v>
      </c>
      <c r="F9" s="706">
        <v>7067.99</v>
      </c>
      <c r="G9" s="736">
        <f t="shared" si="0"/>
        <v>7257.26</v>
      </c>
      <c r="H9" s="734">
        <v>7257.26</v>
      </c>
      <c r="I9" s="740">
        <v>0</v>
      </c>
      <c r="J9" s="733">
        <f t="shared" si="1"/>
        <v>27349.9</v>
      </c>
      <c r="K9" s="708">
        <v>27349.9</v>
      </c>
      <c r="L9" s="734">
        <v>0</v>
      </c>
      <c r="M9" s="337">
        <v>0</v>
      </c>
      <c r="N9" s="708">
        <v>0</v>
      </c>
      <c r="O9" s="708">
        <v>0</v>
      </c>
      <c r="P9" s="711">
        <v>0</v>
      </c>
      <c r="Q9" s="745" t="s">
        <v>4327</v>
      </c>
    </row>
    <row r="10" spans="1:17" ht="25.5" customHeight="1" thickBot="1" x14ac:dyDescent="0.25">
      <c r="A10" s="641" t="s">
        <v>2624</v>
      </c>
      <c r="B10" s="712"/>
      <c r="C10" s="390">
        <f>SUM(C8:C9)</f>
        <v>14456.119999999999</v>
      </c>
      <c r="D10" s="390">
        <f t="shared" ref="D10:P10" si="2">SUM(D8:D9)</f>
        <v>0</v>
      </c>
      <c r="E10" s="394">
        <f t="shared" si="2"/>
        <v>0</v>
      </c>
      <c r="F10" s="395">
        <f t="shared" si="2"/>
        <v>7067.99</v>
      </c>
      <c r="G10" s="394">
        <f t="shared" si="2"/>
        <v>14456.119999999999</v>
      </c>
      <c r="H10" s="713">
        <f t="shared" si="2"/>
        <v>14456.119999999999</v>
      </c>
      <c r="I10" s="395">
        <f t="shared" si="2"/>
        <v>0</v>
      </c>
      <c r="J10" s="714">
        <f t="shared" si="2"/>
        <v>60283.630000000005</v>
      </c>
      <c r="K10" s="713">
        <f t="shared" si="2"/>
        <v>60283.630000000005</v>
      </c>
      <c r="L10" s="713">
        <f t="shared" si="2"/>
        <v>0</v>
      </c>
      <c r="M10" s="715">
        <f t="shared" si="2"/>
        <v>0</v>
      </c>
      <c r="N10" s="713">
        <f t="shared" si="2"/>
        <v>0</v>
      </c>
      <c r="O10" s="713">
        <f t="shared" si="2"/>
        <v>0</v>
      </c>
      <c r="P10" s="716">
        <f t="shared" si="2"/>
        <v>0</v>
      </c>
      <c r="Q10" s="717"/>
    </row>
    <row r="11" spans="1:17" ht="18" customHeight="1" thickBot="1" x14ac:dyDescent="0.25">
      <c r="A11" s="642" t="s">
        <v>528</v>
      </c>
      <c r="B11" s="703"/>
      <c r="C11" s="703"/>
      <c r="D11" s="703"/>
      <c r="E11" s="703"/>
      <c r="F11" s="703"/>
      <c r="G11" s="703"/>
      <c r="H11" s="703"/>
      <c r="I11" s="703"/>
      <c r="J11" s="703"/>
      <c r="K11" s="703"/>
      <c r="L11" s="703"/>
      <c r="M11" s="703"/>
      <c r="N11" s="703"/>
      <c r="O11" s="703"/>
      <c r="P11" s="703"/>
      <c r="Q11" s="704"/>
    </row>
    <row r="12" spans="1:17" ht="34.5" customHeight="1" x14ac:dyDescent="0.2">
      <c r="A12" s="389" t="s">
        <v>665</v>
      </c>
      <c r="B12" s="397">
        <v>4707</v>
      </c>
      <c r="C12" s="253">
        <f>G12</f>
        <v>7819.3</v>
      </c>
      <c r="D12" s="253">
        <v>0</v>
      </c>
      <c r="E12" s="732">
        <v>0</v>
      </c>
      <c r="F12" s="706">
        <v>17745.919999999998</v>
      </c>
      <c r="G12" s="707">
        <f t="shared" ref="G12:G14" si="3">SUM(H12:I12)</f>
        <v>7819.3</v>
      </c>
      <c r="H12" s="256">
        <v>7819.3</v>
      </c>
      <c r="I12" s="718">
        <v>0</v>
      </c>
      <c r="J12" s="733">
        <f t="shared" ref="J12:J14" si="4">SUM(K12:L12)</f>
        <v>16106.9</v>
      </c>
      <c r="K12" s="708">
        <v>16106.9</v>
      </c>
      <c r="L12" s="794">
        <v>0</v>
      </c>
      <c r="M12" s="336">
        <v>0</v>
      </c>
      <c r="N12" s="726">
        <v>0</v>
      </c>
      <c r="O12" s="726">
        <v>0</v>
      </c>
      <c r="P12" s="744">
        <v>0</v>
      </c>
      <c r="Q12" s="735" t="s">
        <v>4230</v>
      </c>
    </row>
    <row r="13" spans="1:17" ht="34.5" customHeight="1" x14ac:dyDescent="0.2">
      <c r="A13" s="389" t="s">
        <v>473</v>
      </c>
      <c r="B13" s="389">
        <v>5057</v>
      </c>
      <c r="C13" s="254">
        <f>D13+E13+F13+G13+J13+M13+N13+O13+P13</f>
        <v>202448.78142000001</v>
      </c>
      <c r="D13" s="254">
        <v>0</v>
      </c>
      <c r="E13" s="732">
        <v>197245.46142000001</v>
      </c>
      <c r="F13" s="706">
        <v>5012.3500000000004</v>
      </c>
      <c r="G13" s="736">
        <f t="shared" si="3"/>
        <v>190.97</v>
      </c>
      <c r="H13" s="734">
        <v>190.97</v>
      </c>
      <c r="I13" s="740">
        <v>0</v>
      </c>
      <c r="J13" s="733">
        <f t="shared" si="4"/>
        <v>0</v>
      </c>
      <c r="K13" s="708">
        <v>0</v>
      </c>
      <c r="L13" s="794">
        <v>0</v>
      </c>
      <c r="M13" s="337">
        <v>0</v>
      </c>
      <c r="N13" s="708">
        <v>0</v>
      </c>
      <c r="O13" s="708">
        <v>0</v>
      </c>
      <c r="P13" s="711">
        <v>0</v>
      </c>
      <c r="Q13" s="745" t="s">
        <v>2573</v>
      </c>
    </row>
    <row r="14" spans="1:17" ht="35.25" customHeight="1" thickBot="1" x14ac:dyDescent="0.25">
      <c r="A14" s="389" t="s">
        <v>2741</v>
      </c>
      <c r="B14" s="389">
        <v>5344</v>
      </c>
      <c r="C14" s="254">
        <f>G14</f>
        <v>1094.57</v>
      </c>
      <c r="D14" s="747">
        <v>0</v>
      </c>
      <c r="E14" s="732">
        <v>0</v>
      </c>
      <c r="F14" s="706">
        <v>600.57000000000005</v>
      </c>
      <c r="G14" s="736">
        <f t="shared" si="3"/>
        <v>1094.57</v>
      </c>
      <c r="H14" s="734">
        <v>1094.57</v>
      </c>
      <c r="I14" s="740">
        <v>0</v>
      </c>
      <c r="J14" s="733">
        <f t="shared" si="4"/>
        <v>22666.16</v>
      </c>
      <c r="K14" s="708">
        <v>22666.16</v>
      </c>
      <c r="L14" s="794">
        <v>0</v>
      </c>
      <c r="M14" s="337">
        <v>50000</v>
      </c>
      <c r="N14" s="708">
        <v>50000</v>
      </c>
      <c r="O14" s="708">
        <v>50000</v>
      </c>
      <c r="P14" s="711">
        <v>50000</v>
      </c>
      <c r="Q14" s="735" t="s">
        <v>4230</v>
      </c>
    </row>
    <row r="15" spans="1:17" ht="15.75" customHeight="1" thickBot="1" x14ac:dyDescent="0.25">
      <c r="A15" s="641" t="s">
        <v>474</v>
      </c>
      <c r="B15" s="712"/>
      <c r="C15" s="390">
        <f>SUM(C12:C14)</f>
        <v>211362.65142000001</v>
      </c>
      <c r="D15" s="390">
        <f t="shared" ref="D15:P15" si="5">SUM(D12:D14)</f>
        <v>0</v>
      </c>
      <c r="E15" s="394">
        <f t="shared" si="5"/>
        <v>197245.46142000001</v>
      </c>
      <c r="F15" s="395">
        <f t="shared" si="5"/>
        <v>23358.839999999997</v>
      </c>
      <c r="G15" s="394">
        <f t="shared" si="5"/>
        <v>9104.84</v>
      </c>
      <c r="H15" s="713">
        <f t="shared" si="5"/>
        <v>9104.84</v>
      </c>
      <c r="I15" s="395">
        <f t="shared" si="5"/>
        <v>0</v>
      </c>
      <c r="J15" s="714">
        <f t="shared" si="5"/>
        <v>38773.06</v>
      </c>
      <c r="K15" s="713">
        <f t="shared" si="5"/>
        <v>38773.06</v>
      </c>
      <c r="L15" s="713">
        <f t="shared" si="5"/>
        <v>0</v>
      </c>
      <c r="M15" s="715">
        <f t="shared" si="5"/>
        <v>50000</v>
      </c>
      <c r="N15" s="713">
        <f t="shared" si="5"/>
        <v>50000</v>
      </c>
      <c r="O15" s="713">
        <f t="shared" si="5"/>
        <v>50000</v>
      </c>
      <c r="P15" s="716">
        <f t="shared" si="5"/>
        <v>50000</v>
      </c>
      <c r="Q15" s="717"/>
    </row>
    <row r="16" spans="1:17" ht="18" customHeight="1" thickBot="1" x14ac:dyDescent="0.25">
      <c r="A16" s="642" t="s">
        <v>2625</v>
      </c>
      <c r="B16" s="703"/>
      <c r="C16" s="703"/>
      <c r="D16" s="703"/>
      <c r="E16" s="703"/>
      <c r="F16" s="703"/>
      <c r="G16" s="703"/>
      <c r="H16" s="703"/>
      <c r="I16" s="703"/>
      <c r="J16" s="703"/>
      <c r="K16" s="703"/>
      <c r="L16" s="703"/>
      <c r="M16" s="703"/>
      <c r="N16" s="703"/>
      <c r="O16" s="703"/>
      <c r="P16" s="703"/>
      <c r="Q16" s="704"/>
    </row>
    <row r="17" spans="1:17" ht="24" customHeight="1" x14ac:dyDescent="0.2">
      <c r="A17" s="389" t="s">
        <v>2502</v>
      </c>
      <c r="B17" s="397">
        <v>4081</v>
      </c>
      <c r="C17" s="253">
        <f t="shared" ref="C17:C72" si="6">D17+E17+F17+G17+J17+M17+N17+O17+P17</f>
        <v>308462.21399999998</v>
      </c>
      <c r="D17" s="253">
        <v>0</v>
      </c>
      <c r="E17" s="732">
        <v>14437.47</v>
      </c>
      <c r="F17" s="706">
        <v>293622.16000000003</v>
      </c>
      <c r="G17" s="707">
        <f t="shared" ref="G17:G48" si="7">SUM(H17:I17)</f>
        <v>402.584</v>
      </c>
      <c r="H17" s="256">
        <v>402.584</v>
      </c>
      <c r="I17" s="718">
        <v>0</v>
      </c>
      <c r="J17" s="733">
        <f t="shared" ref="J17:J48" si="8">SUM(K17:L17)</f>
        <v>0</v>
      </c>
      <c r="K17" s="708">
        <v>0</v>
      </c>
      <c r="L17" s="734">
        <v>0</v>
      </c>
      <c r="M17" s="336">
        <v>0</v>
      </c>
      <c r="N17" s="726">
        <v>0</v>
      </c>
      <c r="O17" s="726">
        <v>0</v>
      </c>
      <c r="P17" s="744">
        <v>0</v>
      </c>
      <c r="Q17" s="745" t="s">
        <v>59</v>
      </c>
    </row>
    <row r="18" spans="1:17" ht="34.5" customHeight="1" x14ac:dyDescent="0.2">
      <c r="A18" s="389" t="s">
        <v>3104</v>
      </c>
      <c r="B18" s="389">
        <v>4246</v>
      </c>
      <c r="C18" s="254">
        <f t="shared" si="6"/>
        <v>36809.698000000004</v>
      </c>
      <c r="D18" s="254">
        <v>5709.69</v>
      </c>
      <c r="E18" s="732">
        <v>3777.71</v>
      </c>
      <c r="F18" s="706">
        <v>10370.39</v>
      </c>
      <c r="G18" s="736">
        <f t="shared" si="7"/>
        <v>7673.2280000000001</v>
      </c>
      <c r="H18" s="734">
        <v>7673.2280000000001</v>
      </c>
      <c r="I18" s="740">
        <v>0</v>
      </c>
      <c r="J18" s="733">
        <f t="shared" si="8"/>
        <v>9278.68</v>
      </c>
      <c r="K18" s="708">
        <v>9278.68</v>
      </c>
      <c r="L18" s="734">
        <v>0</v>
      </c>
      <c r="M18" s="337">
        <v>0</v>
      </c>
      <c r="N18" s="708">
        <v>0</v>
      </c>
      <c r="O18" s="708">
        <v>0</v>
      </c>
      <c r="P18" s="711">
        <v>0</v>
      </c>
      <c r="Q18" s="745" t="s">
        <v>59</v>
      </c>
    </row>
    <row r="19" spans="1:17" ht="55.5" customHeight="1" x14ac:dyDescent="0.2">
      <c r="A19" s="389" t="s">
        <v>3105</v>
      </c>
      <c r="B19" s="389">
        <v>4335</v>
      </c>
      <c r="C19" s="254">
        <f t="shared" si="6"/>
        <v>10819.61</v>
      </c>
      <c r="D19" s="254">
        <v>0.03</v>
      </c>
      <c r="E19" s="732">
        <v>721.4</v>
      </c>
      <c r="F19" s="706">
        <v>792.19</v>
      </c>
      <c r="G19" s="736">
        <f t="shared" si="7"/>
        <v>3155.99</v>
      </c>
      <c r="H19" s="734">
        <v>3155.99</v>
      </c>
      <c r="I19" s="740">
        <v>0</v>
      </c>
      <c r="J19" s="733">
        <f t="shared" si="8"/>
        <v>6150</v>
      </c>
      <c r="K19" s="708">
        <v>6150</v>
      </c>
      <c r="L19" s="734">
        <v>0</v>
      </c>
      <c r="M19" s="337">
        <v>0</v>
      </c>
      <c r="N19" s="708">
        <v>0</v>
      </c>
      <c r="O19" s="708">
        <v>0</v>
      </c>
      <c r="P19" s="711">
        <v>0</v>
      </c>
      <c r="Q19" s="739" t="s">
        <v>4231</v>
      </c>
    </row>
    <row r="20" spans="1:17" ht="34.5" customHeight="1" x14ac:dyDescent="0.2">
      <c r="A20" s="389" t="s">
        <v>3106</v>
      </c>
      <c r="B20" s="389">
        <v>4340</v>
      </c>
      <c r="C20" s="254">
        <f>G20</f>
        <v>30000</v>
      </c>
      <c r="D20" s="254">
        <v>2845.5439999999999</v>
      </c>
      <c r="E20" s="732">
        <v>0</v>
      </c>
      <c r="F20" s="706">
        <v>60000</v>
      </c>
      <c r="G20" s="736">
        <f t="shared" si="7"/>
        <v>30000</v>
      </c>
      <c r="H20" s="734">
        <v>30000</v>
      </c>
      <c r="I20" s="740">
        <v>0</v>
      </c>
      <c r="J20" s="733">
        <f t="shared" si="8"/>
        <v>30000</v>
      </c>
      <c r="K20" s="708">
        <v>30000</v>
      </c>
      <c r="L20" s="734">
        <v>0</v>
      </c>
      <c r="M20" s="337">
        <v>0</v>
      </c>
      <c r="N20" s="708">
        <v>0</v>
      </c>
      <c r="O20" s="708">
        <v>0</v>
      </c>
      <c r="P20" s="711">
        <v>0</v>
      </c>
      <c r="Q20" s="735" t="s">
        <v>4230</v>
      </c>
    </row>
    <row r="21" spans="1:17" ht="15" customHeight="1" x14ac:dyDescent="0.2">
      <c r="A21" s="389" t="s">
        <v>3317</v>
      </c>
      <c r="B21" s="389">
        <v>4341</v>
      </c>
      <c r="C21" s="254">
        <f t="shared" si="6"/>
        <v>303820.45682999998</v>
      </c>
      <c r="D21" s="254">
        <v>0</v>
      </c>
      <c r="E21" s="732">
        <v>10751.466829999999</v>
      </c>
      <c r="F21" s="706">
        <v>1403.9</v>
      </c>
      <c r="G21" s="736">
        <f t="shared" si="7"/>
        <v>4843.8599999999997</v>
      </c>
      <c r="H21" s="734">
        <v>4843.8599999999997</v>
      </c>
      <c r="I21" s="740">
        <v>0</v>
      </c>
      <c r="J21" s="733">
        <f t="shared" si="8"/>
        <v>31511.23</v>
      </c>
      <c r="K21" s="708">
        <v>31511.23</v>
      </c>
      <c r="L21" s="734">
        <v>0</v>
      </c>
      <c r="M21" s="337">
        <v>50000</v>
      </c>
      <c r="N21" s="708">
        <v>50000</v>
      </c>
      <c r="O21" s="708">
        <v>155310</v>
      </c>
      <c r="P21" s="711">
        <v>0</v>
      </c>
      <c r="Q21" s="739" t="s">
        <v>59</v>
      </c>
    </row>
    <row r="22" spans="1:17" ht="34.5" customHeight="1" x14ac:dyDescent="0.2">
      <c r="A22" s="389" t="s">
        <v>4017</v>
      </c>
      <c r="B22" s="389">
        <v>4342</v>
      </c>
      <c r="C22" s="254">
        <f t="shared" si="6"/>
        <v>13900.34</v>
      </c>
      <c r="D22" s="254">
        <v>0</v>
      </c>
      <c r="E22" s="732">
        <v>0</v>
      </c>
      <c r="F22" s="706">
        <v>88.33</v>
      </c>
      <c r="G22" s="736">
        <f t="shared" si="7"/>
        <v>309.58</v>
      </c>
      <c r="H22" s="734">
        <v>309.58</v>
      </c>
      <c r="I22" s="740">
        <v>0</v>
      </c>
      <c r="J22" s="733">
        <f t="shared" si="8"/>
        <v>12502.43</v>
      </c>
      <c r="K22" s="708">
        <v>12502.43</v>
      </c>
      <c r="L22" s="734">
        <v>0</v>
      </c>
      <c r="M22" s="337">
        <v>1000</v>
      </c>
      <c r="N22" s="708">
        <v>0</v>
      </c>
      <c r="O22" s="708">
        <v>0</v>
      </c>
      <c r="P22" s="711">
        <v>0</v>
      </c>
      <c r="Q22" s="739" t="s">
        <v>59</v>
      </c>
    </row>
    <row r="23" spans="1:17" ht="34.5" customHeight="1" x14ac:dyDescent="0.2">
      <c r="A23" s="389" t="s">
        <v>4018</v>
      </c>
      <c r="B23" s="389">
        <v>4343</v>
      </c>
      <c r="C23" s="254">
        <f t="shared" si="6"/>
        <v>119684.94</v>
      </c>
      <c r="D23" s="254">
        <v>84.94</v>
      </c>
      <c r="E23" s="732">
        <v>0</v>
      </c>
      <c r="F23" s="706">
        <v>980.18</v>
      </c>
      <c r="G23" s="741">
        <f t="shared" si="7"/>
        <v>711.72</v>
      </c>
      <c r="H23" s="737">
        <v>711.72</v>
      </c>
      <c r="I23" s="738">
        <v>0</v>
      </c>
      <c r="J23" s="733">
        <f t="shared" si="8"/>
        <v>63308.1</v>
      </c>
      <c r="K23" s="708">
        <v>63308.1</v>
      </c>
      <c r="L23" s="734">
        <v>0</v>
      </c>
      <c r="M23" s="337">
        <v>54600</v>
      </c>
      <c r="N23" s="708">
        <v>0</v>
      </c>
      <c r="O23" s="708">
        <v>0</v>
      </c>
      <c r="P23" s="711">
        <v>0</v>
      </c>
      <c r="Q23" s="739" t="s">
        <v>59</v>
      </c>
    </row>
    <row r="24" spans="1:17" ht="34.5" customHeight="1" x14ac:dyDescent="0.2">
      <c r="A24" s="397" t="s">
        <v>4232</v>
      </c>
      <c r="B24" s="397">
        <v>4355</v>
      </c>
      <c r="C24" s="255">
        <f>G24</f>
        <v>383858</v>
      </c>
      <c r="D24" s="255">
        <v>80222.17</v>
      </c>
      <c r="E24" s="398">
        <v>0</v>
      </c>
      <c r="F24" s="795">
        <v>515701</v>
      </c>
      <c r="G24" s="399">
        <f t="shared" si="7"/>
        <v>383858</v>
      </c>
      <c r="H24" s="282">
        <v>275218</v>
      </c>
      <c r="I24" s="400">
        <v>108640</v>
      </c>
      <c r="J24" s="341">
        <f t="shared" si="8"/>
        <v>300000</v>
      </c>
      <c r="K24" s="796">
        <v>300000</v>
      </c>
      <c r="L24" s="796">
        <v>0</v>
      </c>
      <c r="M24" s="721">
        <v>0</v>
      </c>
      <c r="N24" s="796">
        <v>0</v>
      </c>
      <c r="O24" s="796">
        <v>0</v>
      </c>
      <c r="P24" s="722">
        <v>0</v>
      </c>
      <c r="Q24" s="735" t="s">
        <v>4230</v>
      </c>
    </row>
    <row r="25" spans="1:17" ht="15" customHeight="1" x14ac:dyDescent="0.2">
      <c r="A25" s="389" t="s">
        <v>3359</v>
      </c>
      <c r="B25" s="389">
        <v>4414</v>
      </c>
      <c r="C25" s="254">
        <f t="shared" si="6"/>
        <v>15621.52</v>
      </c>
      <c r="D25" s="254">
        <v>0</v>
      </c>
      <c r="E25" s="732">
        <v>0</v>
      </c>
      <c r="F25" s="706">
        <v>15530.7</v>
      </c>
      <c r="G25" s="736">
        <f t="shared" si="7"/>
        <v>90.82</v>
      </c>
      <c r="H25" s="734">
        <v>90.82</v>
      </c>
      <c r="I25" s="740">
        <v>0</v>
      </c>
      <c r="J25" s="733">
        <f t="shared" si="8"/>
        <v>0</v>
      </c>
      <c r="K25" s="708">
        <v>0</v>
      </c>
      <c r="L25" s="734">
        <v>0</v>
      </c>
      <c r="M25" s="337">
        <v>0</v>
      </c>
      <c r="N25" s="708">
        <v>0</v>
      </c>
      <c r="O25" s="708">
        <v>0</v>
      </c>
      <c r="P25" s="711">
        <v>0</v>
      </c>
      <c r="Q25" s="735"/>
    </row>
    <row r="26" spans="1:17" ht="34.5" customHeight="1" x14ac:dyDescent="0.2">
      <c r="A26" s="389" t="s">
        <v>4233</v>
      </c>
      <c r="B26" s="389">
        <v>4450</v>
      </c>
      <c r="C26" s="254">
        <f t="shared" si="6"/>
        <v>12000</v>
      </c>
      <c r="D26" s="254">
        <v>0</v>
      </c>
      <c r="E26" s="732">
        <v>0</v>
      </c>
      <c r="F26" s="706">
        <v>4000</v>
      </c>
      <c r="G26" s="736">
        <f t="shared" si="7"/>
        <v>4000</v>
      </c>
      <c r="H26" s="734">
        <v>4000</v>
      </c>
      <c r="I26" s="740">
        <v>0</v>
      </c>
      <c r="J26" s="733">
        <f t="shared" si="8"/>
        <v>4000</v>
      </c>
      <c r="K26" s="708">
        <v>4000</v>
      </c>
      <c r="L26" s="734">
        <v>0</v>
      </c>
      <c r="M26" s="337">
        <v>0</v>
      </c>
      <c r="N26" s="708">
        <v>0</v>
      </c>
      <c r="O26" s="708">
        <v>0</v>
      </c>
      <c r="P26" s="711">
        <v>0</v>
      </c>
      <c r="Q26" s="735" t="s">
        <v>4230</v>
      </c>
    </row>
    <row r="27" spans="1:17" ht="34.5" customHeight="1" x14ac:dyDescent="0.2">
      <c r="A27" s="389" t="s">
        <v>3360</v>
      </c>
      <c r="B27" s="389">
        <v>4571</v>
      </c>
      <c r="C27" s="254">
        <f t="shared" si="6"/>
        <v>403012.1</v>
      </c>
      <c r="D27" s="254">
        <v>12.1</v>
      </c>
      <c r="E27" s="732">
        <v>0</v>
      </c>
      <c r="F27" s="706">
        <v>4719</v>
      </c>
      <c r="G27" s="736">
        <f t="shared" si="7"/>
        <v>1381</v>
      </c>
      <c r="H27" s="737">
        <v>1381</v>
      </c>
      <c r="I27" s="740">
        <v>0</v>
      </c>
      <c r="J27" s="733">
        <f t="shared" si="8"/>
        <v>6900</v>
      </c>
      <c r="K27" s="708">
        <v>6900</v>
      </c>
      <c r="L27" s="734">
        <v>0</v>
      </c>
      <c r="M27" s="337">
        <v>40000</v>
      </c>
      <c r="N27" s="708">
        <v>50000</v>
      </c>
      <c r="O27" s="708">
        <v>300000</v>
      </c>
      <c r="P27" s="711">
        <v>0</v>
      </c>
      <c r="Q27" s="723" t="s">
        <v>59</v>
      </c>
    </row>
    <row r="28" spans="1:17" ht="45" customHeight="1" x14ac:dyDescent="0.2">
      <c r="A28" s="389" t="s">
        <v>3361</v>
      </c>
      <c r="B28" s="389">
        <v>4572</v>
      </c>
      <c r="C28" s="254">
        <f t="shared" si="6"/>
        <v>60000</v>
      </c>
      <c r="D28" s="254">
        <v>0</v>
      </c>
      <c r="E28" s="732">
        <v>0</v>
      </c>
      <c r="F28" s="706">
        <v>1245.82</v>
      </c>
      <c r="G28" s="736">
        <f t="shared" si="7"/>
        <v>28754.18</v>
      </c>
      <c r="H28" s="737">
        <v>28754.18</v>
      </c>
      <c r="I28" s="740">
        <v>0</v>
      </c>
      <c r="J28" s="733">
        <f t="shared" si="8"/>
        <v>30000</v>
      </c>
      <c r="K28" s="708">
        <v>30000</v>
      </c>
      <c r="L28" s="734">
        <v>0</v>
      </c>
      <c r="M28" s="337">
        <v>0</v>
      </c>
      <c r="N28" s="708">
        <v>0</v>
      </c>
      <c r="O28" s="708">
        <v>0</v>
      </c>
      <c r="P28" s="711">
        <v>0</v>
      </c>
      <c r="Q28" s="723" t="s">
        <v>59</v>
      </c>
    </row>
    <row r="29" spans="1:17" ht="24" customHeight="1" x14ac:dyDescent="0.2">
      <c r="A29" s="389" t="s">
        <v>3362</v>
      </c>
      <c r="B29" s="389">
        <v>4633</v>
      </c>
      <c r="C29" s="254">
        <f t="shared" si="6"/>
        <v>31460.489999999998</v>
      </c>
      <c r="D29" s="254">
        <v>1460.49</v>
      </c>
      <c r="E29" s="732">
        <v>0</v>
      </c>
      <c r="F29" s="706">
        <v>5785.34</v>
      </c>
      <c r="G29" s="736">
        <f t="shared" si="7"/>
        <v>18830.7</v>
      </c>
      <c r="H29" s="737">
        <v>18830.7</v>
      </c>
      <c r="I29" s="740">
        <v>0</v>
      </c>
      <c r="J29" s="733">
        <f t="shared" si="8"/>
        <v>5383.96</v>
      </c>
      <c r="K29" s="708">
        <v>5383.96</v>
      </c>
      <c r="L29" s="734">
        <v>0</v>
      </c>
      <c r="M29" s="337">
        <v>0</v>
      </c>
      <c r="N29" s="708">
        <v>0</v>
      </c>
      <c r="O29" s="708">
        <v>0</v>
      </c>
      <c r="P29" s="711">
        <v>0</v>
      </c>
      <c r="Q29" s="723" t="s">
        <v>59</v>
      </c>
    </row>
    <row r="30" spans="1:17" ht="34.5" customHeight="1" x14ac:dyDescent="0.2">
      <c r="A30" s="389" t="s">
        <v>4234</v>
      </c>
      <c r="B30" s="389">
        <v>4700</v>
      </c>
      <c r="C30" s="254">
        <f>G30</f>
        <v>239800</v>
      </c>
      <c r="D30" s="254">
        <v>168225.72</v>
      </c>
      <c r="E30" s="732">
        <v>0</v>
      </c>
      <c r="F30" s="706">
        <v>188904.76</v>
      </c>
      <c r="G30" s="736">
        <f t="shared" si="7"/>
        <v>239800</v>
      </c>
      <c r="H30" s="737">
        <v>239800</v>
      </c>
      <c r="I30" s="740">
        <v>0</v>
      </c>
      <c r="J30" s="733">
        <f t="shared" si="8"/>
        <v>300000</v>
      </c>
      <c r="K30" s="708">
        <v>300000</v>
      </c>
      <c r="L30" s="734">
        <v>0</v>
      </c>
      <c r="M30" s="337">
        <v>0</v>
      </c>
      <c r="N30" s="708">
        <v>0</v>
      </c>
      <c r="O30" s="708">
        <v>0</v>
      </c>
      <c r="P30" s="711">
        <v>0</v>
      </c>
      <c r="Q30" s="735" t="s">
        <v>4230</v>
      </c>
    </row>
    <row r="31" spans="1:17" ht="24" customHeight="1" x14ac:dyDescent="0.2">
      <c r="A31" s="389" t="s">
        <v>4366</v>
      </c>
      <c r="B31" s="389">
        <v>4773</v>
      </c>
      <c r="C31" s="254">
        <f t="shared" si="6"/>
        <v>4775.03</v>
      </c>
      <c r="D31" s="254">
        <v>0</v>
      </c>
      <c r="E31" s="732">
        <v>0</v>
      </c>
      <c r="F31" s="706">
        <v>0</v>
      </c>
      <c r="G31" s="736">
        <f t="shared" si="7"/>
        <v>4775.03</v>
      </c>
      <c r="H31" s="737">
        <v>4775.03</v>
      </c>
      <c r="I31" s="740">
        <v>0</v>
      </c>
      <c r="J31" s="733">
        <f t="shared" si="8"/>
        <v>0</v>
      </c>
      <c r="K31" s="708">
        <v>0</v>
      </c>
      <c r="L31" s="734">
        <v>0</v>
      </c>
      <c r="M31" s="337">
        <v>0</v>
      </c>
      <c r="N31" s="708">
        <v>0</v>
      </c>
      <c r="O31" s="708">
        <v>0</v>
      </c>
      <c r="P31" s="711">
        <v>0</v>
      </c>
      <c r="Q31" s="739" t="s">
        <v>59</v>
      </c>
    </row>
    <row r="32" spans="1:17" ht="34.5" customHeight="1" x14ac:dyDescent="0.2">
      <c r="A32" s="389" t="s">
        <v>4365</v>
      </c>
      <c r="B32" s="389">
        <v>4774</v>
      </c>
      <c r="C32" s="254">
        <f t="shared" si="6"/>
        <v>5054.3599999999997</v>
      </c>
      <c r="D32" s="254">
        <v>0</v>
      </c>
      <c r="E32" s="732">
        <v>0</v>
      </c>
      <c r="F32" s="706">
        <v>0</v>
      </c>
      <c r="G32" s="736">
        <f t="shared" si="7"/>
        <v>5054.3599999999997</v>
      </c>
      <c r="H32" s="737">
        <v>5054.3599999999997</v>
      </c>
      <c r="I32" s="740">
        <v>0</v>
      </c>
      <c r="J32" s="733">
        <f t="shared" si="8"/>
        <v>0</v>
      </c>
      <c r="K32" s="708">
        <v>0</v>
      </c>
      <c r="L32" s="734">
        <v>0</v>
      </c>
      <c r="M32" s="337">
        <v>0</v>
      </c>
      <c r="N32" s="708">
        <v>0</v>
      </c>
      <c r="O32" s="708">
        <v>0</v>
      </c>
      <c r="P32" s="711">
        <v>0</v>
      </c>
      <c r="Q32" s="735" t="s">
        <v>59</v>
      </c>
    </row>
    <row r="33" spans="1:17" ht="15" customHeight="1" x14ac:dyDescent="0.2">
      <c r="A33" s="389" t="s">
        <v>4235</v>
      </c>
      <c r="B33" s="389">
        <v>4778</v>
      </c>
      <c r="C33" s="254">
        <f>D33+E33+F33+G33+J33+M33+N33+O33+P33+152017</f>
        <v>469016.61</v>
      </c>
      <c r="D33" s="254">
        <v>0</v>
      </c>
      <c r="E33" s="732">
        <v>0</v>
      </c>
      <c r="F33" s="706">
        <v>0</v>
      </c>
      <c r="G33" s="736">
        <f t="shared" si="7"/>
        <v>238.61</v>
      </c>
      <c r="H33" s="737">
        <v>238.61</v>
      </c>
      <c r="I33" s="740">
        <v>0</v>
      </c>
      <c r="J33" s="733">
        <f t="shared" si="8"/>
        <v>0</v>
      </c>
      <c r="K33" s="708">
        <v>0</v>
      </c>
      <c r="L33" s="734">
        <v>0</v>
      </c>
      <c r="M33" s="337">
        <v>0</v>
      </c>
      <c r="N33" s="708">
        <v>0</v>
      </c>
      <c r="O33" s="708">
        <v>316761</v>
      </c>
      <c r="P33" s="711">
        <v>0</v>
      </c>
      <c r="Q33" s="1273" t="s">
        <v>5471</v>
      </c>
    </row>
    <row r="34" spans="1:17" ht="24" customHeight="1" x14ac:dyDescent="0.2">
      <c r="A34" s="389" t="s">
        <v>4236</v>
      </c>
      <c r="B34" s="389">
        <v>4779</v>
      </c>
      <c r="C34" s="254">
        <f>D34+E34+F34+G34+J34+M34+N34+O34+P34+147029</f>
        <v>459191.64</v>
      </c>
      <c r="D34" s="254">
        <v>0</v>
      </c>
      <c r="E34" s="732">
        <v>0</v>
      </c>
      <c r="F34" s="706">
        <v>0</v>
      </c>
      <c r="G34" s="736">
        <f t="shared" si="7"/>
        <v>116.64</v>
      </c>
      <c r="H34" s="737">
        <v>116.64</v>
      </c>
      <c r="I34" s="740">
        <v>0</v>
      </c>
      <c r="J34" s="733">
        <f t="shared" si="8"/>
        <v>3946</v>
      </c>
      <c r="K34" s="708">
        <v>3946</v>
      </c>
      <c r="L34" s="734">
        <v>0</v>
      </c>
      <c r="M34" s="337">
        <v>1100</v>
      </c>
      <c r="N34" s="708">
        <v>307000</v>
      </c>
      <c r="O34" s="708">
        <v>0</v>
      </c>
      <c r="P34" s="711">
        <v>0</v>
      </c>
      <c r="Q34" s="1274"/>
    </row>
    <row r="35" spans="1:17" s="335" customFormat="1" ht="24" customHeight="1" x14ac:dyDescent="0.2">
      <c r="A35" s="389" t="s">
        <v>4237</v>
      </c>
      <c r="B35" s="389">
        <v>4780</v>
      </c>
      <c r="C35" s="254">
        <f>D35+E35+F35+G35+J35+M35+N35+O35+P35+66123</f>
        <v>207122.97999999998</v>
      </c>
      <c r="D35" s="254">
        <v>0</v>
      </c>
      <c r="E35" s="732">
        <v>0</v>
      </c>
      <c r="F35" s="706">
        <v>0</v>
      </c>
      <c r="G35" s="736">
        <f t="shared" si="7"/>
        <v>858.13</v>
      </c>
      <c r="H35" s="737">
        <v>858.13</v>
      </c>
      <c r="I35" s="740">
        <v>0</v>
      </c>
      <c r="J35" s="733">
        <f t="shared" si="8"/>
        <v>15150.85</v>
      </c>
      <c r="K35" s="708">
        <v>15150.85</v>
      </c>
      <c r="L35" s="734">
        <v>0</v>
      </c>
      <c r="M35" s="337">
        <v>80991</v>
      </c>
      <c r="N35" s="708">
        <v>44000</v>
      </c>
      <c r="O35" s="708">
        <v>0</v>
      </c>
      <c r="P35" s="711">
        <v>0</v>
      </c>
      <c r="Q35" s="1274"/>
    </row>
    <row r="36" spans="1:17" ht="24" customHeight="1" x14ac:dyDescent="0.2">
      <c r="A36" s="389" t="s">
        <v>4238</v>
      </c>
      <c r="B36" s="389">
        <v>4781</v>
      </c>
      <c r="C36" s="254">
        <f>D36+E36+F36+G36+J36+M36+N36+O36+P36+65890</f>
        <v>206889.43</v>
      </c>
      <c r="D36" s="254">
        <v>0</v>
      </c>
      <c r="E36" s="732">
        <v>0</v>
      </c>
      <c r="F36" s="706">
        <v>0</v>
      </c>
      <c r="G36" s="736">
        <f t="shared" si="7"/>
        <v>687.28</v>
      </c>
      <c r="H36" s="737">
        <v>687.28</v>
      </c>
      <c r="I36" s="740">
        <v>0</v>
      </c>
      <c r="J36" s="733">
        <f t="shared" si="8"/>
        <v>3028.15</v>
      </c>
      <c r="K36" s="708">
        <v>3028.15</v>
      </c>
      <c r="L36" s="734">
        <v>0</v>
      </c>
      <c r="M36" s="337">
        <v>59220</v>
      </c>
      <c r="N36" s="708">
        <v>30000</v>
      </c>
      <c r="O36" s="708">
        <v>48064</v>
      </c>
      <c r="P36" s="711">
        <v>0</v>
      </c>
      <c r="Q36" s="1274"/>
    </row>
    <row r="37" spans="1:17" ht="13.5" customHeight="1" x14ac:dyDescent="0.2">
      <c r="A37" s="389" t="s">
        <v>4239</v>
      </c>
      <c r="B37" s="389">
        <v>4782</v>
      </c>
      <c r="C37" s="254">
        <f>D37+E37+F37+G37+J37+M37+N37+O37+P37+53123</f>
        <v>177114.47</v>
      </c>
      <c r="D37" s="254">
        <v>0</v>
      </c>
      <c r="E37" s="732">
        <v>0</v>
      </c>
      <c r="F37" s="706">
        <v>0</v>
      </c>
      <c r="G37" s="736">
        <f t="shared" si="7"/>
        <v>61.47</v>
      </c>
      <c r="H37" s="737">
        <v>61.47</v>
      </c>
      <c r="I37" s="740">
        <v>0</v>
      </c>
      <c r="J37" s="733">
        <f t="shared" si="8"/>
        <v>1930</v>
      </c>
      <c r="K37" s="708">
        <v>1930</v>
      </c>
      <c r="L37" s="734">
        <v>0</v>
      </c>
      <c r="M37" s="337">
        <v>33000</v>
      </c>
      <c r="N37" s="708">
        <v>45000</v>
      </c>
      <c r="O37" s="708">
        <v>44000</v>
      </c>
      <c r="P37" s="711">
        <v>0</v>
      </c>
      <c r="Q37" s="1274"/>
    </row>
    <row r="38" spans="1:17" ht="15" customHeight="1" x14ac:dyDescent="0.2">
      <c r="A38" s="389" t="s">
        <v>4240</v>
      </c>
      <c r="B38" s="389">
        <v>4783</v>
      </c>
      <c r="C38" s="254">
        <f>D38+E38+F38+G38+J38+M38+N38+O38+P38+47261</f>
        <v>147106.20000000001</v>
      </c>
      <c r="D38" s="254">
        <v>0</v>
      </c>
      <c r="E38" s="732">
        <v>0</v>
      </c>
      <c r="F38" s="706">
        <v>0</v>
      </c>
      <c r="G38" s="736">
        <f t="shared" si="7"/>
        <v>555.39</v>
      </c>
      <c r="H38" s="737">
        <v>555.39</v>
      </c>
      <c r="I38" s="740">
        <v>0</v>
      </c>
      <c r="J38" s="733">
        <f t="shared" si="8"/>
        <v>675.81</v>
      </c>
      <c r="K38" s="708">
        <v>675.81</v>
      </c>
      <c r="L38" s="734">
        <v>0</v>
      </c>
      <c r="M38" s="337">
        <v>40114</v>
      </c>
      <c r="N38" s="708">
        <v>40000</v>
      </c>
      <c r="O38" s="708">
        <v>18500</v>
      </c>
      <c r="P38" s="711">
        <v>0</v>
      </c>
      <c r="Q38" s="1274"/>
    </row>
    <row r="39" spans="1:17" ht="24" customHeight="1" x14ac:dyDescent="0.2">
      <c r="A39" s="389" t="s">
        <v>4241</v>
      </c>
      <c r="B39" s="389">
        <v>4784</v>
      </c>
      <c r="C39" s="254">
        <f>D39+E39+F39+G39+J39+M39+N39+O39+P39+36526</f>
        <v>114508.22</v>
      </c>
      <c r="D39" s="254">
        <v>0</v>
      </c>
      <c r="E39" s="732">
        <v>0</v>
      </c>
      <c r="F39" s="706">
        <v>0</v>
      </c>
      <c r="G39" s="736">
        <f t="shared" si="7"/>
        <v>1082.22</v>
      </c>
      <c r="H39" s="737">
        <v>1082.22</v>
      </c>
      <c r="I39" s="740">
        <v>0</v>
      </c>
      <c r="J39" s="733">
        <f t="shared" si="8"/>
        <v>1342</v>
      </c>
      <c r="K39" s="708">
        <v>1342</v>
      </c>
      <c r="L39" s="734">
        <v>0</v>
      </c>
      <c r="M39" s="337">
        <v>75558</v>
      </c>
      <c r="N39" s="708">
        <v>0</v>
      </c>
      <c r="O39" s="708">
        <v>0</v>
      </c>
      <c r="P39" s="711">
        <v>0</v>
      </c>
      <c r="Q39" s="1274"/>
    </row>
    <row r="40" spans="1:17" ht="15" customHeight="1" x14ac:dyDescent="0.2">
      <c r="A40" s="389" t="s">
        <v>4242</v>
      </c>
      <c r="B40" s="389">
        <v>4786</v>
      </c>
      <c r="C40" s="254">
        <f>D40+E40+F40+G40+J40+M40+N40+O40+P40+22793</f>
        <v>72976.76999999999</v>
      </c>
      <c r="D40" s="254">
        <v>0</v>
      </c>
      <c r="E40" s="732">
        <v>0</v>
      </c>
      <c r="F40" s="706">
        <v>0</v>
      </c>
      <c r="G40" s="736">
        <f t="shared" si="7"/>
        <v>59.77</v>
      </c>
      <c r="H40" s="737">
        <v>59.77</v>
      </c>
      <c r="I40" s="740">
        <v>0</v>
      </c>
      <c r="J40" s="733">
        <f t="shared" si="8"/>
        <v>2009</v>
      </c>
      <c r="K40" s="708">
        <v>2009</v>
      </c>
      <c r="L40" s="734">
        <v>0</v>
      </c>
      <c r="M40" s="337">
        <v>48115</v>
      </c>
      <c r="N40" s="708">
        <v>0</v>
      </c>
      <c r="O40" s="708">
        <v>0</v>
      </c>
      <c r="P40" s="711">
        <v>0</v>
      </c>
      <c r="Q40" s="1275"/>
    </row>
    <row r="41" spans="1:17" ht="34.5" customHeight="1" x14ac:dyDescent="0.2">
      <c r="A41" s="389" t="s">
        <v>2805</v>
      </c>
      <c r="B41" s="389">
        <v>4788</v>
      </c>
      <c r="C41" s="254">
        <f>G41</f>
        <v>125.71</v>
      </c>
      <c r="D41" s="254">
        <v>0</v>
      </c>
      <c r="E41" s="732">
        <v>0</v>
      </c>
      <c r="F41" s="706">
        <v>236.29</v>
      </c>
      <c r="G41" s="741">
        <f t="shared" si="7"/>
        <v>125.71</v>
      </c>
      <c r="H41" s="737">
        <v>125.71</v>
      </c>
      <c r="I41" s="740">
        <v>0</v>
      </c>
      <c r="J41" s="733">
        <f t="shared" si="8"/>
        <v>5000</v>
      </c>
      <c r="K41" s="708">
        <v>5000</v>
      </c>
      <c r="L41" s="734">
        <v>0</v>
      </c>
      <c r="M41" s="337">
        <v>0</v>
      </c>
      <c r="N41" s="708">
        <v>0</v>
      </c>
      <c r="O41" s="708">
        <v>0</v>
      </c>
      <c r="P41" s="711">
        <v>0</v>
      </c>
      <c r="Q41" s="735" t="s">
        <v>4230</v>
      </c>
    </row>
    <row r="42" spans="1:17" ht="28.5" customHeight="1" x14ac:dyDescent="0.2">
      <c r="A42" s="397" t="s">
        <v>4243</v>
      </c>
      <c r="B42" s="397">
        <v>4789</v>
      </c>
      <c r="C42" s="255">
        <f>D42+E42+F42+G42+J42+M42+N42+O42+P42+17206</f>
        <v>53206.94</v>
      </c>
      <c r="D42" s="255">
        <v>0</v>
      </c>
      <c r="E42" s="398">
        <v>0</v>
      </c>
      <c r="F42" s="795">
        <v>0</v>
      </c>
      <c r="G42" s="399">
        <f t="shared" si="7"/>
        <v>122.94</v>
      </c>
      <c r="H42" s="797">
        <v>122.94</v>
      </c>
      <c r="I42" s="740">
        <v>0</v>
      </c>
      <c r="J42" s="341">
        <f t="shared" si="8"/>
        <v>999</v>
      </c>
      <c r="K42" s="720">
        <v>999</v>
      </c>
      <c r="L42" s="734">
        <v>0</v>
      </c>
      <c r="M42" s="721">
        <v>34879</v>
      </c>
      <c r="N42" s="720">
        <v>0</v>
      </c>
      <c r="O42" s="720">
        <v>0</v>
      </c>
      <c r="P42" s="722">
        <v>0</v>
      </c>
      <c r="Q42" s="1276" t="s">
        <v>5472</v>
      </c>
    </row>
    <row r="43" spans="1:17" ht="28.5" customHeight="1" x14ac:dyDescent="0.2">
      <c r="A43" s="389" t="s">
        <v>4244</v>
      </c>
      <c r="B43" s="389">
        <v>4790</v>
      </c>
      <c r="C43" s="254">
        <f>D43+E43+F43+G43+J43+M43+N43+O43+P43+17259</f>
        <v>53260.61</v>
      </c>
      <c r="D43" s="254">
        <v>0</v>
      </c>
      <c r="E43" s="732">
        <v>0</v>
      </c>
      <c r="F43" s="706">
        <v>0</v>
      </c>
      <c r="G43" s="736">
        <f t="shared" si="7"/>
        <v>34.61</v>
      </c>
      <c r="H43" s="737">
        <v>34.61</v>
      </c>
      <c r="I43" s="740">
        <v>0</v>
      </c>
      <c r="J43" s="733">
        <f t="shared" si="8"/>
        <v>967</v>
      </c>
      <c r="K43" s="708">
        <v>967</v>
      </c>
      <c r="L43" s="734">
        <v>0</v>
      </c>
      <c r="M43" s="337">
        <v>30000</v>
      </c>
      <c r="N43" s="708">
        <v>5000</v>
      </c>
      <c r="O43" s="708">
        <v>0</v>
      </c>
      <c r="P43" s="711">
        <v>0</v>
      </c>
      <c r="Q43" s="1277"/>
    </row>
    <row r="44" spans="1:17" ht="24" customHeight="1" x14ac:dyDescent="0.2">
      <c r="A44" s="389" t="s">
        <v>4245</v>
      </c>
      <c r="B44" s="389">
        <v>4805</v>
      </c>
      <c r="C44" s="254">
        <f t="shared" si="6"/>
        <v>19358.620000000003</v>
      </c>
      <c r="D44" s="254">
        <v>0</v>
      </c>
      <c r="E44" s="732">
        <v>0</v>
      </c>
      <c r="F44" s="706">
        <v>0</v>
      </c>
      <c r="G44" s="736">
        <f t="shared" si="7"/>
        <v>129.47</v>
      </c>
      <c r="H44" s="737">
        <v>129.47</v>
      </c>
      <c r="I44" s="740">
        <v>0</v>
      </c>
      <c r="J44" s="733">
        <f t="shared" si="8"/>
        <v>19229.150000000001</v>
      </c>
      <c r="K44" s="708">
        <v>5972.62</v>
      </c>
      <c r="L44" s="708">
        <v>13256.53</v>
      </c>
      <c r="M44" s="337">
        <v>0</v>
      </c>
      <c r="N44" s="708">
        <v>0</v>
      </c>
      <c r="O44" s="708">
        <v>0</v>
      </c>
      <c r="P44" s="711">
        <v>0</v>
      </c>
      <c r="Q44" s="723" t="s">
        <v>59</v>
      </c>
    </row>
    <row r="45" spans="1:17" ht="24" customHeight="1" x14ac:dyDescent="0.2">
      <c r="A45" s="389" t="s">
        <v>4118</v>
      </c>
      <c r="B45" s="389">
        <v>4850</v>
      </c>
      <c r="C45" s="254">
        <f t="shared" si="6"/>
        <v>10000</v>
      </c>
      <c r="D45" s="254">
        <v>0</v>
      </c>
      <c r="E45" s="732">
        <v>0</v>
      </c>
      <c r="F45" s="706">
        <v>0</v>
      </c>
      <c r="G45" s="736">
        <f t="shared" si="7"/>
        <v>6000</v>
      </c>
      <c r="H45" s="737">
        <v>5662.5</v>
      </c>
      <c r="I45" s="393">
        <v>337.5</v>
      </c>
      <c r="J45" s="733">
        <f t="shared" si="8"/>
        <v>4000</v>
      </c>
      <c r="K45" s="708">
        <v>4000</v>
      </c>
      <c r="L45" s="708">
        <v>0</v>
      </c>
      <c r="M45" s="337">
        <v>0</v>
      </c>
      <c r="N45" s="708">
        <v>0</v>
      </c>
      <c r="O45" s="708">
        <v>0</v>
      </c>
      <c r="P45" s="711">
        <v>0</v>
      </c>
      <c r="Q45" s="723" t="s">
        <v>59</v>
      </c>
    </row>
    <row r="46" spans="1:17" ht="34.5" customHeight="1" x14ac:dyDescent="0.2">
      <c r="A46" s="389" t="s">
        <v>4246</v>
      </c>
      <c r="B46" s="389">
        <v>5180</v>
      </c>
      <c r="C46" s="254">
        <f>G46</f>
        <v>9223.06</v>
      </c>
      <c r="D46" s="254">
        <v>0</v>
      </c>
      <c r="E46" s="732">
        <v>0</v>
      </c>
      <c r="F46" s="706">
        <v>0</v>
      </c>
      <c r="G46" s="736">
        <f t="shared" si="7"/>
        <v>9223.06</v>
      </c>
      <c r="H46" s="737">
        <v>9223.06</v>
      </c>
      <c r="I46" s="740">
        <v>0</v>
      </c>
      <c r="J46" s="733">
        <f t="shared" si="8"/>
        <v>544</v>
      </c>
      <c r="K46" s="708">
        <v>544</v>
      </c>
      <c r="L46" s="734">
        <v>0</v>
      </c>
      <c r="M46" s="337">
        <v>0</v>
      </c>
      <c r="N46" s="708">
        <v>0</v>
      </c>
      <c r="O46" s="708">
        <v>0</v>
      </c>
      <c r="P46" s="711">
        <v>0</v>
      </c>
      <c r="Q46" s="735" t="s">
        <v>4230</v>
      </c>
    </row>
    <row r="47" spans="1:17" ht="34.5" customHeight="1" x14ac:dyDescent="0.2">
      <c r="A47" s="389" t="s">
        <v>476</v>
      </c>
      <c r="B47" s="389">
        <v>5752</v>
      </c>
      <c r="C47" s="254">
        <f>G47</f>
        <v>462.66</v>
      </c>
      <c r="D47" s="254">
        <v>0</v>
      </c>
      <c r="E47" s="732">
        <v>0</v>
      </c>
      <c r="F47" s="706">
        <v>0</v>
      </c>
      <c r="G47" s="736">
        <f t="shared" si="7"/>
        <v>462.66</v>
      </c>
      <c r="H47" s="737">
        <v>462.66</v>
      </c>
      <c r="I47" s="740">
        <v>0</v>
      </c>
      <c r="J47" s="733">
        <f t="shared" si="8"/>
        <v>1554</v>
      </c>
      <c r="K47" s="708">
        <v>1554</v>
      </c>
      <c r="L47" s="734">
        <v>0</v>
      </c>
      <c r="M47" s="337">
        <v>0</v>
      </c>
      <c r="N47" s="708">
        <v>0</v>
      </c>
      <c r="O47" s="708">
        <v>0</v>
      </c>
      <c r="P47" s="711">
        <v>0</v>
      </c>
      <c r="Q47" s="735" t="s">
        <v>4230</v>
      </c>
    </row>
    <row r="48" spans="1:17" ht="24.75" customHeight="1" thickBot="1" x14ac:dyDescent="0.25">
      <c r="A48" s="389" t="s">
        <v>4247</v>
      </c>
      <c r="B48" s="389">
        <v>5954</v>
      </c>
      <c r="C48" s="254">
        <f t="shared" si="6"/>
        <v>4053093.7500700001</v>
      </c>
      <c r="D48" s="254">
        <v>0</v>
      </c>
      <c r="E48" s="732">
        <v>33118.150070000003</v>
      </c>
      <c r="F48" s="706">
        <v>0</v>
      </c>
      <c r="G48" s="736">
        <f t="shared" si="7"/>
        <v>33797.81</v>
      </c>
      <c r="H48" s="737">
        <v>33797.81</v>
      </c>
      <c r="I48" s="393">
        <v>0</v>
      </c>
      <c r="J48" s="733">
        <f t="shared" si="8"/>
        <v>506177.79</v>
      </c>
      <c r="K48" s="708">
        <v>506177.79</v>
      </c>
      <c r="L48" s="708">
        <v>0</v>
      </c>
      <c r="M48" s="337">
        <v>1888000</v>
      </c>
      <c r="N48" s="708">
        <v>1592000</v>
      </c>
      <c r="O48" s="708">
        <v>0</v>
      </c>
      <c r="P48" s="711">
        <v>0</v>
      </c>
      <c r="Q48" s="739" t="s">
        <v>59</v>
      </c>
    </row>
    <row r="49" spans="1:17" ht="15.75" customHeight="1" thickBot="1" x14ac:dyDescent="0.25">
      <c r="A49" s="641" t="s">
        <v>2626</v>
      </c>
      <c r="B49" s="712"/>
      <c r="C49" s="390">
        <f t="shared" ref="C49:P49" si="9">SUM(C17:C48)</f>
        <v>8031736.4289000016</v>
      </c>
      <c r="D49" s="390">
        <f t="shared" si="9"/>
        <v>258560.68400000001</v>
      </c>
      <c r="E49" s="394">
        <f t="shared" si="9"/>
        <v>62806.196900000003</v>
      </c>
      <c r="F49" s="395">
        <f t="shared" si="9"/>
        <v>1103380.06</v>
      </c>
      <c r="G49" s="394">
        <f t="shared" si="9"/>
        <v>787196.82199999993</v>
      </c>
      <c r="H49" s="713">
        <f t="shared" si="9"/>
        <v>678219.32199999993</v>
      </c>
      <c r="I49" s="395">
        <f t="shared" si="9"/>
        <v>108977.5</v>
      </c>
      <c r="J49" s="714">
        <f t="shared" si="9"/>
        <v>1365587.1500000001</v>
      </c>
      <c r="K49" s="713">
        <f t="shared" si="9"/>
        <v>1352330.62</v>
      </c>
      <c r="L49" s="713">
        <f t="shared" si="9"/>
        <v>13256.53</v>
      </c>
      <c r="M49" s="394">
        <f t="shared" si="9"/>
        <v>2436577</v>
      </c>
      <c r="N49" s="713">
        <f t="shared" si="9"/>
        <v>2163000</v>
      </c>
      <c r="O49" s="713">
        <f t="shared" si="9"/>
        <v>882635</v>
      </c>
      <c r="P49" s="396">
        <f t="shared" si="9"/>
        <v>0</v>
      </c>
      <c r="Q49" s="724"/>
    </row>
    <row r="50" spans="1:17" ht="18" customHeight="1" thickBot="1" x14ac:dyDescent="0.25">
      <c r="A50" s="642" t="s">
        <v>4248</v>
      </c>
      <c r="B50" s="703"/>
      <c r="C50" s="703"/>
      <c r="D50" s="703"/>
      <c r="E50" s="703"/>
      <c r="F50" s="703"/>
      <c r="G50" s="703"/>
      <c r="H50" s="703"/>
      <c r="I50" s="703"/>
      <c r="J50" s="703"/>
      <c r="K50" s="703"/>
      <c r="L50" s="703"/>
      <c r="M50" s="703"/>
      <c r="N50" s="703"/>
      <c r="O50" s="703"/>
      <c r="P50" s="703"/>
      <c r="Q50" s="704"/>
    </row>
    <row r="51" spans="1:17" s="728" customFormat="1" ht="15" customHeight="1" x14ac:dyDescent="0.2">
      <c r="A51" s="389" t="s">
        <v>3051</v>
      </c>
      <c r="B51" s="397">
        <v>4423</v>
      </c>
      <c r="C51" s="253">
        <f t="shared" si="6"/>
        <v>15589.75</v>
      </c>
      <c r="D51" s="253">
        <v>0</v>
      </c>
      <c r="E51" s="732">
        <v>5992.84</v>
      </c>
      <c r="F51" s="706">
        <v>3993.09</v>
      </c>
      <c r="G51" s="707">
        <f t="shared" ref="G51:G56" si="10">SUM(H51:I51)</f>
        <v>5603.82</v>
      </c>
      <c r="H51" s="725">
        <v>5603.82</v>
      </c>
      <c r="I51" s="718">
        <v>0</v>
      </c>
      <c r="J51" s="733">
        <f t="shared" ref="J51:J56" si="11">SUM(K51:L51)</f>
        <v>0</v>
      </c>
      <c r="K51" s="708">
        <v>0</v>
      </c>
      <c r="L51" s="794">
        <v>0</v>
      </c>
      <c r="M51" s="336">
        <v>0</v>
      </c>
      <c r="N51" s="726">
        <v>0</v>
      </c>
      <c r="O51" s="726">
        <v>0</v>
      </c>
      <c r="P51" s="727">
        <v>0</v>
      </c>
      <c r="Q51" s="798" t="s">
        <v>59</v>
      </c>
    </row>
    <row r="52" spans="1:17" s="728" customFormat="1" ht="34.5" customHeight="1" x14ac:dyDescent="0.2">
      <c r="A52" s="389" t="s">
        <v>4367</v>
      </c>
      <c r="B52" s="397">
        <v>4625</v>
      </c>
      <c r="C52" s="255">
        <f t="shared" si="6"/>
        <v>1854.08</v>
      </c>
      <c r="D52" s="255">
        <v>0</v>
      </c>
      <c r="E52" s="732">
        <v>0</v>
      </c>
      <c r="F52" s="706">
        <v>1786.1</v>
      </c>
      <c r="G52" s="736">
        <f t="shared" si="10"/>
        <v>67.98</v>
      </c>
      <c r="H52" s="737">
        <v>67.98</v>
      </c>
      <c r="I52" s="740">
        <v>0</v>
      </c>
      <c r="J52" s="733">
        <f t="shared" si="11"/>
        <v>0</v>
      </c>
      <c r="K52" s="708">
        <v>0</v>
      </c>
      <c r="L52" s="794">
        <v>0</v>
      </c>
      <c r="M52" s="337">
        <v>0</v>
      </c>
      <c r="N52" s="799">
        <v>0</v>
      </c>
      <c r="O52" s="799">
        <v>0</v>
      </c>
      <c r="P52" s="800">
        <v>0</v>
      </c>
      <c r="Q52" s="801" t="s">
        <v>59</v>
      </c>
    </row>
    <row r="53" spans="1:17" s="728" customFormat="1" ht="24" customHeight="1" x14ac:dyDescent="0.2">
      <c r="A53" s="389" t="s">
        <v>4249</v>
      </c>
      <c r="B53" s="397">
        <v>4769</v>
      </c>
      <c r="C53" s="255">
        <f t="shared" si="6"/>
        <v>3763.71</v>
      </c>
      <c r="D53" s="255">
        <v>0</v>
      </c>
      <c r="E53" s="802">
        <v>0</v>
      </c>
      <c r="F53" s="706">
        <v>89.83</v>
      </c>
      <c r="G53" s="803">
        <f t="shared" si="10"/>
        <v>173.88</v>
      </c>
      <c r="H53" s="804">
        <v>173.88</v>
      </c>
      <c r="I53" s="805">
        <v>0</v>
      </c>
      <c r="J53" s="806">
        <f t="shared" si="11"/>
        <v>3500</v>
      </c>
      <c r="K53" s="708">
        <v>3500</v>
      </c>
      <c r="L53" s="807">
        <v>0</v>
      </c>
      <c r="M53" s="337">
        <v>0</v>
      </c>
      <c r="N53" s="808">
        <v>0</v>
      </c>
      <c r="O53" s="808">
        <v>0</v>
      </c>
      <c r="P53" s="809">
        <v>0</v>
      </c>
      <c r="Q53" s="810" t="s">
        <v>59</v>
      </c>
    </row>
    <row r="54" spans="1:17" s="728" customFormat="1" ht="55.5" customHeight="1" x14ac:dyDescent="0.2">
      <c r="A54" s="389" t="s">
        <v>4250</v>
      </c>
      <c r="B54" s="397">
        <v>5337</v>
      </c>
      <c r="C54" s="255">
        <f>G54</f>
        <v>5458.47</v>
      </c>
      <c r="D54" s="255">
        <v>0</v>
      </c>
      <c r="E54" s="811">
        <v>0</v>
      </c>
      <c r="F54" s="706">
        <v>6693.24</v>
      </c>
      <c r="G54" s="812">
        <f t="shared" si="10"/>
        <v>5458.47</v>
      </c>
      <c r="H54" s="813">
        <v>5458.47</v>
      </c>
      <c r="I54" s="814">
        <v>0</v>
      </c>
      <c r="J54" s="815">
        <f t="shared" si="11"/>
        <v>19633.580000000002</v>
      </c>
      <c r="K54" s="708">
        <v>19633.580000000002</v>
      </c>
      <c r="L54" s="816">
        <v>0</v>
      </c>
      <c r="M54" s="337">
        <v>0</v>
      </c>
      <c r="N54" s="817">
        <v>0</v>
      </c>
      <c r="O54" s="817">
        <v>0</v>
      </c>
      <c r="P54" s="818">
        <v>0</v>
      </c>
      <c r="Q54" s="729" t="s">
        <v>4251</v>
      </c>
    </row>
    <row r="55" spans="1:17" s="728" customFormat="1" ht="34.5" customHeight="1" x14ac:dyDescent="0.2">
      <c r="A55" s="389" t="s">
        <v>4252</v>
      </c>
      <c r="B55" s="397">
        <v>5829</v>
      </c>
      <c r="C55" s="255">
        <f>G55</f>
        <v>49.61</v>
      </c>
      <c r="D55" s="255">
        <v>0</v>
      </c>
      <c r="E55" s="819">
        <v>0</v>
      </c>
      <c r="F55" s="706">
        <v>0</v>
      </c>
      <c r="G55" s="820">
        <f t="shared" si="10"/>
        <v>49.61</v>
      </c>
      <c r="H55" s="821">
        <v>49.61</v>
      </c>
      <c r="I55" s="822">
        <v>0</v>
      </c>
      <c r="J55" s="823">
        <f t="shared" si="11"/>
        <v>250</v>
      </c>
      <c r="K55" s="708">
        <v>250</v>
      </c>
      <c r="L55" s="824">
        <v>0</v>
      </c>
      <c r="M55" s="337">
        <v>0</v>
      </c>
      <c r="N55" s="825">
        <v>0</v>
      </c>
      <c r="O55" s="825">
        <v>0</v>
      </c>
      <c r="P55" s="826">
        <v>0</v>
      </c>
      <c r="Q55" s="729" t="s">
        <v>4253</v>
      </c>
    </row>
    <row r="56" spans="1:17" s="728" customFormat="1" ht="24.75" customHeight="1" thickBot="1" x14ac:dyDescent="0.25">
      <c r="A56" s="389" t="s">
        <v>2732</v>
      </c>
      <c r="B56" s="397">
        <v>5878</v>
      </c>
      <c r="C56" s="255">
        <f t="shared" si="6"/>
        <v>142173.07355</v>
      </c>
      <c r="D56" s="255">
        <v>0</v>
      </c>
      <c r="E56" s="827">
        <v>30266.163550000001</v>
      </c>
      <c r="F56" s="706">
        <v>19357.63</v>
      </c>
      <c r="G56" s="828">
        <f t="shared" si="10"/>
        <v>6228.89</v>
      </c>
      <c r="H56" s="829">
        <v>6228.89</v>
      </c>
      <c r="I56" s="830">
        <v>0</v>
      </c>
      <c r="J56" s="831">
        <f t="shared" si="11"/>
        <v>37942.39</v>
      </c>
      <c r="K56" s="708">
        <v>37942.39</v>
      </c>
      <c r="L56" s="832">
        <v>0</v>
      </c>
      <c r="M56" s="337">
        <v>16126</v>
      </c>
      <c r="N56" s="833">
        <v>16126</v>
      </c>
      <c r="O56" s="833">
        <v>16126</v>
      </c>
      <c r="P56" s="834">
        <v>0</v>
      </c>
      <c r="Q56" s="835" t="s">
        <v>59</v>
      </c>
    </row>
    <row r="57" spans="1:17" ht="25.5" customHeight="1" thickBot="1" x14ac:dyDescent="0.25">
      <c r="A57" s="641" t="s">
        <v>4254</v>
      </c>
      <c r="B57" s="712"/>
      <c r="C57" s="390">
        <f t="shared" ref="C57:P57" si="12">SUM(C51:C56)</f>
        <v>168888.69355</v>
      </c>
      <c r="D57" s="390">
        <f t="shared" si="12"/>
        <v>0</v>
      </c>
      <c r="E57" s="394">
        <f t="shared" si="12"/>
        <v>36259.003550000001</v>
      </c>
      <c r="F57" s="395">
        <f t="shared" si="12"/>
        <v>31919.89</v>
      </c>
      <c r="G57" s="394">
        <f t="shared" si="12"/>
        <v>17582.650000000001</v>
      </c>
      <c r="H57" s="713">
        <f t="shared" si="12"/>
        <v>17582.650000000001</v>
      </c>
      <c r="I57" s="395">
        <f t="shared" si="12"/>
        <v>0</v>
      </c>
      <c r="J57" s="714">
        <f t="shared" si="12"/>
        <v>61325.97</v>
      </c>
      <c r="K57" s="713">
        <f t="shared" si="12"/>
        <v>61325.97</v>
      </c>
      <c r="L57" s="713">
        <f t="shared" si="12"/>
        <v>0</v>
      </c>
      <c r="M57" s="715">
        <f t="shared" si="12"/>
        <v>16126</v>
      </c>
      <c r="N57" s="713">
        <f t="shared" si="12"/>
        <v>16126</v>
      </c>
      <c r="O57" s="713">
        <f t="shared" si="12"/>
        <v>16126</v>
      </c>
      <c r="P57" s="716">
        <f t="shared" si="12"/>
        <v>0</v>
      </c>
      <c r="Q57" s="717"/>
    </row>
    <row r="58" spans="1:17" ht="18" customHeight="1" thickBot="1" x14ac:dyDescent="0.25">
      <c r="A58" s="642" t="s">
        <v>501</v>
      </c>
      <c r="B58" s="703"/>
      <c r="C58" s="703"/>
      <c r="D58" s="703"/>
      <c r="E58" s="703"/>
      <c r="F58" s="703"/>
      <c r="G58" s="703"/>
      <c r="H58" s="703"/>
      <c r="I58" s="703"/>
      <c r="J58" s="703"/>
      <c r="K58" s="703"/>
      <c r="L58" s="703"/>
      <c r="M58" s="703"/>
      <c r="N58" s="703"/>
      <c r="O58" s="703"/>
      <c r="P58" s="703"/>
      <c r="Q58" s="704"/>
    </row>
    <row r="59" spans="1:17" s="728" customFormat="1" ht="15" customHeight="1" x14ac:dyDescent="0.2">
      <c r="A59" s="389" t="s">
        <v>4255</v>
      </c>
      <c r="B59" s="397">
        <v>4546</v>
      </c>
      <c r="C59" s="253">
        <f t="shared" si="6"/>
        <v>2500</v>
      </c>
      <c r="D59" s="253">
        <v>0</v>
      </c>
      <c r="E59" s="836">
        <v>0</v>
      </c>
      <c r="F59" s="837">
        <v>0</v>
      </c>
      <c r="G59" s="707">
        <f t="shared" ref="G59:G61" si="13">SUM(H59:I59)</f>
        <v>310</v>
      </c>
      <c r="H59" s="725">
        <v>310</v>
      </c>
      <c r="I59" s="718">
        <v>0</v>
      </c>
      <c r="J59" s="838">
        <f t="shared" ref="J59:J61" si="14">SUM(K59:L59)</f>
        <v>2190</v>
      </c>
      <c r="K59" s="833">
        <v>2190</v>
      </c>
      <c r="L59" s="832">
        <v>0</v>
      </c>
      <c r="M59" s="336">
        <v>0</v>
      </c>
      <c r="N59" s="726">
        <v>0</v>
      </c>
      <c r="O59" s="726">
        <v>0</v>
      </c>
      <c r="P59" s="727">
        <v>0</v>
      </c>
      <c r="Q59" s="730" t="s">
        <v>59</v>
      </c>
    </row>
    <row r="60" spans="1:17" s="728" customFormat="1" ht="34.5" customHeight="1" x14ac:dyDescent="0.2">
      <c r="A60" s="389" t="s">
        <v>4256</v>
      </c>
      <c r="B60" s="389">
        <v>5179</v>
      </c>
      <c r="C60" s="254">
        <f>G60</f>
        <v>238.61</v>
      </c>
      <c r="D60" s="254">
        <v>0</v>
      </c>
      <c r="E60" s="827">
        <v>0</v>
      </c>
      <c r="F60" s="706">
        <v>0</v>
      </c>
      <c r="G60" s="828">
        <f t="shared" si="13"/>
        <v>238.61</v>
      </c>
      <c r="H60" s="829">
        <v>238.61</v>
      </c>
      <c r="I60" s="830">
        <v>0</v>
      </c>
      <c r="J60" s="831">
        <f t="shared" si="14"/>
        <v>0</v>
      </c>
      <c r="K60" s="708">
        <v>0</v>
      </c>
      <c r="L60" s="832">
        <v>0</v>
      </c>
      <c r="M60" s="337">
        <v>0</v>
      </c>
      <c r="N60" s="833">
        <v>0</v>
      </c>
      <c r="O60" s="833">
        <v>0</v>
      </c>
      <c r="P60" s="834">
        <v>0</v>
      </c>
      <c r="Q60" s="839" t="s">
        <v>4230</v>
      </c>
    </row>
    <row r="61" spans="1:17" s="728" customFormat="1" ht="24.75" customHeight="1" thickBot="1" x14ac:dyDescent="0.25">
      <c r="A61" s="389" t="s">
        <v>3319</v>
      </c>
      <c r="B61" s="389">
        <v>5630</v>
      </c>
      <c r="C61" s="254">
        <f t="shared" si="6"/>
        <v>2892.67</v>
      </c>
      <c r="D61" s="254">
        <v>0</v>
      </c>
      <c r="E61" s="836">
        <v>1481</v>
      </c>
      <c r="F61" s="706">
        <v>147.44</v>
      </c>
      <c r="G61" s="840">
        <f t="shared" si="13"/>
        <v>1264.23</v>
      </c>
      <c r="H61" s="841">
        <v>1264.23</v>
      </c>
      <c r="I61" s="842">
        <v>0</v>
      </c>
      <c r="J61" s="838">
        <f t="shared" si="14"/>
        <v>0</v>
      </c>
      <c r="K61" s="708">
        <v>0</v>
      </c>
      <c r="L61" s="843">
        <v>0</v>
      </c>
      <c r="M61" s="337">
        <v>0</v>
      </c>
      <c r="N61" s="844">
        <v>0</v>
      </c>
      <c r="O61" s="844">
        <v>0</v>
      </c>
      <c r="P61" s="845">
        <v>0</v>
      </c>
      <c r="Q61" s="731" t="s">
        <v>59</v>
      </c>
    </row>
    <row r="62" spans="1:17" ht="15.75" customHeight="1" thickBot="1" x14ac:dyDescent="0.25">
      <c r="A62" s="641" t="s">
        <v>477</v>
      </c>
      <c r="B62" s="712"/>
      <c r="C62" s="390">
        <f>SUM(C59:C61)</f>
        <v>5631.2800000000007</v>
      </c>
      <c r="D62" s="390">
        <f t="shared" ref="D62:P62" si="15">SUM(D59:D61)</f>
        <v>0</v>
      </c>
      <c r="E62" s="394">
        <f t="shared" si="15"/>
        <v>1481</v>
      </c>
      <c r="F62" s="395">
        <f t="shared" si="15"/>
        <v>147.44</v>
      </c>
      <c r="G62" s="394">
        <f t="shared" si="15"/>
        <v>1812.8400000000001</v>
      </c>
      <c r="H62" s="713">
        <f t="shared" si="15"/>
        <v>1812.8400000000001</v>
      </c>
      <c r="I62" s="395">
        <f t="shared" si="15"/>
        <v>0</v>
      </c>
      <c r="J62" s="714">
        <f t="shared" si="15"/>
        <v>2190</v>
      </c>
      <c r="K62" s="713">
        <f t="shared" si="15"/>
        <v>2190</v>
      </c>
      <c r="L62" s="713">
        <f t="shared" si="15"/>
        <v>0</v>
      </c>
      <c r="M62" s="715">
        <f t="shared" si="15"/>
        <v>0</v>
      </c>
      <c r="N62" s="713">
        <f t="shared" si="15"/>
        <v>0</v>
      </c>
      <c r="O62" s="713">
        <f t="shared" si="15"/>
        <v>0</v>
      </c>
      <c r="P62" s="716">
        <f t="shared" si="15"/>
        <v>0</v>
      </c>
      <c r="Q62" s="717"/>
    </row>
    <row r="63" spans="1:17" ht="18" customHeight="1" thickBot="1" x14ac:dyDescent="0.25">
      <c r="A63" s="642" t="s">
        <v>478</v>
      </c>
      <c r="B63" s="703"/>
      <c r="C63" s="703"/>
      <c r="D63" s="703"/>
      <c r="E63" s="703"/>
      <c r="F63" s="703"/>
      <c r="G63" s="703"/>
      <c r="H63" s="703"/>
      <c r="I63" s="703"/>
      <c r="J63" s="703"/>
      <c r="K63" s="703"/>
      <c r="L63" s="703"/>
      <c r="M63" s="703"/>
      <c r="N63" s="703"/>
      <c r="O63" s="703"/>
      <c r="P63" s="703"/>
      <c r="Q63" s="704"/>
    </row>
    <row r="64" spans="1:17" ht="24" customHeight="1" x14ac:dyDescent="0.2">
      <c r="A64" s="389" t="s">
        <v>2505</v>
      </c>
      <c r="B64" s="397">
        <v>4042</v>
      </c>
      <c r="C64" s="253">
        <f t="shared" si="6"/>
        <v>8376.8133200000011</v>
      </c>
      <c r="D64" s="392">
        <v>427.48</v>
      </c>
      <c r="E64" s="732">
        <v>5867.9833200000003</v>
      </c>
      <c r="F64" s="706">
        <v>2045.65</v>
      </c>
      <c r="G64" s="707">
        <f t="shared" ref="G64:G78" si="16">SUM(H64:I64)</f>
        <v>35.700000000000003</v>
      </c>
      <c r="H64" s="725">
        <v>35.700000000000003</v>
      </c>
      <c r="I64" s="718">
        <v>0</v>
      </c>
      <c r="J64" s="733">
        <f t="shared" ref="J64:J78" si="17">SUM(K64:L64)</f>
        <v>0</v>
      </c>
      <c r="K64" s="708">
        <v>0</v>
      </c>
      <c r="L64" s="734">
        <v>0</v>
      </c>
      <c r="M64" s="337">
        <v>0</v>
      </c>
      <c r="N64" s="708">
        <v>0</v>
      </c>
      <c r="O64" s="708">
        <v>0</v>
      </c>
      <c r="P64" s="711">
        <v>0</v>
      </c>
      <c r="Q64" s="839" t="s">
        <v>59</v>
      </c>
    </row>
    <row r="65" spans="1:17" ht="24" customHeight="1" x14ac:dyDescent="0.2">
      <c r="A65" s="389" t="s">
        <v>4257</v>
      </c>
      <c r="B65" s="389">
        <v>4043</v>
      </c>
      <c r="C65" s="254">
        <f t="shared" si="6"/>
        <v>1752.3909699999999</v>
      </c>
      <c r="D65" s="339">
        <v>0</v>
      </c>
      <c r="E65" s="732">
        <v>662.18097</v>
      </c>
      <c r="F65" s="706">
        <v>1030.92</v>
      </c>
      <c r="G65" s="736">
        <f t="shared" si="16"/>
        <v>59.29</v>
      </c>
      <c r="H65" s="841">
        <v>59.29</v>
      </c>
      <c r="I65" s="846">
        <v>0</v>
      </c>
      <c r="J65" s="733">
        <f t="shared" si="17"/>
        <v>0</v>
      </c>
      <c r="K65" s="708">
        <v>0</v>
      </c>
      <c r="L65" s="708">
        <v>0</v>
      </c>
      <c r="M65" s="337">
        <v>0</v>
      </c>
      <c r="N65" s="708">
        <v>0</v>
      </c>
      <c r="O65" s="708">
        <v>0</v>
      </c>
      <c r="P65" s="711">
        <v>0</v>
      </c>
      <c r="Q65" s="847" t="s">
        <v>59</v>
      </c>
    </row>
    <row r="66" spans="1:17" ht="34.5" customHeight="1" x14ac:dyDescent="0.2">
      <c r="A66" s="389" t="s">
        <v>2806</v>
      </c>
      <c r="B66" s="389">
        <v>4136</v>
      </c>
      <c r="C66" s="254">
        <f>G66</f>
        <v>24140.26</v>
      </c>
      <c r="D66" s="339">
        <v>383.19</v>
      </c>
      <c r="E66" s="732">
        <v>0</v>
      </c>
      <c r="F66" s="706">
        <v>15904.82</v>
      </c>
      <c r="G66" s="736">
        <f t="shared" si="16"/>
        <v>24140.26</v>
      </c>
      <c r="H66" s="841">
        <v>22141.26</v>
      </c>
      <c r="I66" s="846">
        <v>1999</v>
      </c>
      <c r="J66" s="733">
        <f t="shared" si="17"/>
        <v>12349.25</v>
      </c>
      <c r="K66" s="708">
        <v>12349.25</v>
      </c>
      <c r="L66" s="708">
        <v>0</v>
      </c>
      <c r="M66" s="337">
        <v>0</v>
      </c>
      <c r="N66" s="708">
        <v>0</v>
      </c>
      <c r="O66" s="708">
        <v>0</v>
      </c>
      <c r="P66" s="711">
        <v>0</v>
      </c>
      <c r="Q66" s="839" t="s">
        <v>4230</v>
      </c>
    </row>
    <row r="67" spans="1:17" ht="24" customHeight="1" x14ac:dyDescent="0.2">
      <c r="A67" s="389" t="s">
        <v>3108</v>
      </c>
      <c r="B67" s="389">
        <v>4347</v>
      </c>
      <c r="C67" s="254">
        <f t="shared" si="6"/>
        <v>176070.85</v>
      </c>
      <c r="D67" s="339">
        <v>0</v>
      </c>
      <c r="E67" s="732">
        <v>1070.8499999999999</v>
      </c>
      <c r="F67" s="706">
        <v>0</v>
      </c>
      <c r="G67" s="736">
        <f t="shared" si="16"/>
        <v>739.31</v>
      </c>
      <c r="H67" s="841">
        <v>739.31</v>
      </c>
      <c r="I67" s="740">
        <v>0</v>
      </c>
      <c r="J67" s="733">
        <f t="shared" si="17"/>
        <v>12010.69</v>
      </c>
      <c r="K67" s="708">
        <v>12010.69</v>
      </c>
      <c r="L67" s="734">
        <v>0</v>
      </c>
      <c r="M67" s="337">
        <v>62250</v>
      </c>
      <c r="N67" s="708">
        <v>100000</v>
      </c>
      <c r="O67" s="708">
        <v>0</v>
      </c>
      <c r="P67" s="711">
        <v>0</v>
      </c>
      <c r="Q67" s="847" t="s">
        <v>59</v>
      </c>
    </row>
    <row r="68" spans="1:17" ht="24" customHeight="1" x14ac:dyDescent="0.2">
      <c r="A68" s="389" t="s">
        <v>4021</v>
      </c>
      <c r="B68" s="389">
        <v>4416</v>
      </c>
      <c r="C68" s="254">
        <f t="shared" si="6"/>
        <v>32890.26</v>
      </c>
      <c r="D68" s="254">
        <v>227</v>
      </c>
      <c r="E68" s="732">
        <v>3163.26</v>
      </c>
      <c r="F68" s="706">
        <v>0</v>
      </c>
      <c r="G68" s="736">
        <f t="shared" si="16"/>
        <v>114.95</v>
      </c>
      <c r="H68" s="841">
        <v>114.95</v>
      </c>
      <c r="I68" s="740">
        <v>0</v>
      </c>
      <c r="J68" s="733">
        <f t="shared" si="17"/>
        <v>5885.05</v>
      </c>
      <c r="K68" s="708">
        <v>5885.05</v>
      </c>
      <c r="L68" s="734">
        <v>0</v>
      </c>
      <c r="M68" s="337">
        <v>23500</v>
      </c>
      <c r="N68" s="708">
        <v>0</v>
      </c>
      <c r="O68" s="708">
        <v>0</v>
      </c>
      <c r="P68" s="711">
        <v>0</v>
      </c>
      <c r="Q68" s="847" t="s">
        <v>59</v>
      </c>
    </row>
    <row r="69" spans="1:17" ht="24" customHeight="1" x14ac:dyDescent="0.2">
      <c r="A69" s="397" t="s">
        <v>4258</v>
      </c>
      <c r="B69" s="397">
        <v>4468</v>
      </c>
      <c r="C69" s="255">
        <f t="shared" si="6"/>
        <v>18215.53</v>
      </c>
      <c r="D69" s="255">
        <v>200.36</v>
      </c>
      <c r="E69" s="398">
        <v>0</v>
      </c>
      <c r="F69" s="719">
        <v>1014.17</v>
      </c>
      <c r="G69" s="399">
        <f t="shared" si="16"/>
        <v>745.36</v>
      </c>
      <c r="H69" s="401">
        <v>745.36</v>
      </c>
      <c r="I69" s="740">
        <v>0</v>
      </c>
      <c r="J69" s="341">
        <f t="shared" si="17"/>
        <v>16255.64</v>
      </c>
      <c r="K69" s="720">
        <v>16255.64</v>
      </c>
      <c r="L69" s="734">
        <v>0</v>
      </c>
      <c r="M69" s="721">
        <v>0</v>
      </c>
      <c r="N69" s="720">
        <v>0</v>
      </c>
      <c r="O69" s="720">
        <v>0</v>
      </c>
      <c r="P69" s="722">
        <v>0</v>
      </c>
      <c r="Q69" s="847" t="s">
        <v>59</v>
      </c>
    </row>
    <row r="70" spans="1:17" ht="24" customHeight="1" x14ac:dyDescent="0.2">
      <c r="A70" s="397" t="s">
        <v>4259</v>
      </c>
      <c r="B70" s="397">
        <v>4470</v>
      </c>
      <c r="C70" s="255">
        <f t="shared" si="6"/>
        <v>3000</v>
      </c>
      <c r="D70" s="255">
        <v>0</v>
      </c>
      <c r="E70" s="398">
        <v>0</v>
      </c>
      <c r="F70" s="719">
        <v>0</v>
      </c>
      <c r="G70" s="399">
        <f t="shared" si="16"/>
        <v>3000</v>
      </c>
      <c r="H70" s="401">
        <v>3000</v>
      </c>
      <c r="I70" s="740">
        <v>0</v>
      </c>
      <c r="J70" s="341">
        <f t="shared" si="17"/>
        <v>0</v>
      </c>
      <c r="K70" s="720">
        <v>0</v>
      </c>
      <c r="L70" s="734">
        <v>0</v>
      </c>
      <c r="M70" s="721">
        <v>0</v>
      </c>
      <c r="N70" s="720">
        <v>0</v>
      </c>
      <c r="O70" s="720">
        <v>0</v>
      </c>
      <c r="P70" s="722">
        <v>0</v>
      </c>
      <c r="Q70" s="847" t="s">
        <v>59</v>
      </c>
    </row>
    <row r="71" spans="1:17" ht="24" customHeight="1" x14ac:dyDescent="0.2">
      <c r="A71" s="397" t="s">
        <v>4260</v>
      </c>
      <c r="B71" s="397">
        <v>4471</v>
      </c>
      <c r="C71" s="255">
        <f t="shared" si="6"/>
        <v>7000</v>
      </c>
      <c r="D71" s="255">
        <v>0</v>
      </c>
      <c r="E71" s="398">
        <v>0</v>
      </c>
      <c r="F71" s="719">
        <v>0</v>
      </c>
      <c r="G71" s="399">
        <f t="shared" si="16"/>
        <v>7000</v>
      </c>
      <c r="H71" s="401">
        <v>7000</v>
      </c>
      <c r="I71" s="740">
        <v>0</v>
      </c>
      <c r="J71" s="341">
        <f t="shared" si="17"/>
        <v>0</v>
      </c>
      <c r="K71" s="720">
        <v>0</v>
      </c>
      <c r="L71" s="734">
        <v>0</v>
      </c>
      <c r="M71" s="721">
        <v>0</v>
      </c>
      <c r="N71" s="720">
        <v>0</v>
      </c>
      <c r="O71" s="720">
        <v>0</v>
      </c>
      <c r="P71" s="722">
        <v>0</v>
      </c>
      <c r="Q71" s="847" t="s">
        <v>59</v>
      </c>
    </row>
    <row r="72" spans="1:17" ht="24" customHeight="1" x14ac:dyDescent="0.2">
      <c r="A72" s="397" t="s">
        <v>4023</v>
      </c>
      <c r="B72" s="397">
        <v>4548</v>
      </c>
      <c r="C72" s="255">
        <f t="shared" si="6"/>
        <v>2389.5100000000002</v>
      </c>
      <c r="D72" s="255">
        <v>54.5</v>
      </c>
      <c r="E72" s="398">
        <v>0</v>
      </c>
      <c r="F72" s="719">
        <v>0</v>
      </c>
      <c r="G72" s="399">
        <f t="shared" si="16"/>
        <v>2335.0100000000002</v>
      </c>
      <c r="H72" s="401">
        <v>2335.0100000000002</v>
      </c>
      <c r="I72" s="740">
        <v>0</v>
      </c>
      <c r="J72" s="341">
        <f t="shared" si="17"/>
        <v>0</v>
      </c>
      <c r="K72" s="720">
        <v>0</v>
      </c>
      <c r="L72" s="734">
        <v>0</v>
      </c>
      <c r="M72" s="721">
        <v>0</v>
      </c>
      <c r="N72" s="720">
        <v>0</v>
      </c>
      <c r="O72" s="720">
        <v>0</v>
      </c>
      <c r="P72" s="722">
        <v>0</v>
      </c>
      <c r="Q72" s="847" t="s">
        <v>59</v>
      </c>
    </row>
    <row r="73" spans="1:17" ht="24" customHeight="1" x14ac:dyDescent="0.2">
      <c r="A73" s="397" t="s">
        <v>4024</v>
      </c>
      <c r="B73" s="397">
        <v>4549</v>
      </c>
      <c r="C73" s="255">
        <f t="shared" ref="C73:C140" si="18">D73+E73+F73+G73+J73+M73+N73+O73+P73</f>
        <v>1934.67</v>
      </c>
      <c r="D73" s="255">
        <v>24.2</v>
      </c>
      <c r="E73" s="398">
        <v>0</v>
      </c>
      <c r="F73" s="719">
        <v>0</v>
      </c>
      <c r="G73" s="399">
        <f t="shared" si="16"/>
        <v>1910.47</v>
      </c>
      <c r="H73" s="401">
        <v>1910.47</v>
      </c>
      <c r="I73" s="740">
        <v>0</v>
      </c>
      <c r="J73" s="341">
        <f t="shared" si="17"/>
        <v>0</v>
      </c>
      <c r="K73" s="720">
        <v>0</v>
      </c>
      <c r="L73" s="734">
        <v>0</v>
      </c>
      <c r="M73" s="721">
        <v>0</v>
      </c>
      <c r="N73" s="720">
        <v>0</v>
      </c>
      <c r="O73" s="720">
        <v>0</v>
      </c>
      <c r="P73" s="722">
        <v>0</v>
      </c>
      <c r="Q73" s="847" t="s">
        <v>59</v>
      </c>
    </row>
    <row r="74" spans="1:17" ht="35.25" customHeight="1" x14ac:dyDescent="0.2">
      <c r="A74" s="389" t="s">
        <v>4261</v>
      </c>
      <c r="B74" s="389">
        <v>4552</v>
      </c>
      <c r="C74" s="254">
        <f t="shared" si="18"/>
        <v>630</v>
      </c>
      <c r="D74" s="254">
        <v>0</v>
      </c>
      <c r="E74" s="732">
        <v>0</v>
      </c>
      <c r="F74" s="706">
        <v>0</v>
      </c>
      <c r="G74" s="736">
        <f t="shared" si="16"/>
        <v>630</v>
      </c>
      <c r="H74" s="841">
        <v>630</v>
      </c>
      <c r="I74" s="740">
        <v>0</v>
      </c>
      <c r="J74" s="733">
        <f t="shared" si="17"/>
        <v>0</v>
      </c>
      <c r="K74" s="708">
        <v>0</v>
      </c>
      <c r="L74" s="734">
        <v>0</v>
      </c>
      <c r="M74" s="337">
        <v>0</v>
      </c>
      <c r="N74" s="708">
        <v>0</v>
      </c>
      <c r="O74" s="708">
        <v>0</v>
      </c>
      <c r="P74" s="711">
        <v>0</v>
      </c>
      <c r="Q74" s="847" t="s">
        <v>59</v>
      </c>
    </row>
    <row r="75" spans="1:17" ht="34.5" customHeight="1" x14ac:dyDescent="0.2">
      <c r="A75" s="389" t="s">
        <v>2807</v>
      </c>
      <c r="B75" s="389">
        <v>5250</v>
      </c>
      <c r="C75" s="254">
        <f>G75</f>
        <v>1009.98</v>
      </c>
      <c r="D75" s="254">
        <v>1685.2299999999998</v>
      </c>
      <c r="E75" s="732">
        <v>0</v>
      </c>
      <c r="F75" s="706">
        <v>5265.18</v>
      </c>
      <c r="G75" s="736">
        <f t="shared" si="16"/>
        <v>1009.98</v>
      </c>
      <c r="H75" s="841">
        <v>1009.98</v>
      </c>
      <c r="I75" s="740">
        <v>0</v>
      </c>
      <c r="J75" s="733">
        <f t="shared" si="17"/>
        <v>0</v>
      </c>
      <c r="K75" s="708">
        <v>0</v>
      </c>
      <c r="L75" s="734">
        <v>0</v>
      </c>
      <c r="M75" s="337">
        <v>0</v>
      </c>
      <c r="N75" s="708">
        <v>0</v>
      </c>
      <c r="O75" s="708">
        <v>0</v>
      </c>
      <c r="P75" s="711">
        <v>0</v>
      </c>
      <c r="Q75" s="839" t="s">
        <v>4230</v>
      </c>
    </row>
    <row r="76" spans="1:17" ht="34.5" customHeight="1" x14ac:dyDescent="0.2">
      <c r="A76" s="389" t="s">
        <v>479</v>
      </c>
      <c r="B76" s="389">
        <v>5254</v>
      </c>
      <c r="C76" s="254">
        <f>G76</f>
        <v>207.35</v>
      </c>
      <c r="D76" s="339">
        <v>462.27</v>
      </c>
      <c r="E76" s="732">
        <v>0</v>
      </c>
      <c r="F76" s="706">
        <v>241.04</v>
      </c>
      <c r="G76" s="736">
        <f t="shared" si="16"/>
        <v>207.35</v>
      </c>
      <c r="H76" s="841">
        <v>207.35</v>
      </c>
      <c r="I76" s="740">
        <v>0</v>
      </c>
      <c r="J76" s="733">
        <f t="shared" si="17"/>
        <v>2313.0700000000002</v>
      </c>
      <c r="K76" s="708">
        <v>2313.0700000000002</v>
      </c>
      <c r="L76" s="734">
        <v>0</v>
      </c>
      <c r="M76" s="337">
        <v>0</v>
      </c>
      <c r="N76" s="708">
        <v>0</v>
      </c>
      <c r="O76" s="708">
        <v>0</v>
      </c>
      <c r="P76" s="711">
        <v>0</v>
      </c>
      <c r="Q76" s="839" t="s">
        <v>4230</v>
      </c>
    </row>
    <row r="77" spans="1:17" ht="24" customHeight="1" x14ac:dyDescent="0.2">
      <c r="A77" s="389" t="s">
        <v>3109</v>
      </c>
      <c r="B77" s="389">
        <v>5748</v>
      </c>
      <c r="C77" s="254">
        <f t="shared" si="18"/>
        <v>57769.97</v>
      </c>
      <c r="D77" s="339">
        <v>72.87</v>
      </c>
      <c r="E77" s="732">
        <v>20623.21</v>
      </c>
      <c r="F77" s="706">
        <v>31421.02</v>
      </c>
      <c r="G77" s="736">
        <f t="shared" si="16"/>
        <v>5652.87</v>
      </c>
      <c r="H77" s="841">
        <v>5652.87</v>
      </c>
      <c r="I77" s="740">
        <v>0</v>
      </c>
      <c r="J77" s="733">
        <f t="shared" si="17"/>
        <v>0</v>
      </c>
      <c r="K77" s="708">
        <v>0</v>
      </c>
      <c r="L77" s="734">
        <v>0</v>
      </c>
      <c r="M77" s="337">
        <v>0</v>
      </c>
      <c r="N77" s="708">
        <v>0</v>
      </c>
      <c r="O77" s="708">
        <v>0</v>
      </c>
      <c r="P77" s="711">
        <v>0</v>
      </c>
      <c r="Q77" s="847" t="s">
        <v>59</v>
      </c>
    </row>
    <row r="78" spans="1:17" ht="24.75" customHeight="1" thickBot="1" x14ac:dyDescent="0.25">
      <c r="A78" s="389" t="s">
        <v>480</v>
      </c>
      <c r="B78" s="389">
        <v>5847</v>
      </c>
      <c r="C78" s="254">
        <f t="shared" si="18"/>
        <v>34913.916680000002</v>
      </c>
      <c r="D78" s="339">
        <v>1041.8000000000002</v>
      </c>
      <c r="E78" s="732">
        <v>31890.116679999999</v>
      </c>
      <c r="F78" s="706">
        <v>1322.12</v>
      </c>
      <c r="G78" s="736">
        <f t="shared" si="16"/>
        <v>186.5</v>
      </c>
      <c r="H78" s="841">
        <v>186.5</v>
      </c>
      <c r="I78" s="740">
        <v>0</v>
      </c>
      <c r="J78" s="733">
        <f t="shared" si="17"/>
        <v>473.38</v>
      </c>
      <c r="K78" s="708">
        <v>473.38</v>
      </c>
      <c r="L78" s="734">
        <v>0</v>
      </c>
      <c r="M78" s="337">
        <v>0</v>
      </c>
      <c r="N78" s="708">
        <v>0</v>
      </c>
      <c r="O78" s="708">
        <v>0</v>
      </c>
      <c r="P78" s="711">
        <v>0</v>
      </c>
      <c r="Q78" s="839" t="s">
        <v>59</v>
      </c>
    </row>
    <row r="79" spans="1:17" ht="15.75" customHeight="1" thickBot="1" x14ac:dyDescent="0.25">
      <c r="A79" s="641" t="s">
        <v>481</v>
      </c>
      <c r="B79" s="712"/>
      <c r="C79" s="390">
        <f t="shared" ref="C79:P79" si="19">SUM(C64:C78)</f>
        <v>370301.50097000005</v>
      </c>
      <c r="D79" s="390">
        <f t="shared" si="19"/>
        <v>4578.8999999999996</v>
      </c>
      <c r="E79" s="394">
        <f t="shared" si="19"/>
        <v>63277.60097</v>
      </c>
      <c r="F79" s="395">
        <f t="shared" si="19"/>
        <v>58244.920000000006</v>
      </c>
      <c r="G79" s="394">
        <f t="shared" si="19"/>
        <v>47767.05000000001</v>
      </c>
      <c r="H79" s="713">
        <f t="shared" si="19"/>
        <v>45768.05000000001</v>
      </c>
      <c r="I79" s="395">
        <f t="shared" si="19"/>
        <v>1999</v>
      </c>
      <c r="J79" s="714">
        <f t="shared" si="19"/>
        <v>49287.08</v>
      </c>
      <c r="K79" s="713">
        <f t="shared" si="19"/>
        <v>49287.08</v>
      </c>
      <c r="L79" s="713">
        <f t="shared" si="19"/>
        <v>0</v>
      </c>
      <c r="M79" s="394">
        <f t="shared" si="19"/>
        <v>85750</v>
      </c>
      <c r="N79" s="713">
        <f t="shared" si="19"/>
        <v>100000</v>
      </c>
      <c r="O79" s="713">
        <f t="shared" si="19"/>
        <v>0</v>
      </c>
      <c r="P79" s="396">
        <f t="shared" si="19"/>
        <v>0</v>
      </c>
      <c r="Q79" s="724"/>
    </row>
    <row r="80" spans="1:17" ht="18" customHeight="1" thickBot="1" x14ac:dyDescent="0.25">
      <c r="A80" s="642" t="s">
        <v>482</v>
      </c>
      <c r="B80" s="703"/>
      <c r="C80" s="703"/>
      <c r="D80" s="703"/>
      <c r="E80" s="703"/>
      <c r="F80" s="703"/>
      <c r="G80" s="703"/>
      <c r="H80" s="703"/>
      <c r="I80" s="703"/>
      <c r="J80" s="703"/>
      <c r="K80" s="703"/>
      <c r="L80" s="703"/>
      <c r="M80" s="703"/>
      <c r="N80" s="703"/>
      <c r="O80" s="703"/>
      <c r="P80" s="703"/>
      <c r="Q80" s="704"/>
    </row>
    <row r="81" spans="1:17" ht="34.5" customHeight="1" x14ac:dyDescent="0.2">
      <c r="A81" s="389" t="s">
        <v>4229</v>
      </c>
      <c r="B81" s="397">
        <v>5307</v>
      </c>
      <c r="C81" s="253">
        <f>G81</f>
        <v>258.06599999999997</v>
      </c>
      <c r="D81" s="253">
        <v>0</v>
      </c>
      <c r="E81" s="836">
        <v>0</v>
      </c>
      <c r="F81" s="706">
        <v>281.33</v>
      </c>
      <c r="G81" s="707">
        <f>SUM(H81:I81)</f>
        <v>258.06599999999997</v>
      </c>
      <c r="H81" s="725">
        <v>258.06599999999997</v>
      </c>
      <c r="I81" s="848">
        <v>0</v>
      </c>
      <c r="J81" s="838">
        <f>SUM(K81:L81)</f>
        <v>0</v>
      </c>
      <c r="K81" s="708">
        <v>0</v>
      </c>
      <c r="L81" s="849">
        <v>0</v>
      </c>
      <c r="M81" s="336">
        <v>0</v>
      </c>
      <c r="N81" s="709">
        <v>0</v>
      </c>
      <c r="O81" s="709">
        <v>0</v>
      </c>
      <c r="P81" s="710">
        <v>0</v>
      </c>
      <c r="Q81" s="839" t="s">
        <v>4230</v>
      </c>
    </row>
    <row r="82" spans="1:17" ht="24.75" customHeight="1" thickBot="1" x14ac:dyDescent="0.25">
      <c r="A82" s="389" t="s">
        <v>3110</v>
      </c>
      <c r="B82" s="389">
        <v>5883</v>
      </c>
      <c r="C82" s="254">
        <f>D82+E82+F82+G82+J82+M82+N82+O82+P82</f>
        <v>927.77</v>
      </c>
      <c r="D82" s="254">
        <v>17.97</v>
      </c>
      <c r="E82" s="836">
        <v>72</v>
      </c>
      <c r="F82" s="706">
        <v>323.8</v>
      </c>
      <c r="G82" s="850">
        <f>SUM(H82:I82)</f>
        <v>180</v>
      </c>
      <c r="H82" s="391">
        <v>180</v>
      </c>
      <c r="I82" s="393">
        <v>0</v>
      </c>
      <c r="J82" s="851">
        <f>SUM(K82:L82)</f>
        <v>334</v>
      </c>
      <c r="K82" s="708">
        <v>334</v>
      </c>
      <c r="L82" s="849">
        <v>0</v>
      </c>
      <c r="M82" s="337">
        <v>0</v>
      </c>
      <c r="N82" s="708">
        <v>0</v>
      </c>
      <c r="O82" s="708">
        <v>0</v>
      </c>
      <c r="P82" s="711">
        <v>0</v>
      </c>
      <c r="Q82" s="852" t="s">
        <v>59</v>
      </c>
    </row>
    <row r="83" spans="1:17" ht="15.75" customHeight="1" thickBot="1" x14ac:dyDescent="0.25">
      <c r="A83" s="641" t="s">
        <v>483</v>
      </c>
      <c r="B83" s="712">
        <f>COUNT(B81:B82)</f>
        <v>2</v>
      </c>
      <c r="C83" s="390">
        <f>SUM(C81:C82)</f>
        <v>1185.836</v>
      </c>
      <c r="D83" s="390">
        <f t="shared" ref="D83:P83" si="20">SUM(D81:D82)</f>
        <v>17.97</v>
      </c>
      <c r="E83" s="394">
        <f t="shared" si="20"/>
        <v>72</v>
      </c>
      <c r="F83" s="395">
        <f t="shared" si="20"/>
        <v>605.13</v>
      </c>
      <c r="G83" s="394">
        <f t="shared" si="20"/>
        <v>438.06599999999997</v>
      </c>
      <c r="H83" s="713">
        <f t="shared" si="20"/>
        <v>438.06599999999997</v>
      </c>
      <c r="I83" s="395">
        <f t="shared" si="20"/>
        <v>0</v>
      </c>
      <c r="J83" s="714">
        <f t="shared" si="20"/>
        <v>334</v>
      </c>
      <c r="K83" s="713">
        <f t="shared" si="20"/>
        <v>334</v>
      </c>
      <c r="L83" s="713">
        <f t="shared" si="20"/>
        <v>0</v>
      </c>
      <c r="M83" s="715">
        <f t="shared" si="20"/>
        <v>0</v>
      </c>
      <c r="N83" s="713">
        <f t="shared" si="20"/>
        <v>0</v>
      </c>
      <c r="O83" s="713">
        <f t="shared" si="20"/>
        <v>0</v>
      </c>
      <c r="P83" s="716">
        <f t="shared" si="20"/>
        <v>0</v>
      </c>
      <c r="Q83" s="717"/>
    </row>
    <row r="84" spans="1:17" ht="18" customHeight="1" thickBot="1" x14ac:dyDescent="0.25">
      <c r="A84" s="642" t="s">
        <v>484</v>
      </c>
      <c r="B84" s="703"/>
      <c r="C84" s="703"/>
      <c r="D84" s="703"/>
      <c r="E84" s="703"/>
      <c r="F84" s="703"/>
      <c r="G84" s="703"/>
      <c r="H84" s="703"/>
      <c r="I84" s="703"/>
      <c r="J84" s="703"/>
      <c r="K84" s="703"/>
      <c r="L84" s="703"/>
      <c r="M84" s="703"/>
      <c r="N84" s="703"/>
      <c r="O84" s="703"/>
      <c r="P84" s="703"/>
      <c r="Q84" s="704"/>
    </row>
    <row r="85" spans="1:17" ht="24" customHeight="1" x14ac:dyDescent="0.2">
      <c r="A85" s="389" t="s">
        <v>3111</v>
      </c>
      <c r="B85" s="389">
        <v>4140</v>
      </c>
      <c r="C85" s="254">
        <f t="shared" si="18"/>
        <v>1693.6149999999998</v>
      </c>
      <c r="D85" s="254">
        <v>193.6</v>
      </c>
      <c r="E85" s="732">
        <v>1026.085</v>
      </c>
      <c r="F85" s="706">
        <v>0</v>
      </c>
      <c r="G85" s="707">
        <f t="shared" ref="G85:G98" si="21">SUM(H85:I85)</f>
        <v>336.14</v>
      </c>
      <c r="H85" s="725">
        <v>336.14</v>
      </c>
      <c r="I85" s="718">
        <v>0</v>
      </c>
      <c r="J85" s="733">
        <f t="shared" ref="J85:J98" si="22">SUM(K85:L85)</f>
        <v>137.79</v>
      </c>
      <c r="K85" s="708">
        <v>137.79</v>
      </c>
      <c r="L85" s="734">
        <v>0</v>
      </c>
      <c r="M85" s="337">
        <v>0</v>
      </c>
      <c r="N85" s="708">
        <v>0</v>
      </c>
      <c r="O85" s="708">
        <v>0</v>
      </c>
      <c r="P85" s="711">
        <v>0</v>
      </c>
      <c r="Q85" s="853" t="s">
        <v>59</v>
      </c>
    </row>
    <row r="86" spans="1:17" ht="24" customHeight="1" x14ac:dyDescent="0.2">
      <c r="A86" s="389" t="s">
        <v>3365</v>
      </c>
      <c r="B86" s="389">
        <v>4143</v>
      </c>
      <c r="C86" s="254">
        <f t="shared" si="18"/>
        <v>62176.780000000006</v>
      </c>
      <c r="D86" s="254">
        <v>22065.7</v>
      </c>
      <c r="E86" s="732">
        <v>0</v>
      </c>
      <c r="F86" s="706">
        <v>4118.75</v>
      </c>
      <c r="G86" s="736">
        <f t="shared" si="21"/>
        <v>19707.57</v>
      </c>
      <c r="H86" s="854">
        <v>19707.57</v>
      </c>
      <c r="I86" s="740">
        <v>0</v>
      </c>
      <c r="J86" s="733">
        <f t="shared" si="22"/>
        <v>16284.76</v>
      </c>
      <c r="K86" s="708">
        <v>16284.76</v>
      </c>
      <c r="L86" s="734">
        <v>0</v>
      </c>
      <c r="M86" s="337">
        <v>0</v>
      </c>
      <c r="N86" s="708">
        <v>0</v>
      </c>
      <c r="O86" s="708">
        <v>0</v>
      </c>
      <c r="P86" s="711">
        <v>0</v>
      </c>
      <c r="Q86" s="853" t="s">
        <v>59</v>
      </c>
    </row>
    <row r="87" spans="1:17" ht="24" customHeight="1" x14ac:dyDescent="0.2">
      <c r="A87" s="389" t="s">
        <v>4262</v>
      </c>
      <c r="B87" s="389">
        <v>4291</v>
      </c>
      <c r="C87" s="254">
        <f t="shared" si="18"/>
        <v>17800.429999999997</v>
      </c>
      <c r="D87" s="254">
        <v>800</v>
      </c>
      <c r="E87" s="732">
        <v>0</v>
      </c>
      <c r="F87" s="706">
        <v>575.76</v>
      </c>
      <c r="G87" s="736">
        <f t="shared" si="21"/>
        <v>16424.669999999998</v>
      </c>
      <c r="H87" s="854">
        <v>16424.669999999998</v>
      </c>
      <c r="I87" s="740">
        <v>0</v>
      </c>
      <c r="J87" s="733">
        <f t="shared" si="22"/>
        <v>0</v>
      </c>
      <c r="K87" s="708">
        <v>0</v>
      </c>
      <c r="L87" s="734">
        <v>0</v>
      </c>
      <c r="M87" s="337">
        <v>0</v>
      </c>
      <c r="N87" s="708">
        <v>0</v>
      </c>
      <c r="O87" s="708">
        <v>0</v>
      </c>
      <c r="P87" s="711">
        <v>0</v>
      </c>
      <c r="Q87" s="853" t="s">
        <v>59</v>
      </c>
    </row>
    <row r="88" spans="1:17" ht="24" customHeight="1" x14ac:dyDescent="0.2">
      <c r="A88" s="389" t="s">
        <v>3039</v>
      </c>
      <c r="B88" s="389">
        <v>4409</v>
      </c>
      <c r="C88" s="254">
        <f t="shared" si="18"/>
        <v>16063.000000000002</v>
      </c>
      <c r="D88" s="254">
        <v>0</v>
      </c>
      <c r="E88" s="732">
        <v>0</v>
      </c>
      <c r="F88" s="706">
        <v>9711.8700000000008</v>
      </c>
      <c r="G88" s="736">
        <f t="shared" si="21"/>
        <v>5859.27</v>
      </c>
      <c r="H88" s="854">
        <v>5859.27</v>
      </c>
      <c r="I88" s="740">
        <v>0</v>
      </c>
      <c r="J88" s="733">
        <f t="shared" si="22"/>
        <v>491.86</v>
      </c>
      <c r="K88" s="708">
        <v>491.86</v>
      </c>
      <c r="L88" s="734">
        <v>0</v>
      </c>
      <c r="M88" s="337">
        <v>0</v>
      </c>
      <c r="N88" s="708">
        <v>0</v>
      </c>
      <c r="O88" s="708">
        <v>0</v>
      </c>
      <c r="P88" s="711">
        <v>0</v>
      </c>
      <c r="Q88" s="853" t="s">
        <v>59</v>
      </c>
    </row>
    <row r="89" spans="1:17" ht="24" customHeight="1" x14ac:dyDescent="0.2">
      <c r="A89" s="389" t="s">
        <v>4033</v>
      </c>
      <c r="B89" s="389">
        <v>4421</v>
      </c>
      <c r="C89" s="254">
        <f t="shared" si="18"/>
        <v>20050.41</v>
      </c>
      <c r="D89" s="254">
        <v>605</v>
      </c>
      <c r="E89" s="732">
        <v>0</v>
      </c>
      <c r="F89" s="706">
        <v>0</v>
      </c>
      <c r="G89" s="736">
        <f t="shared" si="21"/>
        <v>95.41</v>
      </c>
      <c r="H89" s="854">
        <v>95.41</v>
      </c>
      <c r="I89" s="740">
        <v>0</v>
      </c>
      <c r="J89" s="733">
        <f t="shared" si="22"/>
        <v>19350</v>
      </c>
      <c r="K89" s="708">
        <v>19350</v>
      </c>
      <c r="L89" s="734">
        <v>0</v>
      </c>
      <c r="M89" s="337">
        <v>0</v>
      </c>
      <c r="N89" s="708">
        <v>0</v>
      </c>
      <c r="O89" s="708">
        <v>0</v>
      </c>
      <c r="P89" s="711">
        <v>0</v>
      </c>
      <c r="Q89" s="853" t="s">
        <v>59</v>
      </c>
    </row>
    <row r="90" spans="1:17" ht="24" customHeight="1" x14ac:dyDescent="0.2">
      <c r="A90" s="389" t="s">
        <v>4034</v>
      </c>
      <c r="B90" s="389">
        <v>4424</v>
      </c>
      <c r="C90" s="254">
        <f t="shared" si="18"/>
        <v>63217.020000000004</v>
      </c>
      <c r="D90" s="254">
        <v>216.59</v>
      </c>
      <c r="E90" s="732">
        <v>0</v>
      </c>
      <c r="F90" s="706">
        <v>0</v>
      </c>
      <c r="G90" s="736">
        <f t="shared" si="21"/>
        <v>405.35</v>
      </c>
      <c r="H90" s="854">
        <v>405.35</v>
      </c>
      <c r="I90" s="740">
        <v>0</v>
      </c>
      <c r="J90" s="733">
        <f t="shared" si="22"/>
        <v>5095.08</v>
      </c>
      <c r="K90" s="708">
        <v>5095.08</v>
      </c>
      <c r="L90" s="734">
        <v>0</v>
      </c>
      <c r="M90" s="337">
        <v>39900</v>
      </c>
      <c r="N90" s="708">
        <v>17600</v>
      </c>
      <c r="O90" s="708">
        <v>0</v>
      </c>
      <c r="P90" s="711">
        <v>0</v>
      </c>
      <c r="Q90" s="853" t="s">
        <v>59</v>
      </c>
    </row>
    <row r="91" spans="1:17" ht="24" customHeight="1" x14ac:dyDescent="0.2">
      <c r="A91" s="389" t="s">
        <v>3366</v>
      </c>
      <c r="B91" s="389">
        <v>4436</v>
      </c>
      <c r="C91" s="254">
        <f t="shared" si="18"/>
        <v>14062.43</v>
      </c>
      <c r="D91" s="254">
        <v>60.5</v>
      </c>
      <c r="E91" s="732">
        <v>0</v>
      </c>
      <c r="F91" s="706">
        <v>272.25</v>
      </c>
      <c r="G91" s="736">
        <f t="shared" si="21"/>
        <v>13729.68</v>
      </c>
      <c r="H91" s="854">
        <v>13729.68</v>
      </c>
      <c r="I91" s="740">
        <v>0</v>
      </c>
      <c r="J91" s="733">
        <f t="shared" si="22"/>
        <v>0</v>
      </c>
      <c r="K91" s="708">
        <v>0</v>
      </c>
      <c r="L91" s="734">
        <v>0</v>
      </c>
      <c r="M91" s="337">
        <v>0</v>
      </c>
      <c r="N91" s="708">
        <v>0</v>
      </c>
      <c r="O91" s="708">
        <v>0</v>
      </c>
      <c r="P91" s="711">
        <v>0</v>
      </c>
      <c r="Q91" s="853" t="s">
        <v>59</v>
      </c>
    </row>
    <row r="92" spans="1:17" ht="34.5" customHeight="1" x14ac:dyDescent="0.2">
      <c r="A92" s="389" t="s">
        <v>3112</v>
      </c>
      <c r="B92" s="389">
        <v>4583</v>
      </c>
      <c r="C92" s="254">
        <f t="shared" si="18"/>
        <v>10750</v>
      </c>
      <c r="D92" s="254">
        <v>0</v>
      </c>
      <c r="E92" s="732">
        <v>4400</v>
      </c>
      <c r="F92" s="706">
        <v>4250</v>
      </c>
      <c r="G92" s="736">
        <f t="shared" si="21"/>
        <v>2100</v>
      </c>
      <c r="H92" s="854">
        <v>2100</v>
      </c>
      <c r="I92" s="740">
        <v>0</v>
      </c>
      <c r="J92" s="733">
        <f t="shared" si="22"/>
        <v>0</v>
      </c>
      <c r="K92" s="708">
        <v>0</v>
      </c>
      <c r="L92" s="734">
        <v>0</v>
      </c>
      <c r="M92" s="337">
        <v>0</v>
      </c>
      <c r="N92" s="708">
        <v>0</v>
      </c>
      <c r="O92" s="708">
        <v>0</v>
      </c>
      <c r="P92" s="711">
        <v>0</v>
      </c>
      <c r="Q92" s="853" t="s">
        <v>59</v>
      </c>
    </row>
    <row r="93" spans="1:17" ht="24" customHeight="1" x14ac:dyDescent="0.2">
      <c r="A93" s="389" t="s">
        <v>3323</v>
      </c>
      <c r="B93" s="389">
        <v>4615</v>
      </c>
      <c r="C93" s="254">
        <f t="shared" si="18"/>
        <v>4000</v>
      </c>
      <c r="D93" s="254">
        <v>0</v>
      </c>
      <c r="E93" s="732">
        <v>0</v>
      </c>
      <c r="F93" s="706">
        <v>0</v>
      </c>
      <c r="G93" s="736">
        <f t="shared" si="21"/>
        <v>4000</v>
      </c>
      <c r="H93" s="854">
        <v>4000</v>
      </c>
      <c r="I93" s="740">
        <v>0</v>
      </c>
      <c r="J93" s="733">
        <f t="shared" si="22"/>
        <v>0</v>
      </c>
      <c r="K93" s="708">
        <v>0</v>
      </c>
      <c r="L93" s="734">
        <v>0</v>
      </c>
      <c r="M93" s="337">
        <v>0</v>
      </c>
      <c r="N93" s="708">
        <v>0</v>
      </c>
      <c r="O93" s="708">
        <v>0</v>
      </c>
      <c r="P93" s="711">
        <v>0</v>
      </c>
      <c r="Q93" s="853" t="s">
        <v>59</v>
      </c>
    </row>
    <row r="94" spans="1:17" ht="24" customHeight="1" x14ac:dyDescent="0.2">
      <c r="A94" s="389" t="s">
        <v>4036</v>
      </c>
      <c r="B94" s="389">
        <v>4696</v>
      </c>
      <c r="C94" s="254">
        <f t="shared" si="18"/>
        <v>4533.8900000000003</v>
      </c>
      <c r="D94" s="254">
        <v>533.89</v>
      </c>
      <c r="E94" s="732">
        <v>0</v>
      </c>
      <c r="F94" s="706">
        <v>0</v>
      </c>
      <c r="G94" s="736">
        <f t="shared" si="21"/>
        <v>4000</v>
      </c>
      <c r="H94" s="854">
        <v>4000</v>
      </c>
      <c r="I94" s="740">
        <v>0</v>
      </c>
      <c r="J94" s="733">
        <f t="shared" si="22"/>
        <v>0</v>
      </c>
      <c r="K94" s="708">
        <v>0</v>
      </c>
      <c r="L94" s="734">
        <v>0</v>
      </c>
      <c r="M94" s="337">
        <v>0</v>
      </c>
      <c r="N94" s="708">
        <v>0</v>
      </c>
      <c r="O94" s="708">
        <v>0</v>
      </c>
      <c r="P94" s="711">
        <v>0</v>
      </c>
      <c r="Q94" s="853" t="s">
        <v>59</v>
      </c>
    </row>
    <row r="95" spans="1:17" ht="15" customHeight="1" x14ac:dyDescent="0.2">
      <c r="A95" s="389" t="s">
        <v>3367</v>
      </c>
      <c r="B95" s="389">
        <v>4725</v>
      </c>
      <c r="C95" s="254">
        <f t="shared" si="18"/>
        <v>89436.579999999987</v>
      </c>
      <c r="D95" s="254">
        <v>0</v>
      </c>
      <c r="E95" s="732">
        <v>0</v>
      </c>
      <c r="F95" s="706">
        <v>66692</v>
      </c>
      <c r="G95" s="736">
        <f t="shared" si="21"/>
        <v>22741.46</v>
      </c>
      <c r="H95" s="854">
        <v>22741.46</v>
      </c>
      <c r="I95" s="740">
        <v>0</v>
      </c>
      <c r="J95" s="733">
        <f t="shared" si="22"/>
        <v>3.12</v>
      </c>
      <c r="K95" s="708">
        <v>3.12</v>
      </c>
      <c r="L95" s="734">
        <v>0</v>
      </c>
      <c r="M95" s="337">
        <v>0</v>
      </c>
      <c r="N95" s="708">
        <v>0</v>
      </c>
      <c r="O95" s="708">
        <v>0</v>
      </c>
      <c r="P95" s="711">
        <v>0</v>
      </c>
      <c r="Q95" s="853" t="s">
        <v>59</v>
      </c>
    </row>
    <row r="96" spans="1:17" ht="34.5" customHeight="1" x14ac:dyDescent="0.2">
      <c r="A96" s="389" t="s">
        <v>485</v>
      </c>
      <c r="B96" s="389">
        <v>5347</v>
      </c>
      <c r="C96" s="254">
        <f>G96</f>
        <v>1930</v>
      </c>
      <c r="D96" s="254">
        <v>0</v>
      </c>
      <c r="E96" s="732">
        <v>0</v>
      </c>
      <c r="F96" s="706">
        <v>4000</v>
      </c>
      <c r="G96" s="736">
        <f t="shared" si="21"/>
        <v>1930</v>
      </c>
      <c r="H96" s="854">
        <v>1930</v>
      </c>
      <c r="I96" s="740">
        <v>0</v>
      </c>
      <c r="J96" s="733">
        <f t="shared" si="22"/>
        <v>3000</v>
      </c>
      <c r="K96" s="708">
        <v>3000</v>
      </c>
      <c r="L96" s="734">
        <v>0</v>
      </c>
      <c r="M96" s="337">
        <v>0</v>
      </c>
      <c r="N96" s="708">
        <v>0</v>
      </c>
      <c r="O96" s="708">
        <v>0</v>
      </c>
      <c r="P96" s="711">
        <v>0</v>
      </c>
      <c r="Q96" s="852" t="s">
        <v>4230</v>
      </c>
    </row>
    <row r="97" spans="1:17" ht="34.5" customHeight="1" x14ac:dyDescent="0.2">
      <c r="A97" s="389" t="s">
        <v>486</v>
      </c>
      <c r="B97" s="389">
        <v>5758</v>
      </c>
      <c r="C97" s="254">
        <f t="shared" si="18"/>
        <v>386999.01</v>
      </c>
      <c r="D97" s="254">
        <v>0</v>
      </c>
      <c r="E97" s="732">
        <v>50712.2</v>
      </c>
      <c r="F97" s="706">
        <v>52969.86</v>
      </c>
      <c r="G97" s="736">
        <f t="shared" si="21"/>
        <v>47716.95</v>
      </c>
      <c r="H97" s="854">
        <v>47716.95</v>
      </c>
      <c r="I97" s="740">
        <v>0</v>
      </c>
      <c r="J97" s="733">
        <f t="shared" si="22"/>
        <v>195600</v>
      </c>
      <c r="K97" s="708">
        <v>182821</v>
      </c>
      <c r="L97" s="708">
        <v>12779</v>
      </c>
      <c r="M97" s="337">
        <v>40000</v>
      </c>
      <c r="N97" s="708">
        <v>0</v>
      </c>
      <c r="O97" s="708">
        <v>0</v>
      </c>
      <c r="P97" s="711">
        <v>0</v>
      </c>
      <c r="Q97" s="852" t="s">
        <v>4263</v>
      </c>
    </row>
    <row r="98" spans="1:17" ht="24.75" customHeight="1" thickBot="1" x14ac:dyDescent="0.25">
      <c r="A98" s="389" t="s">
        <v>4037</v>
      </c>
      <c r="B98" s="389">
        <v>5958</v>
      </c>
      <c r="C98" s="254">
        <f t="shared" si="18"/>
        <v>22463.48</v>
      </c>
      <c r="D98" s="254">
        <v>213.05</v>
      </c>
      <c r="E98" s="732">
        <v>0</v>
      </c>
      <c r="F98" s="706">
        <v>0</v>
      </c>
      <c r="G98" s="736">
        <f t="shared" si="21"/>
        <v>10250.43</v>
      </c>
      <c r="H98" s="854">
        <v>10250.43</v>
      </c>
      <c r="I98" s="740">
        <v>0</v>
      </c>
      <c r="J98" s="733">
        <f t="shared" si="22"/>
        <v>12000</v>
      </c>
      <c r="K98" s="708">
        <v>12000</v>
      </c>
      <c r="L98" s="734">
        <v>0</v>
      </c>
      <c r="M98" s="337">
        <v>0</v>
      </c>
      <c r="N98" s="708">
        <v>0</v>
      </c>
      <c r="O98" s="708">
        <v>0</v>
      </c>
      <c r="P98" s="711">
        <v>0</v>
      </c>
      <c r="Q98" s="853" t="s">
        <v>59</v>
      </c>
    </row>
    <row r="99" spans="1:17" ht="15.75" customHeight="1" thickBot="1" x14ac:dyDescent="0.25">
      <c r="A99" s="641" t="s">
        <v>487</v>
      </c>
      <c r="B99" s="712"/>
      <c r="C99" s="390">
        <f t="shared" ref="C99:P99" si="23">SUM(C85:C98)</f>
        <v>715176.64500000002</v>
      </c>
      <c r="D99" s="390">
        <f t="shared" si="23"/>
        <v>24688.329999999998</v>
      </c>
      <c r="E99" s="394">
        <f t="shared" si="23"/>
        <v>56138.284999999996</v>
      </c>
      <c r="F99" s="395">
        <f t="shared" si="23"/>
        <v>142590.49</v>
      </c>
      <c r="G99" s="394">
        <f t="shared" si="23"/>
        <v>149296.93</v>
      </c>
      <c r="H99" s="713">
        <f t="shared" si="23"/>
        <v>149296.93</v>
      </c>
      <c r="I99" s="395">
        <f t="shared" si="23"/>
        <v>0</v>
      </c>
      <c r="J99" s="714">
        <f t="shared" si="23"/>
        <v>251962.61000000002</v>
      </c>
      <c r="K99" s="713">
        <f t="shared" si="23"/>
        <v>239183.61000000002</v>
      </c>
      <c r="L99" s="713">
        <f t="shared" si="23"/>
        <v>12779</v>
      </c>
      <c r="M99" s="394">
        <f t="shared" si="23"/>
        <v>79900</v>
      </c>
      <c r="N99" s="713">
        <f t="shared" si="23"/>
        <v>17600</v>
      </c>
      <c r="O99" s="713">
        <f t="shared" si="23"/>
        <v>0</v>
      </c>
      <c r="P99" s="396">
        <f t="shared" si="23"/>
        <v>0</v>
      </c>
      <c r="Q99" s="724"/>
    </row>
    <row r="100" spans="1:17" ht="18" customHeight="1" thickBot="1" x14ac:dyDescent="0.25">
      <c r="A100" s="642" t="s">
        <v>488</v>
      </c>
      <c r="B100" s="703"/>
      <c r="C100" s="703"/>
      <c r="D100" s="703"/>
      <c r="E100" s="703"/>
      <c r="F100" s="703"/>
      <c r="G100" s="703"/>
      <c r="H100" s="703"/>
      <c r="I100" s="703"/>
      <c r="J100" s="703"/>
      <c r="K100" s="703"/>
      <c r="L100" s="703"/>
      <c r="M100" s="703"/>
      <c r="N100" s="703"/>
      <c r="O100" s="703"/>
      <c r="P100" s="703"/>
      <c r="Q100" s="704"/>
    </row>
    <row r="101" spans="1:17" ht="45" customHeight="1" x14ac:dyDescent="0.2">
      <c r="A101" s="389" t="s">
        <v>2511</v>
      </c>
      <c r="B101" s="397">
        <v>4002</v>
      </c>
      <c r="C101" s="253">
        <f t="shared" si="18"/>
        <v>74023.596340000004</v>
      </c>
      <c r="D101" s="392">
        <v>91.36</v>
      </c>
      <c r="E101" s="732">
        <v>1262.11634</v>
      </c>
      <c r="F101" s="706">
        <v>10355</v>
      </c>
      <c r="G101" s="707">
        <f t="shared" ref="G101:G164" si="24">SUM(H101:I101)</f>
        <v>61938.99</v>
      </c>
      <c r="H101" s="725">
        <v>61938.99</v>
      </c>
      <c r="I101" s="718">
        <v>0</v>
      </c>
      <c r="J101" s="733">
        <f t="shared" ref="J101:J164" si="25">SUM(K101:L101)</f>
        <v>376.13</v>
      </c>
      <c r="K101" s="708">
        <v>376.13</v>
      </c>
      <c r="L101" s="734">
        <v>0</v>
      </c>
      <c r="M101" s="337">
        <v>0</v>
      </c>
      <c r="N101" s="708">
        <v>0</v>
      </c>
      <c r="O101" s="708">
        <v>0</v>
      </c>
      <c r="P101" s="711">
        <v>0</v>
      </c>
      <c r="Q101" s="853" t="s">
        <v>59</v>
      </c>
    </row>
    <row r="102" spans="1:17" ht="24" customHeight="1" x14ac:dyDescent="0.2">
      <c r="A102" s="389" t="s">
        <v>2808</v>
      </c>
      <c r="B102" s="389">
        <v>4031</v>
      </c>
      <c r="C102" s="254">
        <f t="shared" si="18"/>
        <v>1950.01</v>
      </c>
      <c r="D102" s="339">
        <v>0</v>
      </c>
      <c r="E102" s="732">
        <v>76.5</v>
      </c>
      <c r="F102" s="706">
        <v>80.5</v>
      </c>
      <c r="G102" s="736">
        <f t="shared" si="24"/>
        <v>1775.71</v>
      </c>
      <c r="H102" s="854">
        <v>1775.71</v>
      </c>
      <c r="I102" s="740">
        <v>0</v>
      </c>
      <c r="J102" s="733">
        <f t="shared" si="25"/>
        <v>17.3</v>
      </c>
      <c r="K102" s="708">
        <v>17.3</v>
      </c>
      <c r="L102" s="734">
        <v>0</v>
      </c>
      <c r="M102" s="337">
        <v>0</v>
      </c>
      <c r="N102" s="708">
        <v>0</v>
      </c>
      <c r="O102" s="708">
        <v>0</v>
      </c>
      <c r="P102" s="711">
        <v>0</v>
      </c>
      <c r="Q102" s="853" t="s">
        <v>59</v>
      </c>
    </row>
    <row r="103" spans="1:17" ht="24" customHeight="1" x14ac:dyDescent="0.2">
      <c r="A103" s="389" t="s">
        <v>2734</v>
      </c>
      <c r="B103" s="389">
        <v>4034</v>
      </c>
      <c r="C103" s="254">
        <f t="shared" si="18"/>
        <v>20100.27</v>
      </c>
      <c r="D103" s="339">
        <v>0</v>
      </c>
      <c r="E103" s="732">
        <v>1243.28</v>
      </c>
      <c r="F103" s="706">
        <v>3456.19</v>
      </c>
      <c r="G103" s="736">
        <f t="shared" si="24"/>
        <v>9290.94</v>
      </c>
      <c r="H103" s="854">
        <v>9290.94</v>
      </c>
      <c r="I103" s="740">
        <v>0</v>
      </c>
      <c r="J103" s="733">
        <f t="shared" si="25"/>
        <v>6109.86</v>
      </c>
      <c r="K103" s="708">
        <v>6109.86</v>
      </c>
      <c r="L103" s="734">
        <v>0</v>
      </c>
      <c r="M103" s="337">
        <v>0</v>
      </c>
      <c r="N103" s="708">
        <v>0</v>
      </c>
      <c r="O103" s="708">
        <v>0</v>
      </c>
      <c r="P103" s="711">
        <v>0</v>
      </c>
      <c r="Q103" s="853" t="s">
        <v>59</v>
      </c>
    </row>
    <row r="104" spans="1:17" ht="24" customHeight="1" x14ac:dyDescent="0.2">
      <c r="A104" s="389" t="s">
        <v>2735</v>
      </c>
      <c r="B104" s="389">
        <v>4082</v>
      </c>
      <c r="C104" s="254">
        <f t="shared" si="18"/>
        <v>30150</v>
      </c>
      <c r="D104" s="339">
        <v>0</v>
      </c>
      <c r="E104" s="732">
        <v>746.69</v>
      </c>
      <c r="F104" s="706">
        <v>418.66</v>
      </c>
      <c r="G104" s="736">
        <f t="shared" si="24"/>
        <v>89.54</v>
      </c>
      <c r="H104" s="854">
        <v>89.54</v>
      </c>
      <c r="I104" s="740">
        <v>0</v>
      </c>
      <c r="J104" s="733">
        <f t="shared" si="25"/>
        <v>28895.11</v>
      </c>
      <c r="K104" s="708">
        <v>28895.11</v>
      </c>
      <c r="L104" s="734">
        <v>0</v>
      </c>
      <c r="M104" s="337">
        <v>0</v>
      </c>
      <c r="N104" s="708">
        <v>0</v>
      </c>
      <c r="O104" s="708">
        <v>0</v>
      </c>
      <c r="P104" s="711">
        <v>0</v>
      </c>
      <c r="Q104" s="853" t="s">
        <v>59</v>
      </c>
    </row>
    <row r="105" spans="1:17" ht="34.5" customHeight="1" x14ac:dyDescent="0.2">
      <c r="A105" s="389" t="s">
        <v>2627</v>
      </c>
      <c r="B105" s="389">
        <v>4095</v>
      </c>
      <c r="C105" s="254">
        <f t="shared" si="18"/>
        <v>119928.307</v>
      </c>
      <c r="D105" s="339">
        <v>56.4</v>
      </c>
      <c r="E105" s="732">
        <v>2256.9070000000002</v>
      </c>
      <c r="F105" s="706">
        <v>0</v>
      </c>
      <c r="G105" s="736">
        <f t="shared" si="24"/>
        <v>2820.91</v>
      </c>
      <c r="H105" s="854">
        <v>2820.91</v>
      </c>
      <c r="I105" s="740">
        <v>0</v>
      </c>
      <c r="J105" s="733">
        <f t="shared" si="25"/>
        <v>67294.09</v>
      </c>
      <c r="K105" s="708">
        <v>67294.09</v>
      </c>
      <c r="L105" s="734">
        <v>0</v>
      </c>
      <c r="M105" s="337">
        <v>47500</v>
      </c>
      <c r="N105" s="708">
        <v>0</v>
      </c>
      <c r="O105" s="708">
        <v>0</v>
      </c>
      <c r="P105" s="711">
        <v>0</v>
      </c>
      <c r="Q105" s="853" t="s">
        <v>59</v>
      </c>
    </row>
    <row r="106" spans="1:17" ht="34.5" customHeight="1" x14ac:dyDescent="0.2">
      <c r="A106" s="389" t="s">
        <v>2628</v>
      </c>
      <c r="B106" s="389">
        <v>4102</v>
      </c>
      <c r="C106" s="254">
        <f>G106</f>
        <v>52871.75</v>
      </c>
      <c r="D106" s="339">
        <v>10941.664999999999</v>
      </c>
      <c r="E106" s="732">
        <v>0</v>
      </c>
      <c r="F106" s="706">
        <v>41847.519999999997</v>
      </c>
      <c r="G106" s="736">
        <f t="shared" si="24"/>
        <v>52871.75</v>
      </c>
      <c r="H106" s="854">
        <v>49941.38</v>
      </c>
      <c r="I106" s="393">
        <v>2930.37</v>
      </c>
      <c r="J106" s="733">
        <f t="shared" si="25"/>
        <v>26037</v>
      </c>
      <c r="K106" s="708">
        <v>26037</v>
      </c>
      <c r="L106" s="708">
        <v>0</v>
      </c>
      <c r="M106" s="337">
        <v>0</v>
      </c>
      <c r="N106" s="708">
        <v>0</v>
      </c>
      <c r="O106" s="708">
        <v>0</v>
      </c>
      <c r="P106" s="711">
        <v>0</v>
      </c>
      <c r="Q106" s="852" t="s">
        <v>4230</v>
      </c>
    </row>
    <row r="107" spans="1:17" ht="24" customHeight="1" x14ac:dyDescent="0.2">
      <c r="A107" s="389" t="s">
        <v>4264</v>
      </c>
      <c r="B107" s="389">
        <v>4151</v>
      </c>
      <c r="C107" s="254">
        <f t="shared" si="18"/>
        <v>53650.009999999995</v>
      </c>
      <c r="D107" s="339">
        <v>30.02</v>
      </c>
      <c r="E107" s="732">
        <v>1520</v>
      </c>
      <c r="F107" s="706">
        <v>32.31</v>
      </c>
      <c r="G107" s="736">
        <f t="shared" si="24"/>
        <v>7252.09</v>
      </c>
      <c r="H107" s="854">
        <v>7252.09</v>
      </c>
      <c r="I107" s="740">
        <v>0</v>
      </c>
      <c r="J107" s="733">
        <f t="shared" si="25"/>
        <v>44815.59</v>
      </c>
      <c r="K107" s="708">
        <v>44815.59</v>
      </c>
      <c r="L107" s="734">
        <v>0</v>
      </c>
      <c r="M107" s="337">
        <v>0</v>
      </c>
      <c r="N107" s="708">
        <v>0</v>
      </c>
      <c r="O107" s="708">
        <v>0</v>
      </c>
      <c r="P107" s="711">
        <v>0</v>
      </c>
      <c r="Q107" s="853" t="s">
        <v>59</v>
      </c>
    </row>
    <row r="108" spans="1:17" ht="24" customHeight="1" x14ac:dyDescent="0.2">
      <c r="A108" s="389" t="s">
        <v>2809</v>
      </c>
      <c r="B108" s="389">
        <v>4162</v>
      </c>
      <c r="C108" s="254">
        <f t="shared" si="18"/>
        <v>51473.386859999991</v>
      </c>
      <c r="D108" s="339">
        <v>47.190000000000005</v>
      </c>
      <c r="E108" s="732">
        <v>24855.896860000001</v>
      </c>
      <c r="F108" s="706">
        <v>21718.17</v>
      </c>
      <c r="G108" s="736">
        <f t="shared" si="24"/>
        <v>4852.13</v>
      </c>
      <c r="H108" s="854">
        <v>4852.13</v>
      </c>
      <c r="I108" s="740">
        <v>0</v>
      </c>
      <c r="J108" s="733">
        <f t="shared" si="25"/>
        <v>0</v>
      </c>
      <c r="K108" s="708">
        <v>0</v>
      </c>
      <c r="L108" s="734">
        <v>0</v>
      </c>
      <c r="M108" s="337">
        <v>0</v>
      </c>
      <c r="N108" s="708">
        <v>0</v>
      </c>
      <c r="O108" s="708">
        <v>0</v>
      </c>
      <c r="P108" s="711">
        <v>0</v>
      </c>
      <c r="Q108" s="853" t="s">
        <v>59</v>
      </c>
    </row>
    <row r="109" spans="1:17" ht="24" customHeight="1" x14ac:dyDescent="0.2">
      <c r="A109" s="389" t="s">
        <v>2810</v>
      </c>
      <c r="B109" s="389">
        <v>4163</v>
      </c>
      <c r="C109" s="254">
        <f t="shared" si="18"/>
        <v>11986.967120000001</v>
      </c>
      <c r="D109" s="339">
        <v>186.54</v>
      </c>
      <c r="E109" s="732">
        <v>5499.99712</v>
      </c>
      <c r="F109" s="706">
        <v>0</v>
      </c>
      <c r="G109" s="736">
        <f t="shared" si="24"/>
        <v>6300.43</v>
      </c>
      <c r="H109" s="854">
        <v>6300.43</v>
      </c>
      <c r="I109" s="740">
        <v>0</v>
      </c>
      <c r="J109" s="733">
        <f t="shared" si="25"/>
        <v>0</v>
      </c>
      <c r="K109" s="708">
        <v>0</v>
      </c>
      <c r="L109" s="734">
        <v>0</v>
      </c>
      <c r="M109" s="337">
        <v>0</v>
      </c>
      <c r="N109" s="708">
        <v>0</v>
      </c>
      <c r="O109" s="708">
        <v>0</v>
      </c>
      <c r="P109" s="711">
        <v>0</v>
      </c>
      <c r="Q109" s="853" t="s">
        <v>59</v>
      </c>
    </row>
    <row r="110" spans="1:17" ht="24" customHeight="1" x14ac:dyDescent="0.2">
      <c r="A110" s="389" t="s">
        <v>2811</v>
      </c>
      <c r="B110" s="389">
        <v>4259</v>
      </c>
      <c r="C110" s="254">
        <f t="shared" si="18"/>
        <v>9474.8909999999996</v>
      </c>
      <c r="D110" s="339">
        <v>32.881</v>
      </c>
      <c r="E110" s="732">
        <v>387.2</v>
      </c>
      <c r="F110" s="706">
        <v>7166.95</v>
      </c>
      <c r="G110" s="736">
        <f t="shared" si="24"/>
        <v>1887.86</v>
      </c>
      <c r="H110" s="854">
        <v>1887.86</v>
      </c>
      <c r="I110" s="740">
        <v>0</v>
      </c>
      <c r="J110" s="733">
        <f t="shared" si="25"/>
        <v>0</v>
      </c>
      <c r="K110" s="708">
        <v>0</v>
      </c>
      <c r="L110" s="734">
        <v>0</v>
      </c>
      <c r="M110" s="337">
        <v>0</v>
      </c>
      <c r="N110" s="708">
        <v>0</v>
      </c>
      <c r="O110" s="708">
        <v>0</v>
      </c>
      <c r="P110" s="711">
        <v>0</v>
      </c>
      <c r="Q110" s="853" t="s">
        <v>59</v>
      </c>
    </row>
    <row r="111" spans="1:17" ht="24" customHeight="1" x14ac:dyDescent="0.2">
      <c r="A111" s="389" t="s">
        <v>3042</v>
      </c>
      <c r="B111" s="389">
        <v>4261</v>
      </c>
      <c r="C111" s="254">
        <f t="shared" si="18"/>
        <v>26655.600000000002</v>
      </c>
      <c r="D111" s="339">
        <v>271.03999999999996</v>
      </c>
      <c r="E111" s="732">
        <v>84.7</v>
      </c>
      <c r="F111" s="706">
        <v>703.01</v>
      </c>
      <c r="G111" s="736">
        <f t="shared" si="24"/>
        <v>25235.02</v>
      </c>
      <c r="H111" s="854">
        <v>25235.02</v>
      </c>
      <c r="I111" s="740">
        <v>0</v>
      </c>
      <c r="J111" s="733">
        <f t="shared" si="25"/>
        <v>361.83</v>
      </c>
      <c r="K111" s="708">
        <v>361.83</v>
      </c>
      <c r="L111" s="734">
        <v>0</v>
      </c>
      <c r="M111" s="337">
        <v>0</v>
      </c>
      <c r="N111" s="708">
        <v>0</v>
      </c>
      <c r="O111" s="708">
        <v>0</v>
      </c>
      <c r="P111" s="711">
        <v>0</v>
      </c>
      <c r="Q111" s="853" t="s">
        <v>59</v>
      </c>
    </row>
    <row r="112" spans="1:17" ht="24" customHeight="1" x14ac:dyDescent="0.2">
      <c r="A112" s="389" t="s">
        <v>2812</v>
      </c>
      <c r="B112" s="389">
        <v>4262</v>
      </c>
      <c r="C112" s="254">
        <f t="shared" si="18"/>
        <v>57630.264000000003</v>
      </c>
      <c r="D112" s="339">
        <v>0</v>
      </c>
      <c r="E112" s="732">
        <v>169.88400000000001</v>
      </c>
      <c r="F112" s="706">
        <v>1635.07</v>
      </c>
      <c r="G112" s="736">
        <f t="shared" si="24"/>
        <v>52345.05</v>
      </c>
      <c r="H112" s="854">
        <v>52345.05</v>
      </c>
      <c r="I112" s="740">
        <v>0</v>
      </c>
      <c r="J112" s="733">
        <f t="shared" si="25"/>
        <v>3480.26</v>
      </c>
      <c r="K112" s="708">
        <v>3480.26</v>
      </c>
      <c r="L112" s="734">
        <v>0</v>
      </c>
      <c r="M112" s="337">
        <v>0</v>
      </c>
      <c r="N112" s="708">
        <v>0</v>
      </c>
      <c r="O112" s="708">
        <v>0</v>
      </c>
      <c r="P112" s="711">
        <v>0</v>
      </c>
      <c r="Q112" s="853" t="s">
        <v>59</v>
      </c>
    </row>
    <row r="113" spans="1:17" ht="24" customHeight="1" x14ac:dyDescent="0.2">
      <c r="A113" s="389" t="s">
        <v>2813</v>
      </c>
      <c r="B113" s="389">
        <v>4263</v>
      </c>
      <c r="C113" s="254">
        <f t="shared" si="18"/>
        <v>105036.38</v>
      </c>
      <c r="D113" s="339">
        <v>228.69</v>
      </c>
      <c r="E113" s="732">
        <v>1657.7</v>
      </c>
      <c r="F113" s="706">
        <v>4914.6899999999996</v>
      </c>
      <c r="G113" s="736">
        <f t="shared" si="24"/>
        <v>9441.77</v>
      </c>
      <c r="H113" s="854">
        <v>9441.77</v>
      </c>
      <c r="I113" s="740">
        <v>0</v>
      </c>
      <c r="J113" s="733">
        <f t="shared" si="25"/>
        <v>73293.53</v>
      </c>
      <c r="K113" s="708">
        <v>73293.53</v>
      </c>
      <c r="L113" s="734">
        <v>0</v>
      </c>
      <c r="M113" s="337">
        <v>15500</v>
      </c>
      <c r="N113" s="708">
        <v>0</v>
      </c>
      <c r="O113" s="708">
        <v>0</v>
      </c>
      <c r="P113" s="711">
        <v>0</v>
      </c>
      <c r="Q113" s="853" t="s">
        <v>59</v>
      </c>
    </row>
    <row r="114" spans="1:17" ht="45" customHeight="1" x14ac:dyDescent="0.2">
      <c r="A114" s="389" t="s">
        <v>3404</v>
      </c>
      <c r="B114" s="389">
        <v>4264</v>
      </c>
      <c r="C114" s="254">
        <f t="shared" si="18"/>
        <v>474999.51</v>
      </c>
      <c r="D114" s="339">
        <v>0</v>
      </c>
      <c r="E114" s="732">
        <v>2015.26</v>
      </c>
      <c r="F114" s="706">
        <v>307.95</v>
      </c>
      <c r="G114" s="736">
        <f t="shared" si="24"/>
        <v>2819.3</v>
      </c>
      <c r="H114" s="854">
        <v>2819.3</v>
      </c>
      <c r="I114" s="740">
        <v>0</v>
      </c>
      <c r="J114" s="733">
        <f t="shared" si="25"/>
        <v>7000</v>
      </c>
      <c r="K114" s="708">
        <v>7000</v>
      </c>
      <c r="L114" s="734">
        <v>0</v>
      </c>
      <c r="M114" s="337">
        <v>335000</v>
      </c>
      <c r="N114" s="708">
        <v>127857</v>
      </c>
      <c r="O114" s="708">
        <v>0</v>
      </c>
      <c r="P114" s="711">
        <v>0</v>
      </c>
      <c r="Q114" s="852" t="s">
        <v>4265</v>
      </c>
    </row>
    <row r="115" spans="1:17" ht="24" customHeight="1" x14ac:dyDescent="0.2">
      <c r="A115" s="389" t="s">
        <v>2924</v>
      </c>
      <c r="B115" s="389">
        <v>4266</v>
      </c>
      <c r="C115" s="254">
        <f t="shared" si="18"/>
        <v>6929.25</v>
      </c>
      <c r="D115" s="339">
        <v>129.25</v>
      </c>
      <c r="E115" s="732">
        <v>278.83999999999997</v>
      </c>
      <c r="F115" s="706">
        <v>0</v>
      </c>
      <c r="G115" s="736">
        <f t="shared" si="24"/>
        <v>6521.16</v>
      </c>
      <c r="H115" s="854">
        <v>6521.16</v>
      </c>
      <c r="I115" s="740">
        <v>0</v>
      </c>
      <c r="J115" s="733">
        <f t="shared" si="25"/>
        <v>0</v>
      </c>
      <c r="K115" s="708">
        <v>0</v>
      </c>
      <c r="L115" s="734">
        <v>0</v>
      </c>
      <c r="M115" s="337">
        <v>0</v>
      </c>
      <c r="N115" s="708">
        <v>0</v>
      </c>
      <c r="O115" s="708">
        <v>0</v>
      </c>
      <c r="P115" s="711">
        <v>0</v>
      </c>
      <c r="Q115" s="853" t="s">
        <v>59</v>
      </c>
    </row>
    <row r="116" spans="1:17" ht="15" customHeight="1" x14ac:dyDescent="0.2">
      <c r="A116" s="389" t="s">
        <v>3368</v>
      </c>
      <c r="B116" s="389">
        <v>4267</v>
      </c>
      <c r="C116" s="254">
        <f t="shared" si="18"/>
        <v>17018.78</v>
      </c>
      <c r="D116" s="339">
        <v>218.76999999999998</v>
      </c>
      <c r="E116" s="732">
        <v>208.45</v>
      </c>
      <c r="F116" s="706">
        <v>570.87</v>
      </c>
      <c r="G116" s="736">
        <f t="shared" si="24"/>
        <v>13903.71</v>
      </c>
      <c r="H116" s="854">
        <v>13903.71</v>
      </c>
      <c r="I116" s="740">
        <v>0</v>
      </c>
      <c r="J116" s="733">
        <f t="shared" si="25"/>
        <v>2116.98</v>
      </c>
      <c r="K116" s="708">
        <v>2116.98</v>
      </c>
      <c r="L116" s="734">
        <v>0</v>
      </c>
      <c r="M116" s="337">
        <v>0</v>
      </c>
      <c r="N116" s="708">
        <v>0</v>
      </c>
      <c r="O116" s="708">
        <v>0</v>
      </c>
      <c r="P116" s="711">
        <v>0</v>
      </c>
      <c r="Q116" s="853" t="s">
        <v>59</v>
      </c>
    </row>
    <row r="117" spans="1:17" ht="24" customHeight="1" x14ac:dyDescent="0.2">
      <c r="A117" s="389" t="s">
        <v>3331</v>
      </c>
      <c r="B117" s="389">
        <v>4273</v>
      </c>
      <c r="C117" s="254">
        <f t="shared" si="18"/>
        <v>9000.01</v>
      </c>
      <c r="D117" s="339">
        <v>0</v>
      </c>
      <c r="E117" s="732">
        <v>0</v>
      </c>
      <c r="F117" s="706">
        <v>215.38</v>
      </c>
      <c r="G117" s="736">
        <f t="shared" si="24"/>
        <v>8638.69</v>
      </c>
      <c r="H117" s="854">
        <v>8638.69</v>
      </c>
      <c r="I117" s="740">
        <v>0</v>
      </c>
      <c r="J117" s="733">
        <f t="shared" si="25"/>
        <v>145.94</v>
      </c>
      <c r="K117" s="708">
        <v>145.94</v>
      </c>
      <c r="L117" s="734">
        <v>0</v>
      </c>
      <c r="M117" s="337">
        <v>0</v>
      </c>
      <c r="N117" s="708">
        <v>0</v>
      </c>
      <c r="O117" s="708">
        <v>0</v>
      </c>
      <c r="P117" s="711">
        <v>0</v>
      </c>
      <c r="Q117" s="853" t="s">
        <v>59</v>
      </c>
    </row>
    <row r="118" spans="1:17" ht="24" customHeight="1" x14ac:dyDescent="0.2">
      <c r="A118" s="389" t="s">
        <v>3113</v>
      </c>
      <c r="B118" s="389">
        <v>4275</v>
      </c>
      <c r="C118" s="254">
        <f t="shared" si="18"/>
        <v>27020.67</v>
      </c>
      <c r="D118" s="339">
        <v>525.79999999999995</v>
      </c>
      <c r="E118" s="732">
        <v>506.39</v>
      </c>
      <c r="F118" s="706">
        <v>8389.0499999999993</v>
      </c>
      <c r="G118" s="736">
        <f t="shared" si="24"/>
        <v>17599.43</v>
      </c>
      <c r="H118" s="854">
        <v>17599.43</v>
      </c>
      <c r="I118" s="740">
        <v>0</v>
      </c>
      <c r="J118" s="733">
        <f t="shared" si="25"/>
        <v>0</v>
      </c>
      <c r="K118" s="708">
        <v>0</v>
      </c>
      <c r="L118" s="734">
        <v>0</v>
      </c>
      <c r="M118" s="337">
        <v>0</v>
      </c>
      <c r="N118" s="708">
        <v>0</v>
      </c>
      <c r="O118" s="708">
        <v>0</v>
      </c>
      <c r="P118" s="711">
        <v>0</v>
      </c>
      <c r="Q118" s="853" t="s">
        <v>59</v>
      </c>
    </row>
    <row r="119" spans="1:17" ht="34.5" customHeight="1" x14ac:dyDescent="0.2">
      <c r="A119" s="389" t="s">
        <v>3114</v>
      </c>
      <c r="B119" s="389">
        <v>4276</v>
      </c>
      <c r="C119" s="254">
        <f t="shared" si="18"/>
        <v>69553.289999999994</v>
      </c>
      <c r="D119" s="339">
        <v>102.85</v>
      </c>
      <c r="E119" s="732">
        <v>660.7</v>
      </c>
      <c r="F119" s="706">
        <v>720.2</v>
      </c>
      <c r="G119" s="736">
        <f t="shared" si="24"/>
        <v>3421.84</v>
      </c>
      <c r="H119" s="854">
        <v>3421.84</v>
      </c>
      <c r="I119" s="740">
        <v>0</v>
      </c>
      <c r="J119" s="733">
        <f t="shared" si="25"/>
        <v>47647.7</v>
      </c>
      <c r="K119" s="708">
        <v>47647.7</v>
      </c>
      <c r="L119" s="734">
        <v>0</v>
      </c>
      <c r="M119" s="337">
        <v>17000</v>
      </c>
      <c r="N119" s="708">
        <v>0</v>
      </c>
      <c r="O119" s="708">
        <v>0</v>
      </c>
      <c r="P119" s="711">
        <v>0</v>
      </c>
      <c r="Q119" s="853" t="s">
        <v>59</v>
      </c>
    </row>
    <row r="120" spans="1:17" ht="24" customHeight="1" x14ac:dyDescent="0.2">
      <c r="A120" s="389" t="s">
        <v>3115</v>
      </c>
      <c r="B120" s="389">
        <v>4283</v>
      </c>
      <c r="C120" s="254">
        <f t="shared" si="18"/>
        <v>12938.32</v>
      </c>
      <c r="D120" s="339">
        <v>0</v>
      </c>
      <c r="E120" s="732">
        <v>532.4</v>
      </c>
      <c r="F120" s="706">
        <v>6967.03</v>
      </c>
      <c r="G120" s="736">
        <f t="shared" si="24"/>
        <v>5438.89</v>
      </c>
      <c r="H120" s="854">
        <v>5438.89</v>
      </c>
      <c r="I120" s="740">
        <v>0</v>
      </c>
      <c r="J120" s="733">
        <f t="shared" si="25"/>
        <v>0</v>
      </c>
      <c r="K120" s="708">
        <v>0</v>
      </c>
      <c r="L120" s="734">
        <v>0</v>
      </c>
      <c r="M120" s="337">
        <v>0</v>
      </c>
      <c r="N120" s="708">
        <v>0</v>
      </c>
      <c r="O120" s="708">
        <v>0</v>
      </c>
      <c r="P120" s="711">
        <v>0</v>
      </c>
      <c r="Q120" s="853" t="s">
        <v>59</v>
      </c>
    </row>
    <row r="121" spans="1:17" ht="24" customHeight="1" x14ac:dyDescent="0.2">
      <c r="A121" s="389" t="s">
        <v>3332</v>
      </c>
      <c r="B121" s="389">
        <v>4287</v>
      </c>
      <c r="C121" s="254">
        <f t="shared" si="18"/>
        <v>23950.44</v>
      </c>
      <c r="D121" s="339">
        <v>0</v>
      </c>
      <c r="E121" s="732">
        <v>0</v>
      </c>
      <c r="F121" s="706">
        <v>1000</v>
      </c>
      <c r="G121" s="736">
        <f t="shared" si="24"/>
        <v>22727.18</v>
      </c>
      <c r="H121" s="854">
        <v>22727.18</v>
      </c>
      <c r="I121" s="740">
        <v>0</v>
      </c>
      <c r="J121" s="733">
        <f t="shared" si="25"/>
        <v>223.26</v>
      </c>
      <c r="K121" s="708">
        <v>223.26</v>
      </c>
      <c r="L121" s="734">
        <v>0</v>
      </c>
      <c r="M121" s="337">
        <v>0</v>
      </c>
      <c r="N121" s="708">
        <v>0</v>
      </c>
      <c r="O121" s="708">
        <v>0</v>
      </c>
      <c r="P121" s="711">
        <v>0</v>
      </c>
      <c r="Q121" s="853" t="s">
        <v>59</v>
      </c>
    </row>
    <row r="122" spans="1:17" ht="24" customHeight="1" x14ac:dyDescent="0.2">
      <c r="A122" s="389" t="s">
        <v>3333</v>
      </c>
      <c r="B122" s="389">
        <v>4289</v>
      </c>
      <c r="C122" s="254">
        <f t="shared" si="18"/>
        <v>100000</v>
      </c>
      <c r="D122" s="339">
        <v>0</v>
      </c>
      <c r="E122" s="732">
        <v>0</v>
      </c>
      <c r="F122" s="706">
        <v>0</v>
      </c>
      <c r="G122" s="736">
        <f t="shared" si="24"/>
        <v>100.43</v>
      </c>
      <c r="H122" s="854">
        <v>100.43</v>
      </c>
      <c r="I122" s="740">
        <v>0</v>
      </c>
      <c r="J122" s="733">
        <f t="shared" si="25"/>
        <v>2849.57</v>
      </c>
      <c r="K122" s="708">
        <v>2849.57</v>
      </c>
      <c r="L122" s="734">
        <v>0</v>
      </c>
      <c r="M122" s="337">
        <v>20000</v>
      </c>
      <c r="N122" s="708">
        <v>77050</v>
      </c>
      <c r="O122" s="708">
        <v>0</v>
      </c>
      <c r="P122" s="711">
        <v>0</v>
      </c>
      <c r="Q122" s="853" t="s">
        <v>59</v>
      </c>
    </row>
    <row r="123" spans="1:17" ht="24" customHeight="1" x14ac:dyDescent="0.2">
      <c r="A123" s="389" t="s">
        <v>3043</v>
      </c>
      <c r="B123" s="389">
        <v>4308</v>
      </c>
      <c r="C123" s="254">
        <f t="shared" si="18"/>
        <v>13500.010000000002</v>
      </c>
      <c r="D123" s="339">
        <v>0</v>
      </c>
      <c r="E123" s="732">
        <v>72.239999999999995</v>
      </c>
      <c r="F123" s="706">
        <v>289.88</v>
      </c>
      <c r="G123" s="736">
        <f t="shared" si="24"/>
        <v>10728.36</v>
      </c>
      <c r="H123" s="854">
        <v>10728.36</v>
      </c>
      <c r="I123" s="740">
        <v>0</v>
      </c>
      <c r="J123" s="733">
        <f t="shared" si="25"/>
        <v>2409.5300000000002</v>
      </c>
      <c r="K123" s="708">
        <v>2409.5300000000002</v>
      </c>
      <c r="L123" s="734">
        <v>0</v>
      </c>
      <c r="M123" s="337">
        <v>0</v>
      </c>
      <c r="N123" s="708">
        <v>0</v>
      </c>
      <c r="O123" s="708">
        <v>0</v>
      </c>
      <c r="P123" s="711">
        <v>0</v>
      </c>
      <c r="Q123" s="853" t="s">
        <v>59</v>
      </c>
    </row>
    <row r="124" spans="1:17" ht="34.5" customHeight="1" x14ac:dyDescent="0.2">
      <c r="A124" s="389" t="s">
        <v>3334</v>
      </c>
      <c r="B124" s="389">
        <v>4309</v>
      </c>
      <c r="C124" s="254">
        <f t="shared" si="18"/>
        <v>23730.13</v>
      </c>
      <c r="D124" s="339">
        <v>730.13</v>
      </c>
      <c r="E124" s="732">
        <v>0</v>
      </c>
      <c r="F124" s="706">
        <v>22874.66</v>
      </c>
      <c r="G124" s="736">
        <f t="shared" si="24"/>
        <v>125.34</v>
      </c>
      <c r="H124" s="854">
        <v>125.34</v>
      </c>
      <c r="I124" s="740">
        <v>0</v>
      </c>
      <c r="J124" s="733">
        <f t="shared" si="25"/>
        <v>0</v>
      </c>
      <c r="K124" s="708">
        <v>0</v>
      </c>
      <c r="L124" s="734">
        <v>0</v>
      </c>
      <c r="M124" s="337">
        <v>0</v>
      </c>
      <c r="N124" s="708">
        <v>0</v>
      </c>
      <c r="O124" s="708">
        <v>0</v>
      </c>
      <c r="P124" s="711">
        <v>0</v>
      </c>
      <c r="Q124" s="853" t="s">
        <v>59</v>
      </c>
    </row>
    <row r="125" spans="1:17" ht="24" customHeight="1" x14ac:dyDescent="0.2">
      <c r="A125" s="389" t="s">
        <v>3335</v>
      </c>
      <c r="B125" s="389">
        <v>4315</v>
      </c>
      <c r="C125" s="254">
        <f t="shared" si="18"/>
        <v>3839.27</v>
      </c>
      <c r="D125" s="339">
        <v>0</v>
      </c>
      <c r="E125" s="732">
        <v>0</v>
      </c>
      <c r="F125" s="706">
        <v>3730.37</v>
      </c>
      <c r="G125" s="736">
        <f t="shared" si="24"/>
        <v>108.9</v>
      </c>
      <c r="H125" s="854">
        <v>108.9</v>
      </c>
      <c r="I125" s="740">
        <v>0</v>
      </c>
      <c r="J125" s="733">
        <f t="shared" si="25"/>
        <v>0</v>
      </c>
      <c r="K125" s="708">
        <v>0</v>
      </c>
      <c r="L125" s="734">
        <v>0</v>
      </c>
      <c r="M125" s="337">
        <v>0</v>
      </c>
      <c r="N125" s="708">
        <v>0</v>
      </c>
      <c r="O125" s="708">
        <v>0</v>
      </c>
      <c r="P125" s="711">
        <v>0</v>
      </c>
      <c r="Q125" s="853" t="s">
        <v>59</v>
      </c>
    </row>
    <row r="126" spans="1:17" ht="24" customHeight="1" x14ac:dyDescent="0.2">
      <c r="A126" s="389" t="s">
        <v>3116</v>
      </c>
      <c r="B126" s="389">
        <v>4330</v>
      </c>
      <c r="C126" s="254">
        <f t="shared" si="18"/>
        <v>9450.4399999999987</v>
      </c>
      <c r="D126" s="339">
        <v>0</v>
      </c>
      <c r="E126" s="732">
        <v>112.35</v>
      </c>
      <c r="F126" s="706">
        <v>218.12</v>
      </c>
      <c r="G126" s="736">
        <f t="shared" si="24"/>
        <v>8755.7099999999991</v>
      </c>
      <c r="H126" s="854">
        <v>8755.7099999999991</v>
      </c>
      <c r="I126" s="740">
        <v>0</v>
      </c>
      <c r="J126" s="733">
        <f t="shared" si="25"/>
        <v>364.26</v>
      </c>
      <c r="K126" s="708">
        <v>364.26</v>
      </c>
      <c r="L126" s="734">
        <v>0</v>
      </c>
      <c r="M126" s="337">
        <v>0</v>
      </c>
      <c r="N126" s="708">
        <v>0</v>
      </c>
      <c r="O126" s="708">
        <v>0</v>
      </c>
      <c r="P126" s="711">
        <v>0</v>
      </c>
      <c r="Q126" s="853" t="s">
        <v>59</v>
      </c>
    </row>
    <row r="127" spans="1:17" ht="24" customHeight="1" x14ac:dyDescent="0.2">
      <c r="A127" s="389" t="s">
        <v>4045</v>
      </c>
      <c r="B127" s="389">
        <v>4359</v>
      </c>
      <c r="C127" s="254">
        <f t="shared" si="18"/>
        <v>2500</v>
      </c>
      <c r="D127" s="339">
        <v>0</v>
      </c>
      <c r="E127" s="732">
        <v>0</v>
      </c>
      <c r="F127" s="706">
        <v>346.92</v>
      </c>
      <c r="G127" s="736">
        <f t="shared" si="24"/>
        <v>241.78</v>
      </c>
      <c r="H127" s="854">
        <v>241.78</v>
      </c>
      <c r="I127" s="740">
        <v>0</v>
      </c>
      <c r="J127" s="733">
        <f t="shared" si="25"/>
        <v>1911.3</v>
      </c>
      <c r="K127" s="708">
        <v>1911.3</v>
      </c>
      <c r="L127" s="734">
        <v>0</v>
      </c>
      <c r="M127" s="337">
        <v>0</v>
      </c>
      <c r="N127" s="708">
        <v>0</v>
      </c>
      <c r="O127" s="708">
        <v>0</v>
      </c>
      <c r="P127" s="711">
        <v>0</v>
      </c>
      <c r="Q127" s="853" t="s">
        <v>59</v>
      </c>
    </row>
    <row r="128" spans="1:17" ht="34.5" customHeight="1" x14ac:dyDescent="0.2">
      <c r="A128" s="389" t="s">
        <v>4266</v>
      </c>
      <c r="B128" s="389">
        <v>4363</v>
      </c>
      <c r="C128" s="254">
        <f t="shared" si="18"/>
        <v>5469.39</v>
      </c>
      <c r="D128" s="339">
        <v>123.42</v>
      </c>
      <c r="E128" s="732">
        <v>0</v>
      </c>
      <c r="F128" s="706">
        <v>5195.71</v>
      </c>
      <c r="G128" s="736">
        <f t="shared" si="24"/>
        <v>150.26</v>
      </c>
      <c r="H128" s="854">
        <v>150.26</v>
      </c>
      <c r="I128" s="740">
        <v>0</v>
      </c>
      <c r="J128" s="733">
        <f t="shared" si="25"/>
        <v>0</v>
      </c>
      <c r="K128" s="708">
        <v>0</v>
      </c>
      <c r="L128" s="734">
        <v>0</v>
      </c>
      <c r="M128" s="337">
        <v>0</v>
      </c>
      <c r="N128" s="708">
        <v>0</v>
      </c>
      <c r="O128" s="708">
        <v>0</v>
      </c>
      <c r="P128" s="711">
        <v>0</v>
      </c>
      <c r="Q128" s="853" t="s">
        <v>59</v>
      </c>
    </row>
    <row r="129" spans="1:17" ht="31.5" x14ac:dyDescent="0.2">
      <c r="A129" s="389" t="s">
        <v>4267</v>
      </c>
      <c r="B129" s="389">
        <v>4376</v>
      </c>
      <c r="C129" s="254">
        <f t="shared" si="18"/>
        <v>26702.489999999998</v>
      </c>
      <c r="D129" s="339">
        <v>0</v>
      </c>
      <c r="E129" s="732">
        <v>0</v>
      </c>
      <c r="F129" s="706">
        <v>607.5</v>
      </c>
      <c r="G129" s="736">
        <f t="shared" si="24"/>
        <v>695.76</v>
      </c>
      <c r="H129" s="854">
        <v>695.76</v>
      </c>
      <c r="I129" s="740">
        <v>0</v>
      </c>
      <c r="J129" s="733">
        <f t="shared" si="25"/>
        <v>25399.23</v>
      </c>
      <c r="K129" s="708">
        <v>25399.23</v>
      </c>
      <c r="L129" s="734">
        <v>0</v>
      </c>
      <c r="M129" s="337">
        <v>0</v>
      </c>
      <c r="N129" s="708">
        <v>0</v>
      </c>
      <c r="O129" s="708">
        <v>0</v>
      </c>
      <c r="P129" s="711">
        <v>0</v>
      </c>
      <c r="Q129" s="853" t="s">
        <v>59</v>
      </c>
    </row>
    <row r="130" spans="1:17" ht="24" customHeight="1" x14ac:dyDescent="0.2">
      <c r="A130" s="389" t="s">
        <v>3370</v>
      </c>
      <c r="B130" s="389">
        <v>4381</v>
      </c>
      <c r="C130" s="254">
        <f t="shared" si="18"/>
        <v>7103.4</v>
      </c>
      <c r="D130" s="339">
        <v>53.4</v>
      </c>
      <c r="E130" s="732">
        <v>0</v>
      </c>
      <c r="F130" s="706">
        <v>550</v>
      </c>
      <c r="G130" s="736">
        <f t="shared" si="24"/>
        <v>6500</v>
      </c>
      <c r="H130" s="854">
        <v>6500</v>
      </c>
      <c r="I130" s="740">
        <v>0</v>
      </c>
      <c r="J130" s="733">
        <f t="shared" si="25"/>
        <v>0</v>
      </c>
      <c r="K130" s="708">
        <v>0</v>
      </c>
      <c r="L130" s="734">
        <v>0</v>
      </c>
      <c r="M130" s="337">
        <v>0</v>
      </c>
      <c r="N130" s="708">
        <v>0</v>
      </c>
      <c r="O130" s="708">
        <v>0</v>
      </c>
      <c r="P130" s="711">
        <v>0</v>
      </c>
      <c r="Q130" s="853" t="s">
        <v>59</v>
      </c>
    </row>
    <row r="131" spans="1:17" ht="24" customHeight="1" x14ac:dyDescent="0.2">
      <c r="A131" s="389" t="s">
        <v>3371</v>
      </c>
      <c r="B131" s="389">
        <v>4385</v>
      </c>
      <c r="C131" s="254">
        <f t="shared" si="18"/>
        <v>15541.7</v>
      </c>
      <c r="D131" s="339">
        <v>53.85</v>
      </c>
      <c r="E131" s="732">
        <v>0</v>
      </c>
      <c r="F131" s="706">
        <v>775</v>
      </c>
      <c r="G131" s="736">
        <f t="shared" si="24"/>
        <v>14712.85</v>
      </c>
      <c r="H131" s="854">
        <v>14712.85</v>
      </c>
      <c r="I131" s="740">
        <v>0</v>
      </c>
      <c r="J131" s="733">
        <f t="shared" si="25"/>
        <v>0</v>
      </c>
      <c r="K131" s="708">
        <v>0</v>
      </c>
      <c r="L131" s="734">
        <v>0</v>
      </c>
      <c r="M131" s="337">
        <v>0</v>
      </c>
      <c r="N131" s="708">
        <v>0</v>
      </c>
      <c r="O131" s="708">
        <v>0</v>
      </c>
      <c r="P131" s="711">
        <v>0</v>
      </c>
      <c r="Q131" s="853" t="s">
        <v>59</v>
      </c>
    </row>
    <row r="132" spans="1:17" ht="24" customHeight="1" x14ac:dyDescent="0.2">
      <c r="A132" s="389" t="s">
        <v>3372</v>
      </c>
      <c r="B132" s="389">
        <v>4391</v>
      </c>
      <c r="C132" s="254">
        <f t="shared" si="18"/>
        <v>12112.220000000001</v>
      </c>
      <c r="D132" s="339">
        <v>20.77</v>
      </c>
      <c r="E132" s="732">
        <v>0</v>
      </c>
      <c r="F132" s="706">
        <v>300</v>
      </c>
      <c r="G132" s="736">
        <f t="shared" si="24"/>
        <v>11791.45</v>
      </c>
      <c r="H132" s="854">
        <v>11791.45</v>
      </c>
      <c r="I132" s="740">
        <v>0</v>
      </c>
      <c r="J132" s="733">
        <f t="shared" si="25"/>
        <v>0</v>
      </c>
      <c r="K132" s="708">
        <v>0</v>
      </c>
      <c r="L132" s="734">
        <v>0</v>
      </c>
      <c r="M132" s="337">
        <v>0</v>
      </c>
      <c r="N132" s="708">
        <v>0</v>
      </c>
      <c r="O132" s="708">
        <v>0</v>
      </c>
      <c r="P132" s="711">
        <v>0</v>
      </c>
      <c r="Q132" s="853" t="s">
        <v>59</v>
      </c>
    </row>
    <row r="133" spans="1:17" ht="34.5" customHeight="1" x14ac:dyDescent="0.2">
      <c r="A133" s="389" t="s">
        <v>4046</v>
      </c>
      <c r="B133" s="389">
        <v>4392</v>
      </c>
      <c r="C133" s="254">
        <f t="shared" si="18"/>
        <v>31881.33</v>
      </c>
      <c r="D133" s="339">
        <v>210.73</v>
      </c>
      <c r="E133" s="732">
        <v>0</v>
      </c>
      <c r="F133" s="706">
        <v>2231.81</v>
      </c>
      <c r="G133" s="736">
        <f t="shared" si="24"/>
        <v>8438.7900000000009</v>
      </c>
      <c r="H133" s="854">
        <v>8438.7900000000009</v>
      </c>
      <c r="I133" s="740">
        <v>0</v>
      </c>
      <c r="J133" s="733">
        <f t="shared" si="25"/>
        <v>12000</v>
      </c>
      <c r="K133" s="708">
        <v>12000</v>
      </c>
      <c r="L133" s="734">
        <v>0</v>
      </c>
      <c r="M133" s="337">
        <v>9000</v>
      </c>
      <c r="N133" s="708">
        <v>0</v>
      </c>
      <c r="O133" s="708">
        <v>0</v>
      </c>
      <c r="P133" s="711">
        <v>0</v>
      </c>
      <c r="Q133" s="853" t="s">
        <v>59</v>
      </c>
    </row>
    <row r="134" spans="1:17" ht="24" customHeight="1" x14ac:dyDescent="0.2">
      <c r="A134" s="389" t="s">
        <v>3373</v>
      </c>
      <c r="B134" s="389">
        <v>4393</v>
      </c>
      <c r="C134" s="254">
        <f t="shared" si="18"/>
        <v>36920.699999999997</v>
      </c>
      <c r="D134" s="339">
        <v>0</v>
      </c>
      <c r="E134" s="732">
        <v>0</v>
      </c>
      <c r="F134" s="706">
        <v>1984.4</v>
      </c>
      <c r="G134" s="736">
        <f t="shared" si="24"/>
        <v>380.59</v>
      </c>
      <c r="H134" s="854">
        <v>380.59</v>
      </c>
      <c r="I134" s="740">
        <v>0</v>
      </c>
      <c r="J134" s="733">
        <f t="shared" si="25"/>
        <v>9555.7099999999991</v>
      </c>
      <c r="K134" s="708">
        <v>9555.7099999999991</v>
      </c>
      <c r="L134" s="734">
        <v>0</v>
      </c>
      <c r="M134" s="337">
        <v>25000</v>
      </c>
      <c r="N134" s="708">
        <v>0</v>
      </c>
      <c r="O134" s="708">
        <v>0</v>
      </c>
      <c r="P134" s="711">
        <v>0</v>
      </c>
      <c r="Q134" s="853" t="s">
        <v>59</v>
      </c>
    </row>
    <row r="135" spans="1:17" ht="34.5" customHeight="1" x14ac:dyDescent="0.2">
      <c r="A135" s="389" t="s">
        <v>3374</v>
      </c>
      <c r="B135" s="389">
        <v>4396</v>
      </c>
      <c r="C135" s="254">
        <f t="shared" si="18"/>
        <v>62200</v>
      </c>
      <c r="D135" s="339">
        <v>0</v>
      </c>
      <c r="E135" s="732">
        <v>0</v>
      </c>
      <c r="F135" s="706">
        <v>500.94</v>
      </c>
      <c r="G135" s="736">
        <f t="shared" si="24"/>
        <v>10616.49</v>
      </c>
      <c r="H135" s="854">
        <v>10616.49</v>
      </c>
      <c r="I135" s="740">
        <v>0</v>
      </c>
      <c r="J135" s="733">
        <f t="shared" si="25"/>
        <v>51082.57</v>
      </c>
      <c r="K135" s="708">
        <v>51082.57</v>
      </c>
      <c r="L135" s="734">
        <v>0</v>
      </c>
      <c r="M135" s="337">
        <v>0</v>
      </c>
      <c r="N135" s="708">
        <v>0</v>
      </c>
      <c r="O135" s="708">
        <v>0</v>
      </c>
      <c r="P135" s="711">
        <v>0</v>
      </c>
      <c r="Q135" s="853" t="s">
        <v>59</v>
      </c>
    </row>
    <row r="136" spans="1:17" ht="34.5" customHeight="1" x14ac:dyDescent="0.2">
      <c r="A136" s="389" t="s">
        <v>4268</v>
      </c>
      <c r="B136" s="389">
        <v>4399</v>
      </c>
      <c r="C136" s="254">
        <f t="shared" si="18"/>
        <v>24500</v>
      </c>
      <c r="D136" s="339">
        <v>0</v>
      </c>
      <c r="E136" s="732">
        <v>0</v>
      </c>
      <c r="F136" s="706">
        <v>339.04</v>
      </c>
      <c r="G136" s="736">
        <f t="shared" si="24"/>
        <v>2536.21</v>
      </c>
      <c r="H136" s="854">
        <v>2536.21</v>
      </c>
      <c r="I136" s="740">
        <v>0</v>
      </c>
      <c r="J136" s="733">
        <f t="shared" si="25"/>
        <v>21624.75</v>
      </c>
      <c r="K136" s="708">
        <v>21624.75</v>
      </c>
      <c r="L136" s="734">
        <v>0</v>
      </c>
      <c r="M136" s="337">
        <v>0</v>
      </c>
      <c r="N136" s="708">
        <v>0</v>
      </c>
      <c r="O136" s="708">
        <v>0</v>
      </c>
      <c r="P136" s="711">
        <v>0</v>
      </c>
      <c r="Q136" s="853" t="s">
        <v>59</v>
      </c>
    </row>
    <row r="137" spans="1:17" ht="34.5" customHeight="1" x14ac:dyDescent="0.2">
      <c r="A137" s="389" t="s">
        <v>4047</v>
      </c>
      <c r="B137" s="389">
        <v>4401</v>
      </c>
      <c r="C137" s="254">
        <f t="shared" si="18"/>
        <v>25920.75</v>
      </c>
      <c r="D137" s="339">
        <v>0</v>
      </c>
      <c r="E137" s="732">
        <v>0</v>
      </c>
      <c r="F137" s="706">
        <v>0</v>
      </c>
      <c r="G137" s="736">
        <f t="shared" si="24"/>
        <v>1092.75</v>
      </c>
      <c r="H137" s="854">
        <v>1092.75</v>
      </c>
      <c r="I137" s="740">
        <v>0</v>
      </c>
      <c r="J137" s="733">
        <f t="shared" si="25"/>
        <v>17100</v>
      </c>
      <c r="K137" s="708">
        <v>17100</v>
      </c>
      <c r="L137" s="734">
        <v>0</v>
      </c>
      <c r="M137" s="337">
        <v>7728</v>
      </c>
      <c r="N137" s="708">
        <v>0</v>
      </c>
      <c r="O137" s="708">
        <v>0</v>
      </c>
      <c r="P137" s="711">
        <v>0</v>
      </c>
      <c r="Q137" s="853" t="s">
        <v>59</v>
      </c>
    </row>
    <row r="138" spans="1:17" ht="34.5" customHeight="1" x14ac:dyDescent="0.2">
      <c r="A138" s="389" t="s">
        <v>4269</v>
      </c>
      <c r="B138" s="389">
        <v>4412</v>
      </c>
      <c r="C138" s="254">
        <f t="shared" si="18"/>
        <v>38450.43</v>
      </c>
      <c r="D138" s="339">
        <v>0</v>
      </c>
      <c r="E138" s="732">
        <v>0</v>
      </c>
      <c r="F138" s="706">
        <v>943.8</v>
      </c>
      <c r="G138" s="855">
        <f t="shared" si="24"/>
        <v>9831.83</v>
      </c>
      <c r="H138" s="854">
        <v>9831.83</v>
      </c>
      <c r="I138" s="740">
        <v>0</v>
      </c>
      <c r="J138" s="733">
        <f t="shared" si="25"/>
        <v>16674.8</v>
      </c>
      <c r="K138" s="708">
        <v>16674.8</v>
      </c>
      <c r="L138" s="734">
        <v>0</v>
      </c>
      <c r="M138" s="337">
        <v>11000</v>
      </c>
      <c r="N138" s="708">
        <v>0</v>
      </c>
      <c r="O138" s="708">
        <v>0</v>
      </c>
      <c r="P138" s="711">
        <v>0</v>
      </c>
      <c r="Q138" s="853" t="s">
        <v>59</v>
      </c>
    </row>
    <row r="139" spans="1:17" ht="34.5" customHeight="1" x14ac:dyDescent="0.2">
      <c r="A139" s="397" t="s">
        <v>3376</v>
      </c>
      <c r="B139" s="397">
        <v>4425</v>
      </c>
      <c r="C139" s="255">
        <f t="shared" si="18"/>
        <v>2441.83</v>
      </c>
      <c r="D139" s="402">
        <v>12.87</v>
      </c>
      <c r="E139" s="398">
        <v>0</v>
      </c>
      <c r="F139" s="719">
        <v>2076.4699999999998</v>
      </c>
      <c r="G139" s="399">
        <f t="shared" si="24"/>
        <v>352.49</v>
      </c>
      <c r="H139" s="401">
        <v>352.49</v>
      </c>
      <c r="I139" s="740">
        <v>0</v>
      </c>
      <c r="J139" s="341">
        <f t="shared" si="25"/>
        <v>0</v>
      </c>
      <c r="K139" s="720">
        <v>0</v>
      </c>
      <c r="L139" s="734">
        <v>0</v>
      </c>
      <c r="M139" s="721">
        <v>0</v>
      </c>
      <c r="N139" s="720">
        <v>0</v>
      </c>
      <c r="O139" s="720">
        <v>0</v>
      </c>
      <c r="P139" s="722">
        <v>0</v>
      </c>
      <c r="Q139" s="853" t="s">
        <v>59</v>
      </c>
    </row>
    <row r="140" spans="1:17" ht="24" customHeight="1" x14ac:dyDescent="0.2">
      <c r="A140" s="389" t="s">
        <v>3377</v>
      </c>
      <c r="B140" s="389">
        <v>4426</v>
      </c>
      <c r="C140" s="254">
        <f t="shared" si="18"/>
        <v>4397.5099999999993</v>
      </c>
      <c r="D140" s="339">
        <v>16</v>
      </c>
      <c r="E140" s="732">
        <v>0</v>
      </c>
      <c r="F140" s="706">
        <v>169.4</v>
      </c>
      <c r="G140" s="736">
        <f t="shared" si="24"/>
        <v>4212.1099999999997</v>
      </c>
      <c r="H140" s="854">
        <v>4212.1099999999997</v>
      </c>
      <c r="I140" s="740">
        <v>0</v>
      </c>
      <c r="J140" s="733">
        <f t="shared" si="25"/>
        <v>0</v>
      </c>
      <c r="K140" s="708">
        <v>0</v>
      </c>
      <c r="L140" s="734">
        <v>0</v>
      </c>
      <c r="M140" s="337">
        <v>0</v>
      </c>
      <c r="N140" s="708">
        <v>0</v>
      </c>
      <c r="O140" s="708">
        <v>0</v>
      </c>
      <c r="P140" s="711">
        <v>0</v>
      </c>
      <c r="Q140" s="853" t="s">
        <v>59</v>
      </c>
    </row>
    <row r="141" spans="1:17" ht="24" customHeight="1" x14ac:dyDescent="0.2">
      <c r="A141" s="389" t="s">
        <v>3379</v>
      </c>
      <c r="B141" s="389">
        <v>4428</v>
      </c>
      <c r="C141" s="254">
        <f t="shared" ref="C141:C204" si="26">D141+E141+F141+G141+J141+M141+N141+O141+P141</f>
        <v>7485.66</v>
      </c>
      <c r="D141" s="339">
        <v>0</v>
      </c>
      <c r="E141" s="732">
        <v>0</v>
      </c>
      <c r="F141" s="706">
        <v>417.45</v>
      </c>
      <c r="G141" s="736">
        <f t="shared" si="24"/>
        <v>7068.21</v>
      </c>
      <c r="H141" s="854">
        <v>7068.21</v>
      </c>
      <c r="I141" s="740">
        <v>0</v>
      </c>
      <c r="J141" s="733">
        <f t="shared" si="25"/>
        <v>0</v>
      </c>
      <c r="K141" s="708">
        <v>0</v>
      </c>
      <c r="L141" s="734">
        <v>0</v>
      </c>
      <c r="M141" s="337">
        <v>0</v>
      </c>
      <c r="N141" s="708">
        <v>0</v>
      </c>
      <c r="O141" s="708">
        <v>0</v>
      </c>
      <c r="P141" s="711">
        <v>0</v>
      </c>
      <c r="Q141" s="853" t="s">
        <v>59</v>
      </c>
    </row>
    <row r="142" spans="1:17" ht="34.5" customHeight="1" x14ac:dyDescent="0.2">
      <c r="A142" s="389" t="s">
        <v>4270</v>
      </c>
      <c r="B142" s="389">
        <v>4430</v>
      </c>
      <c r="C142" s="254">
        <f t="shared" si="26"/>
        <v>115361.82</v>
      </c>
      <c r="D142" s="339">
        <v>161.83000000000001</v>
      </c>
      <c r="E142" s="732">
        <v>200</v>
      </c>
      <c r="F142" s="706">
        <v>0</v>
      </c>
      <c r="G142" s="736">
        <f t="shared" si="24"/>
        <v>109.2</v>
      </c>
      <c r="H142" s="854">
        <v>109.2</v>
      </c>
      <c r="I142" s="740">
        <v>0</v>
      </c>
      <c r="J142" s="733">
        <f t="shared" si="25"/>
        <v>690.79</v>
      </c>
      <c r="K142" s="708">
        <v>690.79</v>
      </c>
      <c r="L142" s="734">
        <v>0</v>
      </c>
      <c r="M142" s="337">
        <v>6500</v>
      </c>
      <c r="N142" s="708">
        <v>81000</v>
      </c>
      <c r="O142" s="708">
        <v>26700</v>
      </c>
      <c r="P142" s="711">
        <v>0</v>
      </c>
      <c r="Q142" s="853" t="s">
        <v>59</v>
      </c>
    </row>
    <row r="143" spans="1:17" ht="24" customHeight="1" x14ac:dyDescent="0.2">
      <c r="A143" s="389" t="s">
        <v>4049</v>
      </c>
      <c r="B143" s="389">
        <v>4432</v>
      </c>
      <c r="C143" s="254">
        <f t="shared" si="26"/>
        <v>15434.92</v>
      </c>
      <c r="D143" s="339">
        <v>198</v>
      </c>
      <c r="E143" s="732">
        <v>0</v>
      </c>
      <c r="F143" s="706">
        <v>0</v>
      </c>
      <c r="G143" s="736">
        <f t="shared" si="24"/>
        <v>15236.92</v>
      </c>
      <c r="H143" s="854">
        <v>15236.92</v>
      </c>
      <c r="I143" s="740">
        <v>0</v>
      </c>
      <c r="J143" s="733">
        <f t="shared" si="25"/>
        <v>0</v>
      </c>
      <c r="K143" s="708">
        <v>0</v>
      </c>
      <c r="L143" s="734">
        <v>0</v>
      </c>
      <c r="M143" s="337">
        <v>0</v>
      </c>
      <c r="N143" s="708">
        <v>0</v>
      </c>
      <c r="O143" s="708">
        <v>0</v>
      </c>
      <c r="P143" s="711">
        <v>0</v>
      </c>
      <c r="Q143" s="853" t="s">
        <v>59</v>
      </c>
    </row>
    <row r="144" spans="1:17" ht="24" customHeight="1" x14ac:dyDescent="0.2">
      <c r="A144" s="389" t="s">
        <v>3381</v>
      </c>
      <c r="B144" s="389">
        <v>4437</v>
      </c>
      <c r="C144" s="254">
        <f t="shared" si="26"/>
        <v>22416.569999999996</v>
      </c>
      <c r="D144" s="339">
        <v>72.42</v>
      </c>
      <c r="E144" s="732">
        <v>0</v>
      </c>
      <c r="F144" s="706">
        <v>586.42999999999995</v>
      </c>
      <c r="G144" s="736">
        <f t="shared" si="24"/>
        <v>21733.35</v>
      </c>
      <c r="H144" s="854">
        <v>21733.35</v>
      </c>
      <c r="I144" s="740">
        <v>0</v>
      </c>
      <c r="J144" s="733">
        <f t="shared" si="25"/>
        <v>24.37</v>
      </c>
      <c r="K144" s="708">
        <v>24.37</v>
      </c>
      <c r="L144" s="734">
        <v>0</v>
      </c>
      <c r="M144" s="337">
        <v>0</v>
      </c>
      <c r="N144" s="708">
        <v>0</v>
      </c>
      <c r="O144" s="708">
        <v>0</v>
      </c>
      <c r="P144" s="711">
        <v>0</v>
      </c>
      <c r="Q144" s="853" t="s">
        <v>59</v>
      </c>
    </row>
    <row r="145" spans="1:17" ht="34.5" customHeight="1" x14ac:dyDescent="0.2">
      <c r="A145" s="389" t="s">
        <v>4271</v>
      </c>
      <c r="B145" s="389">
        <v>4439</v>
      </c>
      <c r="C145" s="254">
        <f t="shared" si="26"/>
        <v>55500</v>
      </c>
      <c r="D145" s="339">
        <v>0</v>
      </c>
      <c r="E145" s="732">
        <v>109</v>
      </c>
      <c r="F145" s="706">
        <v>96.8</v>
      </c>
      <c r="G145" s="736">
        <f t="shared" si="24"/>
        <v>429.55</v>
      </c>
      <c r="H145" s="854">
        <v>429.55</v>
      </c>
      <c r="I145" s="740">
        <v>0</v>
      </c>
      <c r="J145" s="733">
        <f t="shared" si="25"/>
        <v>20873.650000000001</v>
      </c>
      <c r="K145" s="708">
        <v>20873.650000000001</v>
      </c>
      <c r="L145" s="734">
        <v>0</v>
      </c>
      <c r="M145" s="337">
        <v>33991</v>
      </c>
      <c r="N145" s="708">
        <v>0</v>
      </c>
      <c r="O145" s="708">
        <v>0</v>
      </c>
      <c r="P145" s="711">
        <v>0</v>
      </c>
      <c r="Q145" s="853" t="s">
        <v>59</v>
      </c>
    </row>
    <row r="146" spans="1:17" ht="24" customHeight="1" x14ac:dyDescent="0.2">
      <c r="A146" s="389" t="s">
        <v>3383</v>
      </c>
      <c r="B146" s="389">
        <v>4440</v>
      </c>
      <c r="C146" s="254">
        <f t="shared" si="26"/>
        <v>29785.010000000002</v>
      </c>
      <c r="D146" s="339">
        <v>85</v>
      </c>
      <c r="E146" s="732">
        <v>0</v>
      </c>
      <c r="F146" s="706">
        <v>393.86</v>
      </c>
      <c r="G146" s="736">
        <f t="shared" si="24"/>
        <v>607.72</v>
      </c>
      <c r="H146" s="854">
        <v>607.72</v>
      </c>
      <c r="I146" s="740">
        <v>0</v>
      </c>
      <c r="J146" s="733">
        <f t="shared" si="25"/>
        <v>28698.43</v>
      </c>
      <c r="K146" s="708">
        <v>28698.43</v>
      </c>
      <c r="L146" s="734">
        <v>0</v>
      </c>
      <c r="M146" s="337">
        <v>0</v>
      </c>
      <c r="N146" s="708">
        <v>0</v>
      </c>
      <c r="O146" s="708">
        <v>0</v>
      </c>
      <c r="P146" s="711">
        <v>0</v>
      </c>
      <c r="Q146" s="853" t="s">
        <v>59</v>
      </c>
    </row>
    <row r="147" spans="1:17" ht="24" customHeight="1" x14ac:dyDescent="0.2">
      <c r="A147" s="389" t="s">
        <v>3337</v>
      </c>
      <c r="B147" s="389">
        <v>4442</v>
      </c>
      <c r="C147" s="254">
        <f t="shared" si="26"/>
        <v>5591.26</v>
      </c>
      <c r="D147" s="339">
        <v>0</v>
      </c>
      <c r="E147" s="732">
        <v>0</v>
      </c>
      <c r="F147" s="706">
        <v>1752.9</v>
      </c>
      <c r="G147" s="736">
        <f t="shared" si="24"/>
        <v>3838.36</v>
      </c>
      <c r="H147" s="854">
        <v>3838.36</v>
      </c>
      <c r="I147" s="740">
        <v>0</v>
      </c>
      <c r="J147" s="733">
        <f t="shared" si="25"/>
        <v>0</v>
      </c>
      <c r="K147" s="708">
        <v>0</v>
      </c>
      <c r="L147" s="734">
        <v>0</v>
      </c>
      <c r="M147" s="337">
        <v>0</v>
      </c>
      <c r="N147" s="708">
        <v>0</v>
      </c>
      <c r="O147" s="708">
        <v>0</v>
      </c>
      <c r="P147" s="711">
        <v>0</v>
      </c>
      <c r="Q147" s="853" t="s">
        <v>59</v>
      </c>
    </row>
    <row r="148" spans="1:17" ht="34.5" customHeight="1" x14ac:dyDescent="0.2">
      <c r="A148" s="389" t="s">
        <v>4050</v>
      </c>
      <c r="B148" s="389">
        <v>4455</v>
      </c>
      <c r="C148" s="254">
        <f t="shared" si="26"/>
        <v>8650.2099999999991</v>
      </c>
      <c r="D148" s="339">
        <v>0</v>
      </c>
      <c r="E148" s="732">
        <v>0</v>
      </c>
      <c r="F148" s="706">
        <v>0</v>
      </c>
      <c r="G148" s="736">
        <f t="shared" si="24"/>
        <v>364.21</v>
      </c>
      <c r="H148" s="854">
        <v>364.21</v>
      </c>
      <c r="I148" s="740">
        <v>0</v>
      </c>
      <c r="J148" s="733">
        <f t="shared" si="25"/>
        <v>8286</v>
      </c>
      <c r="K148" s="708">
        <v>8286</v>
      </c>
      <c r="L148" s="734">
        <v>0</v>
      </c>
      <c r="M148" s="337">
        <v>0</v>
      </c>
      <c r="N148" s="708">
        <v>0</v>
      </c>
      <c r="O148" s="708">
        <v>0</v>
      </c>
      <c r="P148" s="711">
        <v>0</v>
      </c>
      <c r="Q148" s="853" t="s">
        <v>59</v>
      </c>
    </row>
    <row r="149" spans="1:17" ht="34.5" customHeight="1" x14ac:dyDescent="0.2">
      <c r="A149" s="389" t="s">
        <v>3384</v>
      </c>
      <c r="B149" s="389">
        <v>4457</v>
      </c>
      <c r="C149" s="254">
        <f t="shared" si="26"/>
        <v>3576.42</v>
      </c>
      <c r="D149" s="339">
        <v>0</v>
      </c>
      <c r="E149" s="732">
        <v>0</v>
      </c>
      <c r="F149" s="706">
        <v>349.09</v>
      </c>
      <c r="G149" s="736">
        <f t="shared" si="24"/>
        <v>3227.33</v>
      </c>
      <c r="H149" s="854">
        <v>3227.33</v>
      </c>
      <c r="I149" s="740">
        <v>0</v>
      </c>
      <c r="J149" s="733">
        <f t="shared" si="25"/>
        <v>0</v>
      </c>
      <c r="K149" s="708">
        <v>0</v>
      </c>
      <c r="L149" s="734">
        <v>0</v>
      </c>
      <c r="M149" s="337">
        <v>0</v>
      </c>
      <c r="N149" s="708">
        <v>0</v>
      </c>
      <c r="O149" s="708">
        <v>0</v>
      </c>
      <c r="P149" s="711">
        <v>0</v>
      </c>
      <c r="Q149" s="853" t="s">
        <v>59</v>
      </c>
    </row>
    <row r="150" spans="1:17" ht="34.5" customHeight="1" x14ac:dyDescent="0.2">
      <c r="A150" s="389" t="s">
        <v>3385</v>
      </c>
      <c r="B150" s="389">
        <v>4460</v>
      </c>
      <c r="C150" s="254">
        <f t="shared" si="26"/>
        <v>3328.58</v>
      </c>
      <c r="D150" s="339">
        <v>1</v>
      </c>
      <c r="E150" s="732">
        <v>0</v>
      </c>
      <c r="F150" s="706">
        <v>201.19</v>
      </c>
      <c r="G150" s="736">
        <f t="shared" si="24"/>
        <v>3126.39</v>
      </c>
      <c r="H150" s="854">
        <v>3126.39</v>
      </c>
      <c r="I150" s="740">
        <v>0</v>
      </c>
      <c r="J150" s="733">
        <f t="shared" si="25"/>
        <v>0</v>
      </c>
      <c r="K150" s="708">
        <v>0</v>
      </c>
      <c r="L150" s="734">
        <v>0</v>
      </c>
      <c r="M150" s="337">
        <v>0</v>
      </c>
      <c r="N150" s="708">
        <v>0</v>
      </c>
      <c r="O150" s="708">
        <v>0</v>
      </c>
      <c r="P150" s="711">
        <v>0</v>
      </c>
      <c r="Q150" s="853" t="s">
        <v>59</v>
      </c>
    </row>
    <row r="151" spans="1:17" ht="24" customHeight="1" x14ac:dyDescent="0.2">
      <c r="A151" s="389" t="s">
        <v>4272</v>
      </c>
      <c r="B151" s="389">
        <v>4462</v>
      </c>
      <c r="C151" s="254">
        <f t="shared" si="26"/>
        <v>3216.42</v>
      </c>
      <c r="D151" s="339">
        <v>0</v>
      </c>
      <c r="E151" s="732">
        <v>0</v>
      </c>
      <c r="F151" s="706">
        <v>389.74</v>
      </c>
      <c r="G151" s="736">
        <f t="shared" si="24"/>
        <v>2826.68</v>
      </c>
      <c r="H151" s="854">
        <v>2826.68</v>
      </c>
      <c r="I151" s="740">
        <v>0</v>
      </c>
      <c r="J151" s="733">
        <f t="shared" si="25"/>
        <v>0</v>
      </c>
      <c r="K151" s="708">
        <v>0</v>
      </c>
      <c r="L151" s="734">
        <v>0</v>
      </c>
      <c r="M151" s="337">
        <v>0</v>
      </c>
      <c r="N151" s="708">
        <v>0</v>
      </c>
      <c r="O151" s="708">
        <v>0</v>
      </c>
      <c r="P151" s="711">
        <v>0</v>
      </c>
      <c r="Q151" s="853" t="s">
        <v>59</v>
      </c>
    </row>
    <row r="152" spans="1:17" ht="31.5" x14ac:dyDescent="0.2">
      <c r="A152" s="389" t="s">
        <v>4051</v>
      </c>
      <c r="B152" s="389">
        <v>4463</v>
      </c>
      <c r="C152" s="254">
        <f t="shared" si="26"/>
        <v>1699.13</v>
      </c>
      <c r="D152" s="339">
        <v>0</v>
      </c>
      <c r="E152" s="732">
        <v>0</v>
      </c>
      <c r="F152" s="706">
        <v>0</v>
      </c>
      <c r="G152" s="736">
        <f t="shared" si="24"/>
        <v>1699.13</v>
      </c>
      <c r="H152" s="854">
        <v>1699.13</v>
      </c>
      <c r="I152" s="740">
        <v>0</v>
      </c>
      <c r="J152" s="733">
        <f t="shared" si="25"/>
        <v>0</v>
      </c>
      <c r="K152" s="708">
        <v>0</v>
      </c>
      <c r="L152" s="734">
        <v>0</v>
      </c>
      <c r="M152" s="337">
        <v>0</v>
      </c>
      <c r="N152" s="708">
        <v>0</v>
      </c>
      <c r="O152" s="708">
        <v>0</v>
      </c>
      <c r="P152" s="711">
        <v>0</v>
      </c>
      <c r="Q152" s="853" t="s">
        <v>59</v>
      </c>
    </row>
    <row r="153" spans="1:17" ht="34.5" customHeight="1" x14ac:dyDescent="0.2">
      <c r="A153" s="389" t="s">
        <v>3386</v>
      </c>
      <c r="B153" s="389">
        <v>4497</v>
      </c>
      <c r="C153" s="254">
        <f t="shared" si="26"/>
        <v>1273.51</v>
      </c>
      <c r="D153" s="339">
        <v>0</v>
      </c>
      <c r="E153" s="732">
        <v>0</v>
      </c>
      <c r="F153" s="706">
        <v>211.75</v>
      </c>
      <c r="G153" s="736">
        <f t="shared" si="24"/>
        <v>966.19</v>
      </c>
      <c r="H153" s="854">
        <v>966.19</v>
      </c>
      <c r="I153" s="740">
        <v>0</v>
      </c>
      <c r="J153" s="733">
        <f t="shared" si="25"/>
        <v>95.57</v>
      </c>
      <c r="K153" s="708">
        <v>95.57</v>
      </c>
      <c r="L153" s="734">
        <v>0</v>
      </c>
      <c r="M153" s="337">
        <v>0</v>
      </c>
      <c r="N153" s="708">
        <v>0</v>
      </c>
      <c r="O153" s="708">
        <v>0</v>
      </c>
      <c r="P153" s="711">
        <v>0</v>
      </c>
      <c r="Q153" s="853" t="s">
        <v>59</v>
      </c>
    </row>
    <row r="154" spans="1:17" ht="24" customHeight="1" x14ac:dyDescent="0.2">
      <c r="A154" s="389" t="s">
        <v>4053</v>
      </c>
      <c r="B154" s="389">
        <v>4506</v>
      </c>
      <c r="C154" s="254">
        <f t="shared" si="26"/>
        <v>11621.48</v>
      </c>
      <c r="D154" s="339">
        <v>0</v>
      </c>
      <c r="E154" s="732">
        <v>0</v>
      </c>
      <c r="F154" s="706">
        <v>0</v>
      </c>
      <c r="G154" s="736">
        <f t="shared" si="24"/>
        <v>11621.48</v>
      </c>
      <c r="H154" s="854">
        <v>11621.48</v>
      </c>
      <c r="I154" s="740">
        <v>0</v>
      </c>
      <c r="J154" s="733">
        <f t="shared" si="25"/>
        <v>0</v>
      </c>
      <c r="K154" s="708">
        <v>0</v>
      </c>
      <c r="L154" s="734">
        <v>0</v>
      </c>
      <c r="M154" s="337">
        <v>0</v>
      </c>
      <c r="N154" s="708">
        <v>0</v>
      </c>
      <c r="O154" s="708">
        <v>0</v>
      </c>
      <c r="P154" s="711">
        <v>0</v>
      </c>
      <c r="Q154" s="853" t="s">
        <v>59</v>
      </c>
    </row>
    <row r="155" spans="1:17" ht="24" customHeight="1" x14ac:dyDescent="0.2">
      <c r="A155" s="389" t="s">
        <v>3388</v>
      </c>
      <c r="B155" s="389">
        <v>4509</v>
      </c>
      <c r="C155" s="254">
        <f t="shared" si="26"/>
        <v>6294.2099999999991</v>
      </c>
      <c r="D155" s="254">
        <v>0</v>
      </c>
      <c r="E155" s="732">
        <v>0</v>
      </c>
      <c r="F155" s="706">
        <v>377.52</v>
      </c>
      <c r="G155" s="736">
        <f t="shared" si="24"/>
        <v>5916.69</v>
      </c>
      <c r="H155" s="854">
        <v>5916.69</v>
      </c>
      <c r="I155" s="740">
        <v>0</v>
      </c>
      <c r="J155" s="733">
        <f t="shared" si="25"/>
        <v>0</v>
      </c>
      <c r="K155" s="708">
        <v>0</v>
      </c>
      <c r="L155" s="734">
        <v>0</v>
      </c>
      <c r="M155" s="337">
        <v>0</v>
      </c>
      <c r="N155" s="708">
        <v>0</v>
      </c>
      <c r="O155" s="708">
        <v>0</v>
      </c>
      <c r="P155" s="711">
        <v>0</v>
      </c>
      <c r="Q155" s="853" t="s">
        <v>59</v>
      </c>
    </row>
    <row r="156" spans="1:17" ht="24" customHeight="1" x14ac:dyDescent="0.2">
      <c r="A156" s="389" t="s">
        <v>3389</v>
      </c>
      <c r="B156" s="389">
        <v>4510</v>
      </c>
      <c r="C156" s="254">
        <f t="shared" si="26"/>
        <v>8950</v>
      </c>
      <c r="D156" s="254">
        <v>0</v>
      </c>
      <c r="E156" s="732">
        <v>0</v>
      </c>
      <c r="F156" s="706">
        <v>251.49</v>
      </c>
      <c r="G156" s="736">
        <f t="shared" si="24"/>
        <v>19.510000000000002</v>
      </c>
      <c r="H156" s="854">
        <v>19.510000000000002</v>
      </c>
      <c r="I156" s="740">
        <v>0</v>
      </c>
      <c r="J156" s="733">
        <f t="shared" si="25"/>
        <v>8679</v>
      </c>
      <c r="K156" s="708">
        <v>8679</v>
      </c>
      <c r="L156" s="734">
        <v>0</v>
      </c>
      <c r="M156" s="337">
        <v>0</v>
      </c>
      <c r="N156" s="708">
        <v>0</v>
      </c>
      <c r="O156" s="708">
        <v>0</v>
      </c>
      <c r="P156" s="711">
        <v>0</v>
      </c>
      <c r="Q156" s="853" t="s">
        <v>59</v>
      </c>
    </row>
    <row r="157" spans="1:17" ht="34.5" customHeight="1" x14ac:dyDescent="0.2">
      <c r="A157" s="389" t="s">
        <v>4054</v>
      </c>
      <c r="B157" s="389">
        <v>4511</v>
      </c>
      <c r="C157" s="254">
        <f t="shared" si="26"/>
        <v>29666.93</v>
      </c>
      <c r="D157" s="254">
        <v>58.89</v>
      </c>
      <c r="E157" s="732">
        <v>0</v>
      </c>
      <c r="F157" s="706">
        <v>0</v>
      </c>
      <c r="G157" s="855">
        <f t="shared" si="24"/>
        <v>1808.04</v>
      </c>
      <c r="H157" s="854">
        <v>1808.04</v>
      </c>
      <c r="I157" s="740">
        <v>0</v>
      </c>
      <c r="J157" s="733">
        <f t="shared" si="25"/>
        <v>0</v>
      </c>
      <c r="K157" s="708">
        <v>0</v>
      </c>
      <c r="L157" s="734">
        <v>0</v>
      </c>
      <c r="M157" s="337">
        <v>27800</v>
      </c>
      <c r="N157" s="708">
        <v>0</v>
      </c>
      <c r="O157" s="708">
        <v>0</v>
      </c>
      <c r="P157" s="711">
        <v>0</v>
      </c>
      <c r="Q157" s="853" t="s">
        <v>59</v>
      </c>
    </row>
    <row r="158" spans="1:17" ht="34.5" customHeight="1" x14ac:dyDescent="0.2">
      <c r="A158" s="397" t="s">
        <v>3390</v>
      </c>
      <c r="B158" s="397">
        <v>4512</v>
      </c>
      <c r="C158" s="255">
        <f t="shared" si="26"/>
        <v>6000</v>
      </c>
      <c r="D158" s="255">
        <v>0</v>
      </c>
      <c r="E158" s="398">
        <v>0</v>
      </c>
      <c r="F158" s="719">
        <v>13.55</v>
      </c>
      <c r="G158" s="399">
        <f t="shared" si="24"/>
        <v>284.11</v>
      </c>
      <c r="H158" s="401">
        <v>284.11</v>
      </c>
      <c r="I158" s="740">
        <v>0</v>
      </c>
      <c r="J158" s="341">
        <f t="shared" si="25"/>
        <v>5702.34</v>
      </c>
      <c r="K158" s="720">
        <v>5702.34</v>
      </c>
      <c r="L158" s="734">
        <v>0</v>
      </c>
      <c r="M158" s="721">
        <v>0</v>
      </c>
      <c r="N158" s="720">
        <v>0</v>
      </c>
      <c r="O158" s="720">
        <v>0</v>
      </c>
      <c r="P158" s="722">
        <v>0</v>
      </c>
      <c r="Q158" s="853" t="s">
        <v>59</v>
      </c>
    </row>
    <row r="159" spans="1:17" ht="24" customHeight="1" x14ac:dyDescent="0.2">
      <c r="A159" s="389" t="s">
        <v>3391</v>
      </c>
      <c r="B159" s="389">
        <v>4518</v>
      </c>
      <c r="C159" s="254">
        <f t="shared" si="26"/>
        <v>7569.24</v>
      </c>
      <c r="D159" s="254">
        <v>0</v>
      </c>
      <c r="E159" s="732">
        <v>0</v>
      </c>
      <c r="F159" s="706">
        <v>190.03</v>
      </c>
      <c r="G159" s="736">
        <f t="shared" si="24"/>
        <v>7344.41</v>
      </c>
      <c r="H159" s="854">
        <v>7344.41</v>
      </c>
      <c r="I159" s="740">
        <v>0</v>
      </c>
      <c r="J159" s="733">
        <f t="shared" si="25"/>
        <v>34.799999999999997</v>
      </c>
      <c r="K159" s="708">
        <v>34.799999999999997</v>
      </c>
      <c r="L159" s="734">
        <v>0</v>
      </c>
      <c r="M159" s="337">
        <v>0</v>
      </c>
      <c r="N159" s="708">
        <v>0</v>
      </c>
      <c r="O159" s="708">
        <v>0</v>
      </c>
      <c r="P159" s="711">
        <v>0</v>
      </c>
      <c r="Q159" s="853" t="s">
        <v>59</v>
      </c>
    </row>
    <row r="160" spans="1:17" ht="24" customHeight="1" x14ac:dyDescent="0.2">
      <c r="A160" s="389" t="s">
        <v>4055</v>
      </c>
      <c r="B160" s="389">
        <v>4519</v>
      </c>
      <c r="C160" s="254">
        <f t="shared" si="26"/>
        <v>25681.23</v>
      </c>
      <c r="D160" s="254">
        <v>0</v>
      </c>
      <c r="E160" s="732">
        <v>0</v>
      </c>
      <c r="F160" s="706">
        <v>0</v>
      </c>
      <c r="G160" s="736">
        <f t="shared" si="24"/>
        <v>681.23</v>
      </c>
      <c r="H160" s="854">
        <v>681.23</v>
      </c>
      <c r="I160" s="740">
        <v>0</v>
      </c>
      <c r="J160" s="733">
        <f t="shared" si="25"/>
        <v>25000</v>
      </c>
      <c r="K160" s="708">
        <v>25000</v>
      </c>
      <c r="L160" s="734">
        <v>0</v>
      </c>
      <c r="M160" s="337">
        <v>0</v>
      </c>
      <c r="N160" s="708">
        <v>0</v>
      </c>
      <c r="O160" s="708">
        <v>0</v>
      </c>
      <c r="P160" s="711">
        <v>0</v>
      </c>
      <c r="Q160" s="853" t="s">
        <v>59</v>
      </c>
    </row>
    <row r="161" spans="1:17" ht="34.5" customHeight="1" x14ac:dyDescent="0.2">
      <c r="A161" s="389" t="s">
        <v>3392</v>
      </c>
      <c r="B161" s="389">
        <v>4536</v>
      </c>
      <c r="C161" s="254">
        <f t="shared" si="26"/>
        <v>257829.38</v>
      </c>
      <c r="D161" s="254">
        <v>15.79</v>
      </c>
      <c r="E161" s="732">
        <v>0</v>
      </c>
      <c r="F161" s="706">
        <v>23539.99</v>
      </c>
      <c r="G161" s="736">
        <f t="shared" si="24"/>
        <v>32460.379999999997</v>
      </c>
      <c r="H161" s="854">
        <v>32460.379999999997</v>
      </c>
      <c r="I161" s="740">
        <v>0</v>
      </c>
      <c r="J161" s="733">
        <f t="shared" si="25"/>
        <v>41313.22</v>
      </c>
      <c r="K161" s="708">
        <v>41313.22</v>
      </c>
      <c r="L161" s="734">
        <v>0</v>
      </c>
      <c r="M161" s="337">
        <v>95000</v>
      </c>
      <c r="N161" s="708">
        <v>65500</v>
      </c>
      <c r="O161" s="708">
        <v>0</v>
      </c>
      <c r="P161" s="711">
        <v>0</v>
      </c>
      <c r="Q161" s="853" t="s">
        <v>59</v>
      </c>
    </row>
    <row r="162" spans="1:17" ht="34.5" customHeight="1" x14ac:dyDescent="0.2">
      <c r="A162" s="389" t="s">
        <v>4056</v>
      </c>
      <c r="B162" s="389">
        <v>4538</v>
      </c>
      <c r="C162" s="254">
        <f t="shared" si="26"/>
        <v>2313.1099999999997</v>
      </c>
      <c r="D162" s="254">
        <v>174.23999999999998</v>
      </c>
      <c r="E162" s="732">
        <v>0</v>
      </c>
      <c r="F162" s="706">
        <v>0</v>
      </c>
      <c r="G162" s="736">
        <f t="shared" si="24"/>
        <v>2138.87</v>
      </c>
      <c r="H162" s="854">
        <v>2138.87</v>
      </c>
      <c r="I162" s="740">
        <v>0</v>
      </c>
      <c r="J162" s="733">
        <f t="shared" si="25"/>
        <v>0</v>
      </c>
      <c r="K162" s="708">
        <v>0</v>
      </c>
      <c r="L162" s="734">
        <v>0</v>
      </c>
      <c r="M162" s="337">
        <v>0</v>
      </c>
      <c r="N162" s="708">
        <v>0</v>
      </c>
      <c r="O162" s="708">
        <v>0</v>
      </c>
      <c r="P162" s="711">
        <v>0</v>
      </c>
      <c r="Q162" s="853" t="s">
        <v>59</v>
      </c>
    </row>
    <row r="163" spans="1:17" ht="24" customHeight="1" x14ac:dyDescent="0.2">
      <c r="A163" s="389" t="s">
        <v>4273</v>
      </c>
      <c r="B163" s="389">
        <v>4539</v>
      </c>
      <c r="C163" s="254">
        <f t="shared" si="26"/>
        <v>2349.14</v>
      </c>
      <c r="D163" s="254">
        <v>0</v>
      </c>
      <c r="E163" s="732">
        <v>0</v>
      </c>
      <c r="F163" s="706">
        <v>0</v>
      </c>
      <c r="G163" s="736">
        <f t="shared" si="24"/>
        <v>2349.14</v>
      </c>
      <c r="H163" s="854">
        <v>2349.14</v>
      </c>
      <c r="I163" s="740">
        <v>0</v>
      </c>
      <c r="J163" s="733">
        <f t="shared" si="25"/>
        <v>0</v>
      </c>
      <c r="K163" s="708">
        <v>0</v>
      </c>
      <c r="L163" s="734">
        <v>0</v>
      </c>
      <c r="M163" s="337">
        <v>0</v>
      </c>
      <c r="N163" s="708">
        <v>0</v>
      </c>
      <c r="O163" s="708">
        <v>0</v>
      </c>
      <c r="P163" s="711">
        <v>0</v>
      </c>
      <c r="Q163" s="853" t="s">
        <v>59</v>
      </c>
    </row>
    <row r="164" spans="1:17" ht="24" customHeight="1" x14ac:dyDescent="0.2">
      <c r="A164" s="389" t="s">
        <v>4274</v>
      </c>
      <c r="B164" s="389">
        <v>4551</v>
      </c>
      <c r="C164" s="254">
        <f t="shared" si="26"/>
        <v>21350</v>
      </c>
      <c r="D164" s="254">
        <v>0</v>
      </c>
      <c r="E164" s="732">
        <v>0</v>
      </c>
      <c r="F164" s="706">
        <v>0</v>
      </c>
      <c r="G164" s="736">
        <f t="shared" si="24"/>
        <v>756.25</v>
      </c>
      <c r="H164" s="854">
        <v>756.25</v>
      </c>
      <c r="I164" s="740">
        <v>0</v>
      </c>
      <c r="J164" s="733">
        <f t="shared" si="25"/>
        <v>7593.75</v>
      </c>
      <c r="K164" s="708">
        <v>7593.75</v>
      </c>
      <c r="L164" s="734">
        <v>0</v>
      </c>
      <c r="M164" s="337">
        <v>13000</v>
      </c>
      <c r="N164" s="708">
        <v>0</v>
      </c>
      <c r="O164" s="708">
        <v>0</v>
      </c>
      <c r="P164" s="711">
        <v>0</v>
      </c>
      <c r="Q164" s="853" t="s">
        <v>59</v>
      </c>
    </row>
    <row r="165" spans="1:17" ht="31.5" x14ac:dyDescent="0.2">
      <c r="A165" s="389" t="s">
        <v>4275</v>
      </c>
      <c r="B165" s="389">
        <v>4578</v>
      </c>
      <c r="C165" s="254">
        <f t="shared" si="26"/>
        <v>3398.89</v>
      </c>
      <c r="D165" s="254">
        <v>0</v>
      </c>
      <c r="E165" s="732">
        <v>0</v>
      </c>
      <c r="F165" s="706">
        <v>0</v>
      </c>
      <c r="G165" s="736">
        <f t="shared" ref="G165:G224" si="27">SUM(H165:I165)</f>
        <v>3398.89</v>
      </c>
      <c r="H165" s="854">
        <v>3398.89</v>
      </c>
      <c r="I165" s="740">
        <v>0</v>
      </c>
      <c r="J165" s="733">
        <f t="shared" ref="J165:J224" si="28">SUM(K165:L165)</f>
        <v>0</v>
      </c>
      <c r="K165" s="708">
        <v>0</v>
      </c>
      <c r="L165" s="734">
        <v>0</v>
      </c>
      <c r="M165" s="337">
        <v>0</v>
      </c>
      <c r="N165" s="708">
        <v>0</v>
      </c>
      <c r="O165" s="708">
        <v>0</v>
      </c>
      <c r="P165" s="711">
        <v>0</v>
      </c>
      <c r="Q165" s="853" t="s">
        <v>59</v>
      </c>
    </row>
    <row r="166" spans="1:17" ht="31.5" x14ac:dyDescent="0.2">
      <c r="A166" s="389" t="s">
        <v>4276</v>
      </c>
      <c r="B166" s="389">
        <v>4586</v>
      </c>
      <c r="C166" s="254">
        <f t="shared" si="26"/>
        <v>933.93</v>
      </c>
      <c r="D166" s="254">
        <v>0</v>
      </c>
      <c r="E166" s="732">
        <v>0</v>
      </c>
      <c r="F166" s="706">
        <v>0</v>
      </c>
      <c r="G166" s="736">
        <f t="shared" si="27"/>
        <v>933.93</v>
      </c>
      <c r="H166" s="854">
        <v>933.93</v>
      </c>
      <c r="I166" s="740">
        <v>0</v>
      </c>
      <c r="J166" s="733">
        <f t="shared" si="28"/>
        <v>0</v>
      </c>
      <c r="K166" s="708">
        <v>0</v>
      </c>
      <c r="L166" s="734">
        <v>0</v>
      </c>
      <c r="M166" s="337">
        <v>0</v>
      </c>
      <c r="N166" s="708">
        <v>0</v>
      </c>
      <c r="O166" s="708">
        <v>0</v>
      </c>
      <c r="P166" s="711">
        <v>0</v>
      </c>
      <c r="Q166" s="853" t="s">
        <v>59</v>
      </c>
    </row>
    <row r="167" spans="1:17" ht="24" customHeight="1" x14ac:dyDescent="0.2">
      <c r="A167" s="389" t="s">
        <v>4277</v>
      </c>
      <c r="B167" s="389">
        <v>4587</v>
      </c>
      <c r="C167" s="254">
        <f t="shared" si="26"/>
        <v>26445.05</v>
      </c>
      <c r="D167" s="254">
        <v>0</v>
      </c>
      <c r="E167" s="732">
        <v>0</v>
      </c>
      <c r="F167" s="706">
        <v>0</v>
      </c>
      <c r="G167" s="736">
        <f t="shared" si="27"/>
        <v>26445.05</v>
      </c>
      <c r="H167" s="854">
        <v>26445.05</v>
      </c>
      <c r="I167" s="740">
        <v>0</v>
      </c>
      <c r="J167" s="733">
        <f t="shared" si="28"/>
        <v>0</v>
      </c>
      <c r="K167" s="708">
        <v>0</v>
      </c>
      <c r="L167" s="734">
        <v>0</v>
      </c>
      <c r="M167" s="337">
        <v>0</v>
      </c>
      <c r="N167" s="708">
        <v>0</v>
      </c>
      <c r="O167" s="708">
        <v>0</v>
      </c>
      <c r="P167" s="711">
        <v>0</v>
      </c>
      <c r="Q167" s="853" t="s">
        <v>59</v>
      </c>
    </row>
    <row r="168" spans="1:17" ht="24" customHeight="1" x14ac:dyDescent="0.2">
      <c r="A168" s="389" t="s">
        <v>4278</v>
      </c>
      <c r="B168" s="389">
        <v>4588</v>
      </c>
      <c r="C168" s="254">
        <f t="shared" si="26"/>
        <v>35850</v>
      </c>
      <c r="D168" s="254">
        <v>0</v>
      </c>
      <c r="E168" s="732">
        <v>0</v>
      </c>
      <c r="F168" s="706">
        <v>0</v>
      </c>
      <c r="G168" s="736">
        <f t="shared" si="27"/>
        <v>232.32</v>
      </c>
      <c r="H168" s="854">
        <v>232.32</v>
      </c>
      <c r="I168" s="740">
        <v>0</v>
      </c>
      <c r="J168" s="733">
        <f t="shared" si="28"/>
        <v>10617.68</v>
      </c>
      <c r="K168" s="708">
        <v>10617.68</v>
      </c>
      <c r="L168" s="734">
        <v>0</v>
      </c>
      <c r="M168" s="337">
        <v>25000</v>
      </c>
      <c r="N168" s="708">
        <v>0</v>
      </c>
      <c r="O168" s="708">
        <v>0</v>
      </c>
      <c r="P168" s="711">
        <v>0</v>
      </c>
      <c r="Q168" s="853" t="s">
        <v>59</v>
      </c>
    </row>
    <row r="169" spans="1:17" ht="24" customHeight="1" x14ac:dyDescent="0.2">
      <c r="A169" s="389" t="s">
        <v>4279</v>
      </c>
      <c r="B169" s="389">
        <v>4619</v>
      </c>
      <c r="C169" s="254">
        <f t="shared" si="26"/>
        <v>7399.99</v>
      </c>
      <c r="D169" s="254">
        <v>0</v>
      </c>
      <c r="E169" s="732">
        <v>0</v>
      </c>
      <c r="F169" s="706">
        <v>0</v>
      </c>
      <c r="G169" s="736">
        <f t="shared" si="27"/>
        <v>7399.99</v>
      </c>
      <c r="H169" s="854">
        <v>7399.99</v>
      </c>
      <c r="I169" s="740">
        <v>0</v>
      </c>
      <c r="J169" s="733">
        <f t="shared" si="28"/>
        <v>0</v>
      </c>
      <c r="K169" s="708">
        <v>0</v>
      </c>
      <c r="L169" s="734">
        <v>0</v>
      </c>
      <c r="M169" s="337">
        <v>0</v>
      </c>
      <c r="N169" s="708">
        <v>0</v>
      </c>
      <c r="O169" s="708">
        <v>0</v>
      </c>
      <c r="P169" s="711">
        <v>0</v>
      </c>
      <c r="Q169" s="853" t="s">
        <v>59</v>
      </c>
    </row>
    <row r="170" spans="1:17" ht="24" customHeight="1" x14ac:dyDescent="0.2">
      <c r="A170" s="389" t="s">
        <v>4280</v>
      </c>
      <c r="B170" s="389">
        <v>4620</v>
      </c>
      <c r="C170" s="254">
        <f t="shared" si="26"/>
        <v>4200</v>
      </c>
      <c r="D170" s="254">
        <v>0</v>
      </c>
      <c r="E170" s="732">
        <v>0</v>
      </c>
      <c r="F170" s="706">
        <v>0</v>
      </c>
      <c r="G170" s="736">
        <f t="shared" si="27"/>
        <v>2582.42</v>
      </c>
      <c r="H170" s="854">
        <v>2582.42</v>
      </c>
      <c r="I170" s="740">
        <v>0</v>
      </c>
      <c r="J170" s="733">
        <f t="shared" si="28"/>
        <v>1617.58</v>
      </c>
      <c r="K170" s="708">
        <v>1617.58</v>
      </c>
      <c r="L170" s="734">
        <v>0</v>
      </c>
      <c r="M170" s="337">
        <v>0</v>
      </c>
      <c r="N170" s="708">
        <v>0</v>
      </c>
      <c r="O170" s="708">
        <v>0</v>
      </c>
      <c r="P170" s="711">
        <v>0</v>
      </c>
      <c r="Q170" s="853" t="s">
        <v>59</v>
      </c>
    </row>
    <row r="171" spans="1:17" ht="34.5" customHeight="1" x14ac:dyDescent="0.2">
      <c r="A171" s="389" t="s">
        <v>4281</v>
      </c>
      <c r="B171" s="389">
        <v>4630</v>
      </c>
      <c r="C171" s="254">
        <f t="shared" si="26"/>
        <v>25999.9</v>
      </c>
      <c r="D171" s="254">
        <v>0</v>
      </c>
      <c r="E171" s="732">
        <v>0</v>
      </c>
      <c r="F171" s="706">
        <v>0</v>
      </c>
      <c r="G171" s="736">
        <f t="shared" si="27"/>
        <v>834.9</v>
      </c>
      <c r="H171" s="854">
        <v>834.9</v>
      </c>
      <c r="I171" s="740">
        <v>0</v>
      </c>
      <c r="J171" s="733">
        <f t="shared" si="28"/>
        <v>1165</v>
      </c>
      <c r="K171" s="708">
        <v>1165</v>
      </c>
      <c r="L171" s="734">
        <v>0</v>
      </c>
      <c r="M171" s="337">
        <v>13000</v>
      </c>
      <c r="N171" s="708">
        <v>11000</v>
      </c>
      <c r="O171" s="708">
        <v>0</v>
      </c>
      <c r="P171" s="711">
        <v>0</v>
      </c>
      <c r="Q171" s="853" t="s">
        <v>59</v>
      </c>
    </row>
    <row r="172" spans="1:17" ht="24" customHeight="1" x14ac:dyDescent="0.2">
      <c r="A172" s="389" t="s">
        <v>4282</v>
      </c>
      <c r="B172" s="389">
        <v>4632</v>
      </c>
      <c r="C172" s="254">
        <f t="shared" si="26"/>
        <v>6398.37</v>
      </c>
      <c r="D172" s="254">
        <v>0</v>
      </c>
      <c r="E172" s="732">
        <v>0</v>
      </c>
      <c r="F172" s="706">
        <v>0</v>
      </c>
      <c r="G172" s="855">
        <f t="shared" si="27"/>
        <v>6398.37</v>
      </c>
      <c r="H172" s="854">
        <v>6398.37</v>
      </c>
      <c r="I172" s="740">
        <v>0</v>
      </c>
      <c r="J172" s="733">
        <f t="shared" si="28"/>
        <v>0</v>
      </c>
      <c r="K172" s="708">
        <v>0</v>
      </c>
      <c r="L172" s="734">
        <v>0</v>
      </c>
      <c r="M172" s="337">
        <v>0</v>
      </c>
      <c r="N172" s="708">
        <v>0</v>
      </c>
      <c r="O172" s="708">
        <v>0</v>
      </c>
      <c r="P172" s="711">
        <v>0</v>
      </c>
      <c r="Q172" s="853" t="s">
        <v>59</v>
      </c>
    </row>
    <row r="173" spans="1:17" ht="31.5" x14ac:dyDescent="0.2">
      <c r="A173" s="397" t="s">
        <v>4283</v>
      </c>
      <c r="B173" s="397">
        <v>4640</v>
      </c>
      <c r="C173" s="255">
        <f t="shared" si="26"/>
        <v>5160.3999999999996</v>
      </c>
      <c r="D173" s="255">
        <v>555.4</v>
      </c>
      <c r="E173" s="398">
        <v>0</v>
      </c>
      <c r="F173" s="719">
        <v>0</v>
      </c>
      <c r="G173" s="399">
        <f t="shared" si="27"/>
        <v>4605</v>
      </c>
      <c r="H173" s="401">
        <v>4605</v>
      </c>
      <c r="I173" s="740">
        <v>0</v>
      </c>
      <c r="J173" s="341">
        <f t="shared" si="28"/>
        <v>0</v>
      </c>
      <c r="K173" s="720">
        <v>0</v>
      </c>
      <c r="L173" s="734">
        <v>0</v>
      </c>
      <c r="M173" s="721">
        <v>0</v>
      </c>
      <c r="N173" s="720">
        <v>0</v>
      </c>
      <c r="O173" s="720">
        <v>0</v>
      </c>
      <c r="P173" s="722">
        <v>0</v>
      </c>
      <c r="Q173" s="853" t="s">
        <v>59</v>
      </c>
    </row>
    <row r="174" spans="1:17" ht="24" customHeight="1" x14ac:dyDescent="0.2">
      <c r="A174" s="389" t="s">
        <v>4284</v>
      </c>
      <c r="B174" s="389">
        <v>4641</v>
      </c>
      <c r="C174" s="254">
        <f t="shared" si="26"/>
        <v>10000</v>
      </c>
      <c r="D174" s="254">
        <v>0</v>
      </c>
      <c r="E174" s="732">
        <v>0</v>
      </c>
      <c r="F174" s="706">
        <v>0</v>
      </c>
      <c r="G174" s="736">
        <f t="shared" si="27"/>
        <v>424.91</v>
      </c>
      <c r="H174" s="854">
        <v>424.91</v>
      </c>
      <c r="I174" s="740">
        <v>0</v>
      </c>
      <c r="J174" s="733">
        <f t="shared" si="28"/>
        <v>9575.09</v>
      </c>
      <c r="K174" s="708">
        <v>9575.09</v>
      </c>
      <c r="L174" s="734">
        <v>0</v>
      </c>
      <c r="M174" s="337">
        <v>0</v>
      </c>
      <c r="N174" s="708">
        <v>0</v>
      </c>
      <c r="O174" s="708">
        <v>0</v>
      </c>
      <c r="P174" s="711">
        <v>0</v>
      </c>
      <c r="Q174" s="853" t="s">
        <v>59</v>
      </c>
    </row>
    <row r="175" spans="1:17" ht="24" customHeight="1" x14ac:dyDescent="0.2">
      <c r="A175" s="389" t="s">
        <v>4285</v>
      </c>
      <c r="B175" s="389">
        <v>4642</v>
      </c>
      <c r="C175" s="254">
        <f t="shared" si="26"/>
        <v>26368.190000000002</v>
      </c>
      <c r="D175" s="254">
        <v>24.2</v>
      </c>
      <c r="E175" s="732">
        <v>0</v>
      </c>
      <c r="F175" s="706">
        <v>0</v>
      </c>
      <c r="G175" s="736">
        <f t="shared" si="27"/>
        <v>11493.99</v>
      </c>
      <c r="H175" s="854">
        <v>11493.99</v>
      </c>
      <c r="I175" s="740">
        <v>0</v>
      </c>
      <c r="J175" s="733">
        <f t="shared" si="28"/>
        <v>14850</v>
      </c>
      <c r="K175" s="708">
        <v>14850</v>
      </c>
      <c r="L175" s="734">
        <v>0</v>
      </c>
      <c r="M175" s="337">
        <v>0</v>
      </c>
      <c r="N175" s="708">
        <v>0</v>
      </c>
      <c r="O175" s="708">
        <v>0</v>
      </c>
      <c r="P175" s="711">
        <v>0</v>
      </c>
      <c r="Q175" s="853" t="s">
        <v>59</v>
      </c>
    </row>
    <row r="176" spans="1:17" ht="24" customHeight="1" x14ac:dyDescent="0.2">
      <c r="A176" s="389" t="s">
        <v>4286</v>
      </c>
      <c r="B176" s="389">
        <v>4644</v>
      </c>
      <c r="C176" s="254">
        <f t="shared" si="26"/>
        <v>20173.29</v>
      </c>
      <c r="D176" s="254">
        <v>252.99</v>
      </c>
      <c r="E176" s="732">
        <v>0</v>
      </c>
      <c r="F176" s="706">
        <v>0</v>
      </c>
      <c r="G176" s="736">
        <f t="shared" si="27"/>
        <v>70.3</v>
      </c>
      <c r="H176" s="854">
        <v>70.3</v>
      </c>
      <c r="I176" s="740">
        <v>0</v>
      </c>
      <c r="J176" s="733">
        <f t="shared" si="28"/>
        <v>19850</v>
      </c>
      <c r="K176" s="708">
        <v>19850</v>
      </c>
      <c r="L176" s="734">
        <v>0</v>
      </c>
      <c r="M176" s="337">
        <v>0</v>
      </c>
      <c r="N176" s="708">
        <v>0</v>
      </c>
      <c r="O176" s="708">
        <v>0</v>
      </c>
      <c r="P176" s="711">
        <v>0</v>
      </c>
      <c r="Q176" s="853" t="s">
        <v>59</v>
      </c>
    </row>
    <row r="177" spans="1:17" ht="34.5" customHeight="1" x14ac:dyDescent="0.2">
      <c r="A177" s="389" t="s">
        <v>4287</v>
      </c>
      <c r="B177" s="389">
        <v>4645</v>
      </c>
      <c r="C177" s="254">
        <f t="shared" si="26"/>
        <v>2988.58</v>
      </c>
      <c r="D177" s="254">
        <v>0</v>
      </c>
      <c r="E177" s="732">
        <v>0</v>
      </c>
      <c r="F177" s="706">
        <v>0</v>
      </c>
      <c r="G177" s="736">
        <f t="shared" si="27"/>
        <v>2988.58</v>
      </c>
      <c r="H177" s="854">
        <v>2988.58</v>
      </c>
      <c r="I177" s="740">
        <v>0</v>
      </c>
      <c r="J177" s="733">
        <f t="shared" si="28"/>
        <v>0</v>
      </c>
      <c r="K177" s="708">
        <v>0</v>
      </c>
      <c r="L177" s="734">
        <v>0</v>
      </c>
      <c r="M177" s="337">
        <v>0</v>
      </c>
      <c r="N177" s="708">
        <v>0</v>
      </c>
      <c r="O177" s="708">
        <v>0</v>
      </c>
      <c r="P177" s="711">
        <v>0</v>
      </c>
      <c r="Q177" s="853" t="s">
        <v>59</v>
      </c>
    </row>
    <row r="178" spans="1:17" ht="24" customHeight="1" x14ac:dyDescent="0.2">
      <c r="A178" s="389" t="s">
        <v>4288</v>
      </c>
      <c r="B178" s="389">
        <v>4647</v>
      </c>
      <c r="C178" s="254">
        <f t="shared" si="26"/>
        <v>14500.29</v>
      </c>
      <c r="D178" s="254">
        <v>0</v>
      </c>
      <c r="E178" s="732">
        <v>0</v>
      </c>
      <c r="F178" s="706">
        <v>0</v>
      </c>
      <c r="G178" s="736">
        <f t="shared" si="27"/>
        <v>301.29000000000002</v>
      </c>
      <c r="H178" s="854">
        <v>301.29000000000002</v>
      </c>
      <c r="I178" s="740">
        <v>0</v>
      </c>
      <c r="J178" s="733">
        <f t="shared" si="28"/>
        <v>9699</v>
      </c>
      <c r="K178" s="708">
        <v>9699</v>
      </c>
      <c r="L178" s="734">
        <v>0</v>
      </c>
      <c r="M178" s="337">
        <v>4500</v>
      </c>
      <c r="N178" s="708">
        <v>0</v>
      </c>
      <c r="O178" s="708">
        <v>0</v>
      </c>
      <c r="P178" s="711">
        <v>0</v>
      </c>
      <c r="Q178" s="853" t="s">
        <v>59</v>
      </c>
    </row>
    <row r="179" spans="1:17" ht="24" customHeight="1" x14ac:dyDescent="0.2">
      <c r="A179" s="389" t="s">
        <v>4289</v>
      </c>
      <c r="B179" s="389">
        <v>4648</v>
      </c>
      <c r="C179" s="254">
        <f t="shared" si="26"/>
        <v>38</v>
      </c>
      <c r="D179" s="254">
        <v>0</v>
      </c>
      <c r="E179" s="732">
        <v>0</v>
      </c>
      <c r="F179" s="706">
        <v>0</v>
      </c>
      <c r="G179" s="736">
        <f t="shared" si="27"/>
        <v>38</v>
      </c>
      <c r="H179" s="854">
        <v>38</v>
      </c>
      <c r="I179" s="740">
        <v>0</v>
      </c>
      <c r="J179" s="733">
        <f t="shared" si="28"/>
        <v>0</v>
      </c>
      <c r="K179" s="708">
        <v>0</v>
      </c>
      <c r="L179" s="734">
        <v>0</v>
      </c>
      <c r="M179" s="337">
        <v>0</v>
      </c>
      <c r="N179" s="708">
        <v>0</v>
      </c>
      <c r="O179" s="708">
        <v>0</v>
      </c>
      <c r="P179" s="711">
        <v>0</v>
      </c>
      <c r="Q179" s="853" t="s">
        <v>59</v>
      </c>
    </row>
    <row r="180" spans="1:17" ht="24" customHeight="1" x14ac:dyDescent="0.2">
      <c r="A180" s="389" t="s">
        <v>4290</v>
      </c>
      <c r="B180" s="389">
        <v>4649</v>
      </c>
      <c r="C180" s="254">
        <f t="shared" si="26"/>
        <v>1537.14</v>
      </c>
      <c r="D180" s="254">
        <v>0</v>
      </c>
      <c r="E180" s="732">
        <v>0</v>
      </c>
      <c r="F180" s="706">
        <v>0</v>
      </c>
      <c r="G180" s="736">
        <f t="shared" si="27"/>
        <v>1537.14</v>
      </c>
      <c r="H180" s="854">
        <v>1537.14</v>
      </c>
      <c r="I180" s="740">
        <v>0</v>
      </c>
      <c r="J180" s="733">
        <f t="shared" si="28"/>
        <v>0</v>
      </c>
      <c r="K180" s="708">
        <v>0</v>
      </c>
      <c r="L180" s="734">
        <v>0</v>
      </c>
      <c r="M180" s="337">
        <v>0</v>
      </c>
      <c r="N180" s="708">
        <v>0</v>
      </c>
      <c r="O180" s="708">
        <v>0</v>
      </c>
      <c r="P180" s="711">
        <v>0</v>
      </c>
      <c r="Q180" s="853" t="s">
        <v>59</v>
      </c>
    </row>
    <row r="181" spans="1:17" ht="34.5" customHeight="1" x14ac:dyDescent="0.2">
      <c r="A181" s="389" t="s">
        <v>4291</v>
      </c>
      <c r="B181" s="389">
        <v>4650</v>
      </c>
      <c r="C181" s="254">
        <f t="shared" si="26"/>
        <v>3582.5899999999997</v>
      </c>
      <c r="D181" s="254">
        <v>296.68</v>
      </c>
      <c r="E181" s="732">
        <v>0</v>
      </c>
      <c r="F181" s="706">
        <v>0</v>
      </c>
      <c r="G181" s="736">
        <f t="shared" si="27"/>
        <v>3285.91</v>
      </c>
      <c r="H181" s="854">
        <v>3285.91</v>
      </c>
      <c r="I181" s="740">
        <v>0</v>
      </c>
      <c r="J181" s="733">
        <f t="shared" si="28"/>
        <v>0</v>
      </c>
      <c r="K181" s="708">
        <v>0</v>
      </c>
      <c r="L181" s="734">
        <v>0</v>
      </c>
      <c r="M181" s="337">
        <v>0</v>
      </c>
      <c r="N181" s="708">
        <v>0</v>
      </c>
      <c r="O181" s="708">
        <v>0</v>
      </c>
      <c r="P181" s="711">
        <v>0</v>
      </c>
      <c r="Q181" s="853" t="s">
        <v>59</v>
      </c>
    </row>
    <row r="182" spans="1:17" ht="24" customHeight="1" x14ac:dyDescent="0.2">
      <c r="A182" s="389" t="s">
        <v>4292</v>
      </c>
      <c r="B182" s="389">
        <v>4651</v>
      </c>
      <c r="C182" s="254">
        <f t="shared" si="26"/>
        <v>2400</v>
      </c>
      <c r="D182" s="254">
        <v>0</v>
      </c>
      <c r="E182" s="732">
        <v>0</v>
      </c>
      <c r="F182" s="706">
        <v>0</v>
      </c>
      <c r="G182" s="736">
        <f t="shared" si="27"/>
        <v>240.79</v>
      </c>
      <c r="H182" s="854">
        <v>240.79</v>
      </c>
      <c r="I182" s="740">
        <v>0</v>
      </c>
      <c r="J182" s="733">
        <f t="shared" si="28"/>
        <v>2159.21</v>
      </c>
      <c r="K182" s="708">
        <v>2159.21</v>
      </c>
      <c r="L182" s="734">
        <v>0</v>
      </c>
      <c r="M182" s="337">
        <v>0</v>
      </c>
      <c r="N182" s="708">
        <v>0</v>
      </c>
      <c r="O182" s="708">
        <v>0</v>
      </c>
      <c r="P182" s="711">
        <v>0</v>
      </c>
      <c r="Q182" s="853" t="s">
        <v>59</v>
      </c>
    </row>
    <row r="183" spans="1:17" ht="24" customHeight="1" x14ac:dyDescent="0.2">
      <c r="A183" s="389" t="s">
        <v>4293</v>
      </c>
      <c r="B183" s="389">
        <v>4652</v>
      </c>
      <c r="C183" s="254">
        <f t="shared" si="26"/>
        <v>3300</v>
      </c>
      <c r="D183" s="254">
        <v>0</v>
      </c>
      <c r="E183" s="732">
        <v>0</v>
      </c>
      <c r="F183" s="706">
        <v>0</v>
      </c>
      <c r="G183" s="736">
        <f t="shared" si="27"/>
        <v>95.83</v>
      </c>
      <c r="H183" s="854">
        <v>95.83</v>
      </c>
      <c r="I183" s="740">
        <v>0</v>
      </c>
      <c r="J183" s="733">
        <f t="shared" si="28"/>
        <v>3204.17</v>
      </c>
      <c r="K183" s="708">
        <v>3204.17</v>
      </c>
      <c r="L183" s="734">
        <v>0</v>
      </c>
      <c r="M183" s="337">
        <v>0</v>
      </c>
      <c r="N183" s="708">
        <v>0</v>
      </c>
      <c r="O183" s="708">
        <v>0</v>
      </c>
      <c r="P183" s="711">
        <v>0</v>
      </c>
      <c r="Q183" s="853" t="s">
        <v>59</v>
      </c>
    </row>
    <row r="184" spans="1:17" ht="34.5" customHeight="1" x14ac:dyDescent="0.2">
      <c r="A184" s="389" t="s">
        <v>4294</v>
      </c>
      <c r="B184" s="389">
        <v>4653</v>
      </c>
      <c r="C184" s="254">
        <f t="shared" si="26"/>
        <v>1082.29</v>
      </c>
      <c r="D184" s="254">
        <v>82.28</v>
      </c>
      <c r="E184" s="732">
        <v>0</v>
      </c>
      <c r="F184" s="706">
        <v>0</v>
      </c>
      <c r="G184" s="736">
        <f t="shared" si="27"/>
        <v>891.47</v>
      </c>
      <c r="H184" s="854">
        <v>891.47</v>
      </c>
      <c r="I184" s="740">
        <v>0</v>
      </c>
      <c r="J184" s="733">
        <f t="shared" si="28"/>
        <v>108.54</v>
      </c>
      <c r="K184" s="708">
        <v>108.54</v>
      </c>
      <c r="L184" s="734">
        <v>0</v>
      </c>
      <c r="M184" s="337">
        <v>0</v>
      </c>
      <c r="N184" s="708">
        <v>0</v>
      </c>
      <c r="O184" s="708">
        <v>0</v>
      </c>
      <c r="P184" s="711">
        <v>0</v>
      </c>
      <c r="Q184" s="853" t="s">
        <v>59</v>
      </c>
    </row>
    <row r="185" spans="1:17" ht="34.5" customHeight="1" x14ac:dyDescent="0.2">
      <c r="A185" s="389" t="s">
        <v>4295</v>
      </c>
      <c r="B185" s="389">
        <v>4654</v>
      </c>
      <c r="C185" s="254">
        <f t="shared" si="26"/>
        <v>2138.02</v>
      </c>
      <c r="D185" s="254">
        <v>0</v>
      </c>
      <c r="E185" s="732">
        <v>0</v>
      </c>
      <c r="F185" s="706">
        <v>0</v>
      </c>
      <c r="G185" s="736">
        <f t="shared" si="27"/>
        <v>2138.02</v>
      </c>
      <c r="H185" s="854">
        <v>2138.02</v>
      </c>
      <c r="I185" s="740">
        <v>0</v>
      </c>
      <c r="J185" s="733">
        <f t="shared" si="28"/>
        <v>0</v>
      </c>
      <c r="K185" s="708">
        <v>0</v>
      </c>
      <c r="L185" s="734">
        <v>0</v>
      </c>
      <c r="M185" s="337">
        <v>0</v>
      </c>
      <c r="N185" s="708">
        <v>0</v>
      </c>
      <c r="O185" s="708">
        <v>0</v>
      </c>
      <c r="P185" s="711">
        <v>0</v>
      </c>
      <c r="Q185" s="853" t="s">
        <v>59</v>
      </c>
    </row>
    <row r="186" spans="1:17" ht="24" customHeight="1" x14ac:dyDescent="0.2">
      <c r="A186" s="389" t="s">
        <v>4296</v>
      </c>
      <c r="B186" s="389">
        <v>4656</v>
      </c>
      <c r="C186" s="254">
        <f t="shared" si="26"/>
        <v>4700</v>
      </c>
      <c r="D186" s="254">
        <v>0</v>
      </c>
      <c r="E186" s="732">
        <v>0</v>
      </c>
      <c r="F186" s="706">
        <v>0</v>
      </c>
      <c r="G186" s="736">
        <f t="shared" si="27"/>
        <v>338.8</v>
      </c>
      <c r="H186" s="854">
        <v>338.8</v>
      </c>
      <c r="I186" s="740">
        <v>0</v>
      </c>
      <c r="J186" s="733">
        <f t="shared" si="28"/>
        <v>4361.2</v>
      </c>
      <c r="K186" s="708">
        <v>4361.2</v>
      </c>
      <c r="L186" s="734">
        <v>0</v>
      </c>
      <c r="M186" s="337">
        <v>0</v>
      </c>
      <c r="N186" s="708">
        <v>0</v>
      </c>
      <c r="O186" s="708">
        <v>0</v>
      </c>
      <c r="P186" s="711">
        <v>0</v>
      </c>
      <c r="Q186" s="853" t="s">
        <v>59</v>
      </c>
    </row>
    <row r="187" spans="1:17" ht="15" customHeight="1" x14ac:dyDescent="0.2">
      <c r="A187" s="389" t="s">
        <v>3393</v>
      </c>
      <c r="B187" s="389">
        <v>4657</v>
      </c>
      <c r="C187" s="254">
        <f t="shared" si="26"/>
        <v>151407.28300000002</v>
      </c>
      <c r="D187" s="254">
        <v>0.37</v>
      </c>
      <c r="E187" s="732">
        <v>0</v>
      </c>
      <c r="F187" s="706">
        <v>42006.9</v>
      </c>
      <c r="G187" s="736">
        <f t="shared" si="27"/>
        <v>108809.62</v>
      </c>
      <c r="H187" s="854">
        <v>108809.62</v>
      </c>
      <c r="I187" s="740">
        <v>0</v>
      </c>
      <c r="J187" s="733">
        <f t="shared" si="28"/>
        <v>590.39300000000003</v>
      </c>
      <c r="K187" s="708">
        <v>590.39300000000003</v>
      </c>
      <c r="L187" s="734">
        <v>0</v>
      </c>
      <c r="M187" s="337">
        <v>0</v>
      </c>
      <c r="N187" s="708">
        <v>0</v>
      </c>
      <c r="O187" s="708">
        <v>0</v>
      </c>
      <c r="P187" s="711">
        <v>0</v>
      </c>
      <c r="Q187" s="853" t="s">
        <v>59</v>
      </c>
    </row>
    <row r="188" spans="1:17" ht="24" customHeight="1" x14ac:dyDescent="0.2">
      <c r="A188" s="389" t="s">
        <v>4297</v>
      </c>
      <c r="B188" s="389">
        <v>4658</v>
      </c>
      <c r="C188" s="254">
        <f t="shared" si="26"/>
        <v>15650</v>
      </c>
      <c r="D188" s="254">
        <v>0</v>
      </c>
      <c r="E188" s="732">
        <v>0</v>
      </c>
      <c r="F188" s="706">
        <v>0</v>
      </c>
      <c r="G188" s="736">
        <f t="shared" si="27"/>
        <v>174.24</v>
      </c>
      <c r="H188" s="854">
        <v>174.24</v>
      </c>
      <c r="I188" s="740">
        <v>0</v>
      </c>
      <c r="J188" s="733">
        <f t="shared" si="28"/>
        <v>15475.76</v>
      </c>
      <c r="K188" s="708">
        <v>15475.76</v>
      </c>
      <c r="L188" s="734">
        <v>0</v>
      </c>
      <c r="M188" s="337">
        <v>0</v>
      </c>
      <c r="N188" s="708">
        <v>0</v>
      </c>
      <c r="O188" s="708">
        <v>0</v>
      </c>
      <c r="P188" s="711">
        <v>0</v>
      </c>
      <c r="Q188" s="852" t="s">
        <v>59</v>
      </c>
    </row>
    <row r="189" spans="1:17" ht="34.5" customHeight="1" x14ac:dyDescent="0.2">
      <c r="A189" s="389" t="s">
        <v>4298</v>
      </c>
      <c r="B189" s="389">
        <v>4659</v>
      </c>
      <c r="C189" s="254">
        <f t="shared" si="26"/>
        <v>16634.7</v>
      </c>
      <c r="D189" s="254">
        <v>84.7</v>
      </c>
      <c r="E189" s="732">
        <v>0</v>
      </c>
      <c r="F189" s="706">
        <v>0</v>
      </c>
      <c r="G189" s="736">
        <f t="shared" si="27"/>
        <v>556.6</v>
      </c>
      <c r="H189" s="854">
        <v>556.6</v>
      </c>
      <c r="I189" s="740">
        <v>0</v>
      </c>
      <c r="J189" s="733">
        <f t="shared" si="28"/>
        <v>15993.4</v>
      </c>
      <c r="K189" s="708">
        <v>15993.4</v>
      </c>
      <c r="L189" s="734">
        <v>0</v>
      </c>
      <c r="M189" s="337">
        <v>0</v>
      </c>
      <c r="N189" s="708">
        <v>0</v>
      </c>
      <c r="O189" s="708">
        <v>0</v>
      </c>
      <c r="P189" s="711">
        <v>0</v>
      </c>
      <c r="Q189" s="852" t="s">
        <v>59</v>
      </c>
    </row>
    <row r="190" spans="1:17" ht="15" customHeight="1" x14ac:dyDescent="0.2">
      <c r="A190" s="389" t="s">
        <v>4299</v>
      </c>
      <c r="B190" s="389">
        <v>4661</v>
      </c>
      <c r="C190" s="254">
        <f t="shared" si="26"/>
        <v>13000</v>
      </c>
      <c r="D190" s="254">
        <v>0</v>
      </c>
      <c r="E190" s="732">
        <v>0</v>
      </c>
      <c r="F190" s="706">
        <v>0</v>
      </c>
      <c r="G190" s="736">
        <f t="shared" si="27"/>
        <v>350</v>
      </c>
      <c r="H190" s="854">
        <v>350</v>
      </c>
      <c r="I190" s="740">
        <v>0</v>
      </c>
      <c r="J190" s="733">
        <f t="shared" si="28"/>
        <v>12650</v>
      </c>
      <c r="K190" s="708">
        <v>12650</v>
      </c>
      <c r="L190" s="734">
        <v>0</v>
      </c>
      <c r="M190" s="337">
        <v>0</v>
      </c>
      <c r="N190" s="708">
        <v>0</v>
      </c>
      <c r="O190" s="708">
        <v>0</v>
      </c>
      <c r="P190" s="711">
        <v>0</v>
      </c>
      <c r="Q190" s="853" t="s">
        <v>59</v>
      </c>
    </row>
    <row r="191" spans="1:17" ht="34.5" customHeight="1" x14ac:dyDescent="0.2">
      <c r="A191" s="389" t="s">
        <v>4300</v>
      </c>
      <c r="B191" s="389">
        <v>4662</v>
      </c>
      <c r="C191" s="254">
        <f t="shared" si="26"/>
        <v>18401.440000000002</v>
      </c>
      <c r="D191" s="254">
        <v>1</v>
      </c>
      <c r="E191" s="732">
        <v>0</v>
      </c>
      <c r="F191" s="706">
        <v>0</v>
      </c>
      <c r="G191" s="736">
        <f t="shared" si="27"/>
        <v>9240.69</v>
      </c>
      <c r="H191" s="854">
        <v>9240.69</v>
      </c>
      <c r="I191" s="740">
        <v>0</v>
      </c>
      <c r="J191" s="733">
        <f t="shared" si="28"/>
        <v>9159.75</v>
      </c>
      <c r="K191" s="708">
        <v>9159.75</v>
      </c>
      <c r="L191" s="734">
        <v>0</v>
      </c>
      <c r="M191" s="337">
        <v>0</v>
      </c>
      <c r="N191" s="708">
        <v>0</v>
      </c>
      <c r="O191" s="708">
        <v>0</v>
      </c>
      <c r="P191" s="711">
        <v>0</v>
      </c>
      <c r="Q191" s="852" t="s">
        <v>59</v>
      </c>
    </row>
    <row r="192" spans="1:17" ht="24" customHeight="1" x14ac:dyDescent="0.2">
      <c r="A192" s="389" t="s">
        <v>4301</v>
      </c>
      <c r="B192" s="389">
        <v>4663</v>
      </c>
      <c r="C192" s="254">
        <f t="shared" si="26"/>
        <v>2389.4499999999998</v>
      </c>
      <c r="D192" s="254">
        <v>0</v>
      </c>
      <c r="E192" s="732">
        <v>0</v>
      </c>
      <c r="F192" s="706">
        <v>0</v>
      </c>
      <c r="G192" s="736">
        <f t="shared" si="27"/>
        <v>2389.4499999999998</v>
      </c>
      <c r="H192" s="854">
        <v>2389.4499999999998</v>
      </c>
      <c r="I192" s="740">
        <v>0</v>
      </c>
      <c r="J192" s="733">
        <f t="shared" si="28"/>
        <v>0</v>
      </c>
      <c r="K192" s="708">
        <v>0</v>
      </c>
      <c r="L192" s="734">
        <v>0</v>
      </c>
      <c r="M192" s="337">
        <v>0</v>
      </c>
      <c r="N192" s="708">
        <v>0</v>
      </c>
      <c r="O192" s="708">
        <v>0</v>
      </c>
      <c r="P192" s="711">
        <v>0</v>
      </c>
      <c r="Q192" s="852" t="s">
        <v>59</v>
      </c>
    </row>
    <row r="193" spans="1:17" ht="34.5" customHeight="1" x14ac:dyDescent="0.2">
      <c r="A193" s="389" t="s">
        <v>4302</v>
      </c>
      <c r="B193" s="389">
        <v>4665</v>
      </c>
      <c r="C193" s="254">
        <f t="shared" si="26"/>
        <v>10965.289999999999</v>
      </c>
      <c r="D193" s="254">
        <v>567.49</v>
      </c>
      <c r="E193" s="732">
        <v>0</v>
      </c>
      <c r="F193" s="706">
        <v>0</v>
      </c>
      <c r="G193" s="855">
        <f t="shared" si="27"/>
        <v>10397.799999999999</v>
      </c>
      <c r="H193" s="854">
        <v>10397.799999999999</v>
      </c>
      <c r="I193" s="740">
        <v>0</v>
      </c>
      <c r="J193" s="733">
        <f t="shared" si="28"/>
        <v>0</v>
      </c>
      <c r="K193" s="708">
        <v>0</v>
      </c>
      <c r="L193" s="734">
        <v>0</v>
      </c>
      <c r="M193" s="337">
        <v>0</v>
      </c>
      <c r="N193" s="708">
        <v>0</v>
      </c>
      <c r="O193" s="708">
        <v>0</v>
      </c>
      <c r="P193" s="711">
        <v>0</v>
      </c>
      <c r="Q193" s="852" t="s">
        <v>59</v>
      </c>
    </row>
    <row r="194" spans="1:17" ht="24" customHeight="1" x14ac:dyDescent="0.2">
      <c r="A194" s="397" t="s">
        <v>4303</v>
      </c>
      <c r="B194" s="397">
        <v>4666</v>
      </c>
      <c r="C194" s="255">
        <f t="shared" si="26"/>
        <v>16521.18</v>
      </c>
      <c r="D194" s="255">
        <v>470.88</v>
      </c>
      <c r="E194" s="398">
        <v>0</v>
      </c>
      <c r="F194" s="719">
        <v>0</v>
      </c>
      <c r="G194" s="399">
        <f t="shared" si="27"/>
        <v>7589.93</v>
      </c>
      <c r="H194" s="401">
        <v>7589.93</v>
      </c>
      <c r="I194" s="740">
        <v>0</v>
      </c>
      <c r="J194" s="341">
        <f t="shared" si="28"/>
        <v>8460.3700000000008</v>
      </c>
      <c r="K194" s="720">
        <v>8460.3700000000008</v>
      </c>
      <c r="L194" s="734">
        <v>0</v>
      </c>
      <c r="M194" s="721">
        <v>0</v>
      </c>
      <c r="N194" s="720">
        <v>0</v>
      </c>
      <c r="O194" s="720">
        <v>0</v>
      </c>
      <c r="P194" s="722">
        <v>0</v>
      </c>
      <c r="Q194" s="729" t="s">
        <v>59</v>
      </c>
    </row>
    <row r="195" spans="1:17" ht="31.5" x14ac:dyDescent="0.2">
      <c r="A195" s="389" t="s">
        <v>4304</v>
      </c>
      <c r="B195" s="389">
        <v>4668</v>
      </c>
      <c r="C195" s="254">
        <f t="shared" si="26"/>
        <v>3035</v>
      </c>
      <c r="D195" s="254">
        <v>35</v>
      </c>
      <c r="E195" s="732">
        <v>0</v>
      </c>
      <c r="F195" s="706">
        <v>0</v>
      </c>
      <c r="G195" s="736">
        <f t="shared" si="27"/>
        <v>3000</v>
      </c>
      <c r="H195" s="854">
        <v>3000</v>
      </c>
      <c r="I195" s="740">
        <v>0</v>
      </c>
      <c r="J195" s="733">
        <f t="shared" si="28"/>
        <v>0</v>
      </c>
      <c r="K195" s="708">
        <v>0</v>
      </c>
      <c r="L195" s="734">
        <v>0</v>
      </c>
      <c r="M195" s="337">
        <v>0</v>
      </c>
      <c r="N195" s="708">
        <v>0</v>
      </c>
      <c r="O195" s="708">
        <v>0</v>
      </c>
      <c r="P195" s="711">
        <v>0</v>
      </c>
      <c r="Q195" s="852" t="s">
        <v>59</v>
      </c>
    </row>
    <row r="196" spans="1:17" ht="24" customHeight="1" x14ac:dyDescent="0.2">
      <c r="A196" s="389" t="s">
        <v>4305</v>
      </c>
      <c r="B196" s="389">
        <v>4669</v>
      </c>
      <c r="C196" s="254">
        <f t="shared" si="26"/>
        <v>2500</v>
      </c>
      <c r="D196" s="254">
        <v>0</v>
      </c>
      <c r="E196" s="732">
        <v>0</v>
      </c>
      <c r="F196" s="706">
        <v>0</v>
      </c>
      <c r="G196" s="736">
        <f t="shared" si="27"/>
        <v>240.62</v>
      </c>
      <c r="H196" s="854">
        <v>240.62</v>
      </c>
      <c r="I196" s="740">
        <v>0</v>
      </c>
      <c r="J196" s="733">
        <f t="shared" si="28"/>
        <v>2259.38</v>
      </c>
      <c r="K196" s="708">
        <v>2259.38</v>
      </c>
      <c r="L196" s="734">
        <v>0</v>
      </c>
      <c r="M196" s="337">
        <v>0</v>
      </c>
      <c r="N196" s="708">
        <v>0</v>
      </c>
      <c r="O196" s="708">
        <v>0</v>
      </c>
      <c r="P196" s="711">
        <v>0</v>
      </c>
      <c r="Q196" s="852" t="s">
        <v>59</v>
      </c>
    </row>
    <row r="197" spans="1:17" ht="24" customHeight="1" x14ac:dyDescent="0.2">
      <c r="A197" s="389" t="s">
        <v>4306</v>
      </c>
      <c r="B197" s="389">
        <v>4670</v>
      </c>
      <c r="C197" s="254">
        <f t="shared" si="26"/>
        <v>1357.86</v>
      </c>
      <c r="D197" s="254">
        <v>0</v>
      </c>
      <c r="E197" s="732">
        <v>0</v>
      </c>
      <c r="F197" s="706">
        <v>0</v>
      </c>
      <c r="G197" s="736">
        <f t="shared" si="27"/>
        <v>1357.86</v>
      </c>
      <c r="H197" s="854">
        <v>1357.86</v>
      </c>
      <c r="I197" s="740">
        <v>0</v>
      </c>
      <c r="J197" s="733">
        <f t="shared" si="28"/>
        <v>0</v>
      </c>
      <c r="K197" s="708">
        <v>0</v>
      </c>
      <c r="L197" s="734">
        <v>0</v>
      </c>
      <c r="M197" s="337">
        <v>0</v>
      </c>
      <c r="N197" s="708">
        <v>0</v>
      </c>
      <c r="O197" s="708">
        <v>0</v>
      </c>
      <c r="P197" s="711">
        <v>0</v>
      </c>
      <c r="Q197" s="852" t="s">
        <v>59</v>
      </c>
    </row>
    <row r="198" spans="1:17" ht="24" customHeight="1" x14ac:dyDescent="0.2">
      <c r="A198" s="389" t="s">
        <v>4307</v>
      </c>
      <c r="B198" s="389">
        <v>4671</v>
      </c>
      <c r="C198" s="254">
        <f t="shared" si="26"/>
        <v>2057.17</v>
      </c>
      <c r="D198" s="254">
        <v>40</v>
      </c>
      <c r="E198" s="732">
        <v>0</v>
      </c>
      <c r="F198" s="706">
        <v>0</v>
      </c>
      <c r="G198" s="736">
        <f t="shared" si="27"/>
        <v>2017.17</v>
      </c>
      <c r="H198" s="854">
        <v>2017.17</v>
      </c>
      <c r="I198" s="740">
        <v>0</v>
      </c>
      <c r="J198" s="733">
        <f t="shared" si="28"/>
        <v>0</v>
      </c>
      <c r="K198" s="708">
        <v>0</v>
      </c>
      <c r="L198" s="734">
        <v>0</v>
      </c>
      <c r="M198" s="337">
        <v>0</v>
      </c>
      <c r="N198" s="708">
        <v>0</v>
      </c>
      <c r="O198" s="708">
        <v>0</v>
      </c>
      <c r="P198" s="711">
        <v>0</v>
      </c>
      <c r="Q198" s="852" t="s">
        <v>59</v>
      </c>
    </row>
    <row r="199" spans="1:17" ht="24" customHeight="1" x14ac:dyDescent="0.2">
      <c r="A199" s="389" t="s">
        <v>4308</v>
      </c>
      <c r="B199" s="389">
        <v>4672</v>
      </c>
      <c r="C199" s="254">
        <f t="shared" si="26"/>
        <v>589.47</v>
      </c>
      <c r="D199" s="254">
        <v>0</v>
      </c>
      <c r="E199" s="732">
        <v>0</v>
      </c>
      <c r="F199" s="706">
        <v>0</v>
      </c>
      <c r="G199" s="736">
        <f t="shared" si="27"/>
        <v>589.47</v>
      </c>
      <c r="H199" s="854">
        <v>589.47</v>
      </c>
      <c r="I199" s="740">
        <v>0</v>
      </c>
      <c r="J199" s="733">
        <f t="shared" si="28"/>
        <v>0</v>
      </c>
      <c r="K199" s="708">
        <v>0</v>
      </c>
      <c r="L199" s="734">
        <v>0</v>
      </c>
      <c r="M199" s="337">
        <v>0</v>
      </c>
      <c r="N199" s="708">
        <v>0</v>
      </c>
      <c r="O199" s="708">
        <v>0</v>
      </c>
      <c r="P199" s="711">
        <v>0</v>
      </c>
      <c r="Q199" s="852" t="s">
        <v>59</v>
      </c>
    </row>
    <row r="200" spans="1:17" ht="24" customHeight="1" x14ac:dyDescent="0.2">
      <c r="A200" s="389" t="s">
        <v>4309</v>
      </c>
      <c r="B200" s="389">
        <v>4689</v>
      </c>
      <c r="C200" s="254">
        <f t="shared" si="26"/>
        <v>1172.71</v>
      </c>
      <c r="D200" s="254">
        <v>72.709999999999994</v>
      </c>
      <c r="E200" s="732">
        <v>0</v>
      </c>
      <c r="F200" s="706">
        <v>0</v>
      </c>
      <c r="G200" s="736">
        <f t="shared" si="27"/>
        <v>1100</v>
      </c>
      <c r="H200" s="854">
        <v>1100</v>
      </c>
      <c r="I200" s="740">
        <v>0</v>
      </c>
      <c r="J200" s="733">
        <f t="shared" si="28"/>
        <v>0</v>
      </c>
      <c r="K200" s="708">
        <v>0</v>
      </c>
      <c r="L200" s="734">
        <v>0</v>
      </c>
      <c r="M200" s="337">
        <v>0</v>
      </c>
      <c r="N200" s="708">
        <v>0</v>
      </c>
      <c r="O200" s="708">
        <v>0</v>
      </c>
      <c r="P200" s="711">
        <v>0</v>
      </c>
      <c r="Q200" s="852" t="s">
        <v>59</v>
      </c>
    </row>
    <row r="201" spans="1:17" ht="24" customHeight="1" x14ac:dyDescent="0.2">
      <c r="A201" s="389" t="s">
        <v>4310</v>
      </c>
      <c r="B201" s="389">
        <v>4694</v>
      </c>
      <c r="C201" s="254">
        <f t="shared" si="26"/>
        <v>498.95</v>
      </c>
      <c r="D201" s="254">
        <v>100</v>
      </c>
      <c r="E201" s="732">
        <v>0</v>
      </c>
      <c r="F201" s="706">
        <v>0</v>
      </c>
      <c r="G201" s="736">
        <f t="shared" si="27"/>
        <v>398.95</v>
      </c>
      <c r="H201" s="854">
        <v>398.95</v>
      </c>
      <c r="I201" s="740">
        <v>0</v>
      </c>
      <c r="J201" s="733">
        <f t="shared" si="28"/>
        <v>0</v>
      </c>
      <c r="K201" s="708">
        <v>0</v>
      </c>
      <c r="L201" s="734">
        <v>0</v>
      </c>
      <c r="M201" s="337">
        <v>0</v>
      </c>
      <c r="N201" s="708">
        <v>0</v>
      </c>
      <c r="O201" s="708">
        <v>0</v>
      </c>
      <c r="P201" s="711">
        <v>0</v>
      </c>
      <c r="Q201" s="852" t="s">
        <v>59</v>
      </c>
    </row>
    <row r="202" spans="1:17" ht="24" customHeight="1" x14ac:dyDescent="0.2">
      <c r="A202" s="389" t="s">
        <v>4311</v>
      </c>
      <c r="B202" s="389">
        <v>4695</v>
      </c>
      <c r="C202" s="254">
        <f t="shared" si="26"/>
        <v>6909.99</v>
      </c>
      <c r="D202" s="254">
        <v>0</v>
      </c>
      <c r="E202" s="732">
        <v>0</v>
      </c>
      <c r="F202" s="706">
        <v>0</v>
      </c>
      <c r="G202" s="736">
        <f t="shared" si="27"/>
        <v>6817.63</v>
      </c>
      <c r="H202" s="854">
        <v>6817.63</v>
      </c>
      <c r="I202" s="740">
        <v>0</v>
      </c>
      <c r="J202" s="733">
        <f t="shared" si="28"/>
        <v>92.36</v>
      </c>
      <c r="K202" s="708">
        <v>92.36</v>
      </c>
      <c r="L202" s="734">
        <v>0</v>
      </c>
      <c r="M202" s="337">
        <v>0</v>
      </c>
      <c r="N202" s="708">
        <v>0</v>
      </c>
      <c r="O202" s="708">
        <v>0</v>
      </c>
      <c r="P202" s="711">
        <v>0</v>
      </c>
      <c r="Q202" s="852" t="s">
        <v>59</v>
      </c>
    </row>
    <row r="203" spans="1:17" ht="24" customHeight="1" x14ac:dyDescent="0.2">
      <c r="A203" s="389" t="s">
        <v>4312</v>
      </c>
      <c r="B203" s="389">
        <v>4703</v>
      </c>
      <c r="C203" s="254">
        <f t="shared" si="26"/>
        <v>2100</v>
      </c>
      <c r="D203" s="254">
        <v>0</v>
      </c>
      <c r="E203" s="732">
        <v>0</v>
      </c>
      <c r="F203" s="706">
        <v>0</v>
      </c>
      <c r="G203" s="736">
        <f t="shared" si="27"/>
        <v>2100</v>
      </c>
      <c r="H203" s="854">
        <v>2100</v>
      </c>
      <c r="I203" s="740">
        <v>0</v>
      </c>
      <c r="J203" s="733">
        <f t="shared" si="28"/>
        <v>0</v>
      </c>
      <c r="K203" s="708">
        <v>0</v>
      </c>
      <c r="L203" s="734">
        <v>0</v>
      </c>
      <c r="M203" s="337">
        <v>0</v>
      </c>
      <c r="N203" s="708">
        <v>0</v>
      </c>
      <c r="O203" s="708">
        <v>0</v>
      </c>
      <c r="P203" s="711">
        <v>0</v>
      </c>
      <c r="Q203" s="852" t="s">
        <v>59</v>
      </c>
    </row>
    <row r="204" spans="1:17" ht="24" customHeight="1" x14ac:dyDescent="0.2">
      <c r="A204" s="389" t="s">
        <v>4313</v>
      </c>
      <c r="B204" s="389">
        <v>4709</v>
      </c>
      <c r="C204" s="254">
        <f t="shared" si="26"/>
        <v>105904</v>
      </c>
      <c r="D204" s="254">
        <v>0</v>
      </c>
      <c r="E204" s="732">
        <v>0</v>
      </c>
      <c r="F204" s="706">
        <v>0</v>
      </c>
      <c r="G204" s="736">
        <f t="shared" si="27"/>
        <v>2800</v>
      </c>
      <c r="H204" s="854">
        <v>2800</v>
      </c>
      <c r="I204" s="740">
        <v>0</v>
      </c>
      <c r="J204" s="733">
        <f t="shared" si="28"/>
        <v>19000</v>
      </c>
      <c r="K204" s="708">
        <v>19000</v>
      </c>
      <c r="L204" s="734">
        <v>0</v>
      </c>
      <c r="M204" s="337">
        <v>14104</v>
      </c>
      <c r="N204" s="708">
        <v>35000</v>
      </c>
      <c r="O204" s="708">
        <v>35000</v>
      </c>
      <c r="P204" s="711">
        <v>0</v>
      </c>
      <c r="Q204" s="852" t="s">
        <v>59</v>
      </c>
    </row>
    <row r="205" spans="1:17" ht="34.5" customHeight="1" x14ac:dyDescent="0.2">
      <c r="A205" s="389" t="s">
        <v>4314</v>
      </c>
      <c r="B205" s="389">
        <v>4714</v>
      </c>
      <c r="C205" s="254">
        <f t="shared" ref="C205:C264" si="29">D205+E205+F205+G205+J205+M205+N205+O205+P205</f>
        <v>10000</v>
      </c>
      <c r="D205" s="254">
        <v>0</v>
      </c>
      <c r="E205" s="732">
        <v>0</v>
      </c>
      <c r="F205" s="706">
        <v>0</v>
      </c>
      <c r="G205" s="736">
        <f t="shared" si="27"/>
        <v>9254.64</v>
      </c>
      <c r="H205" s="854">
        <v>9254.64</v>
      </c>
      <c r="I205" s="740">
        <v>0</v>
      </c>
      <c r="J205" s="733">
        <f t="shared" si="28"/>
        <v>745.36</v>
      </c>
      <c r="K205" s="708">
        <v>745.36</v>
      </c>
      <c r="L205" s="734">
        <v>0</v>
      </c>
      <c r="M205" s="337">
        <v>0</v>
      </c>
      <c r="N205" s="708">
        <v>0</v>
      </c>
      <c r="O205" s="708">
        <v>0</v>
      </c>
      <c r="P205" s="711">
        <v>0</v>
      </c>
      <c r="Q205" s="852" t="s">
        <v>59</v>
      </c>
    </row>
    <row r="206" spans="1:17" ht="24" customHeight="1" x14ac:dyDescent="0.2">
      <c r="A206" s="389" t="s">
        <v>4315</v>
      </c>
      <c r="B206" s="389">
        <v>4717</v>
      </c>
      <c r="C206" s="254">
        <f t="shared" si="29"/>
        <v>1450.8820000000001</v>
      </c>
      <c r="D206" s="254">
        <v>0</v>
      </c>
      <c r="E206" s="732">
        <v>0</v>
      </c>
      <c r="F206" s="706">
        <v>0</v>
      </c>
      <c r="G206" s="736">
        <f t="shared" si="27"/>
        <v>1450.8820000000001</v>
      </c>
      <c r="H206" s="854">
        <v>1450.8820000000001</v>
      </c>
      <c r="I206" s="740">
        <v>0</v>
      </c>
      <c r="J206" s="733">
        <f t="shared" si="28"/>
        <v>0</v>
      </c>
      <c r="K206" s="708">
        <v>0</v>
      </c>
      <c r="L206" s="734">
        <v>0</v>
      </c>
      <c r="M206" s="337">
        <v>0</v>
      </c>
      <c r="N206" s="708">
        <v>0</v>
      </c>
      <c r="O206" s="708">
        <v>0</v>
      </c>
      <c r="P206" s="711">
        <v>0</v>
      </c>
      <c r="Q206" s="852" t="s">
        <v>59</v>
      </c>
    </row>
    <row r="207" spans="1:17" ht="24" customHeight="1" x14ac:dyDescent="0.2">
      <c r="A207" s="389" t="s">
        <v>4316</v>
      </c>
      <c r="B207" s="389">
        <v>4718</v>
      </c>
      <c r="C207" s="254">
        <f t="shared" si="29"/>
        <v>2000.0015100000001</v>
      </c>
      <c r="D207" s="254">
        <v>0</v>
      </c>
      <c r="E207" s="732">
        <v>0</v>
      </c>
      <c r="F207" s="706">
        <v>0</v>
      </c>
      <c r="G207" s="736">
        <f t="shared" si="27"/>
        <v>1071.6315099999999</v>
      </c>
      <c r="H207" s="854">
        <v>1071.6315099999999</v>
      </c>
      <c r="I207" s="740">
        <v>0</v>
      </c>
      <c r="J207" s="733">
        <f t="shared" si="28"/>
        <v>928.37</v>
      </c>
      <c r="K207" s="708">
        <v>928.37</v>
      </c>
      <c r="L207" s="734">
        <v>0</v>
      </c>
      <c r="M207" s="337">
        <v>0</v>
      </c>
      <c r="N207" s="708">
        <v>0</v>
      </c>
      <c r="O207" s="708">
        <v>0</v>
      </c>
      <c r="P207" s="711">
        <v>0</v>
      </c>
      <c r="Q207" s="852" t="s">
        <v>59</v>
      </c>
    </row>
    <row r="208" spans="1:17" ht="34.5" customHeight="1" x14ac:dyDescent="0.2">
      <c r="A208" s="389" t="s">
        <v>4317</v>
      </c>
      <c r="B208" s="389">
        <v>4720</v>
      </c>
      <c r="C208" s="254">
        <f t="shared" si="29"/>
        <v>2975.63483</v>
      </c>
      <c r="D208" s="254">
        <v>0</v>
      </c>
      <c r="E208" s="732">
        <v>0</v>
      </c>
      <c r="F208" s="706">
        <v>0</v>
      </c>
      <c r="G208" s="736">
        <f t="shared" si="27"/>
        <v>2975.63483</v>
      </c>
      <c r="H208" s="854">
        <v>2975.63483</v>
      </c>
      <c r="I208" s="740">
        <v>0</v>
      </c>
      <c r="J208" s="733">
        <f t="shared" si="28"/>
        <v>0</v>
      </c>
      <c r="K208" s="708">
        <v>0</v>
      </c>
      <c r="L208" s="734">
        <v>0</v>
      </c>
      <c r="M208" s="337">
        <v>0</v>
      </c>
      <c r="N208" s="708">
        <v>0</v>
      </c>
      <c r="O208" s="708">
        <v>0</v>
      </c>
      <c r="P208" s="711">
        <v>0</v>
      </c>
      <c r="Q208" s="852" t="s">
        <v>59</v>
      </c>
    </row>
    <row r="209" spans="1:17" ht="31.5" x14ac:dyDescent="0.2">
      <c r="A209" s="389" t="s">
        <v>4318</v>
      </c>
      <c r="B209" s="389">
        <v>4721</v>
      </c>
      <c r="C209" s="254">
        <f t="shared" si="29"/>
        <v>6800.6651199999997</v>
      </c>
      <c r="D209" s="254">
        <v>0</v>
      </c>
      <c r="E209" s="732">
        <v>0</v>
      </c>
      <c r="F209" s="706">
        <v>0</v>
      </c>
      <c r="G209" s="736">
        <f t="shared" si="27"/>
        <v>6800.6651199999997</v>
      </c>
      <c r="H209" s="854">
        <v>6800.6651199999997</v>
      </c>
      <c r="I209" s="740">
        <v>0</v>
      </c>
      <c r="J209" s="733">
        <f t="shared" si="28"/>
        <v>0</v>
      </c>
      <c r="K209" s="708">
        <v>0</v>
      </c>
      <c r="L209" s="734">
        <v>0</v>
      </c>
      <c r="M209" s="337">
        <v>0</v>
      </c>
      <c r="N209" s="708">
        <v>0</v>
      </c>
      <c r="O209" s="708">
        <v>0</v>
      </c>
      <c r="P209" s="711">
        <v>0</v>
      </c>
      <c r="Q209" s="852" t="s">
        <v>59</v>
      </c>
    </row>
    <row r="210" spans="1:17" ht="24" customHeight="1" x14ac:dyDescent="0.2">
      <c r="A210" s="389" t="s">
        <v>4319</v>
      </c>
      <c r="B210" s="389">
        <v>4722</v>
      </c>
      <c r="C210" s="254">
        <f t="shared" si="29"/>
        <v>158.08529000000001</v>
      </c>
      <c r="D210" s="254">
        <v>0</v>
      </c>
      <c r="E210" s="732">
        <v>0</v>
      </c>
      <c r="F210" s="706">
        <v>0</v>
      </c>
      <c r="G210" s="855">
        <f t="shared" si="27"/>
        <v>158.08529000000001</v>
      </c>
      <c r="H210" s="854">
        <v>158.08529000000001</v>
      </c>
      <c r="I210" s="740">
        <v>0</v>
      </c>
      <c r="J210" s="733">
        <f t="shared" si="28"/>
        <v>0</v>
      </c>
      <c r="K210" s="708">
        <v>0</v>
      </c>
      <c r="L210" s="734">
        <v>0</v>
      </c>
      <c r="M210" s="337">
        <v>0</v>
      </c>
      <c r="N210" s="708">
        <v>0</v>
      </c>
      <c r="O210" s="708">
        <v>0</v>
      </c>
      <c r="P210" s="711">
        <v>0</v>
      </c>
      <c r="Q210" s="852" t="s">
        <v>59</v>
      </c>
    </row>
    <row r="211" spans="1:17" ht="24" customHeight="1" x14ac:dyDescent="0.2">
      <c r="A211" s="397" t="s">
        <v>4320</v>
      </c>
      <c r="B211" s="397">
        <v>4728</v>
      </c>
      <c r="C211" s="255">
        <f t="shared" si="29"/>
        <v>394.03699999999998</v>
      </c>
      <c r="D211" s="255">
        <v>0</v>
      </c>
      <c r="E211" s="398">
        <v>0</v>
      </c>
      <c r="F211" s="719">
        <v>0</v>
      </c>
      <c r="G211" s="399">
        <f t="shared" si="27"/>
        <v>394.03699999999998</v>
      </c>
      <c r="H211" s="401">
        <v>394.03699999999998</v>
      </c>
      <c r="I211" s="740">
        <v>0</v>
      </c>
      <c r="J211" s="341">
        <f t="shared" si="28"/>
        <v>0</v>
      </c>
      <c r="K211" s="720">
        <v>0</v>
      </c>
      <c r="L211" s="734">
        <v>0</v>
      </c>
      <c r="M211" s="721">
        <v>0</v>
      </c>
      <c r="N211" s="720">
        <v>0</v>
      </c>
      <c r="O211" s="720">
        <v>0</v>
      </c>
      <c r="P211" s="722">
        <v>0</v>
      </c>
      <c r="Q211" s="729" t="s">
        <v>59</v>
      </c>
    </row>
    <row r="212" spans="1:17" ht="34.5" customHeight="1" x14ac:dyDescent="0.2">
      <c r="A212" s="389" t="s">
        <v>4321</v>
      </c>
      <c r="B212" s="389">
        <v>5181</v>
      </c>
      <c r="C212" s="254">
        <f>G212</f>
        <v>1170</v>
      </c>
      <c r="D212" s="254">
        <v>9640.51</v>
      </c>
      <c r="E212" s="732">
        <v>0</v>
      </c>
      <c r="F212" s="706">
        <v>0</v>
      </c>
      <c r="G212" s="736">
        <f t="shared" si="27"/>
        <v>1170</v>
      </c>
      <c r="H212" s="854">
        <v>1170</v>
      </c>
      <c r="I212" s="740">
        <v>0</v>
      </c>
      <c r="J212" s="733">
        <f t="shared" si="28"/>
        <v>0</v>
      </c>
      <c r="K212" s="708">
        <v>0</v>
      </c>
      <c r="L212" s="734">
        <v>0</v>
      </c>
      <c r="M212" s="337">
        <v>0</v>
      </c>
      <c r="N212" s="708">
        <v>0</v>
      </c>
      <c r="O212" s="708">
        <v>0</v>
      </c>
      <c r="P212" s="711">
        <v>0</v>
      </c>
      <c r="Q212" s="853" t="s">
        <v>4230</v>
      </c>
    </row>
    <row r="213" spans="1:17" ht="34.5" customHeight="1" x14ac:dyDescent="0.2">
      <c r="A213" s="389" t="s">
        <v>489</v>
      </c>
      <c r="B213" s="389">
        <v>5385</v>
      </c>
      <c r="C213" s="254">
        <f>G213</f>
        <v>10785</v>
      </c>
      <c r="D213" s="254">
        <v>4360.2520000000004</v>
      </c>
      <c r="E213" s="732">
        <v>0</v>
      </c>
      <c r="F213" s="706">
        <v>15435.8</v>
      </c>
      <c r="G213" s="736">
        <f t="shared" si="27"/>
        <v>10785</v>
      </c>
      <c r="H213" s="854">
        <v>10785</v>
      </c>
      <c r="I213" s="740">
        <v>0</v>
      </c>
      <c r="J213" s="733">
        <f t="shared" si="28"/>
        <v>0</v>
      </c>
      <c r="K213" s="708">
        <v>0</v>
      </c>
      <c r="L213" s="734">
        <v>0</v>
      </c>
      <c r="M213" s="337">
        <v>0</v>
      </c>
      <c r="N213" s="708">
        <v>0</v>
      </c>
      <c r="O213" s="708">
        <v>0</v>
      </c>
      <c r="P213" s="711">
        <v>0</v>
      </c>
      <c r="Q213" s="852" t="s">
        <v>4230</v>
      </c>
    </row>
    <row r="214" spans="1:17" ht="15" customHeight="1" x14ac:dyDescent="0.2">
      <c r="A214" s="389" t="s">
        <v>4322</v>
      </c>
      <c r="B214" s="389">
        <v>5474</v>
      </c>
      <c r="C214" s="254">
        <f t="shared" si="29"/>
        <v>240</v>
      </c>
      <c r="D214" s="254">
        <v>0</v>
      </c>
      <c r="E214" s="732">
        <v>0</v>
      </c>
      <c r="F214" s="706">
        <v>0</v>
      </c>
      <c r="G214" s="736">
        <f t="shared" si="27"/>
        <v>240</v>
      </c>
      <c r="H214" s="854">
        <v>240</v>
      </c>
      <c r="I214" s="740">
        <v>0</v>
      </c>
      <c r="J214" s="733">
        <f t="shared" si="28"/>
        <v>0</v>
      </c>
      <c r="K214" s="708">
        <v>0</v>
      </c>
      <c r="L214" s="734">
        <v>0</v>
      </c>
      <c r="M214" s="337">
        <v>0</v>
      </c>
      <c r="N214" s="708">
        <v>0</v>
      </c>
      <c r="O214" s="708">
        <v>0</v>
      </c>
      <c r="P214" s="711">
        <v>0</v>
      </c>
      <c r="Q214" s="852" t="s">
        <v>59</v>
      </c>
    </row>
    <row r="215" spans="1:17" ht="45" customHeight="1" x14ac:dyDescent="0.2">
      <c r="A215" s="389" t="s">
        <v>4323</v>
      </c>
      <c r="B215" s="389">
        <v>5681</v>
      </c>
      <c r="C215" s="254">
        <f t="shared" si="29"/>
        <v>19377.485619999999</v>
      </c>
      <c r="D215" s="254">
        <v>0.22</v>
      </c>
      <c r="E215" s="732">
        <v>4201.2656200000001</v>
      </c>
      <c r="F215" s="706">
        <v>0</v>
      </c>
      <c r="G215" s="736">
        <f t="shared" si="27"/>
        <v>780.32999999999993</v>
      </c>
      <c r="H215" s="854">
        <v>780.32999999999993</v>
      </c>
      <c r="I215" s="740">
        <v>0</v>
      </c>
      <c r="J215" s="733">
        <f t="shared" si="28"/>
        <v>14395.67</v>
      </c>
      <c r="K215" s="708">
        <v>14395.67</v>
      </c>
      <c r="L215" s="734">
        <v>0</v>
      </c>
      <c r="M215" s="337">
        <v>0</v>
      </c>
      <c r="N215" s="708">
        <v>0</v>
      </c>
      <c r="O215" s="708">
        <v>0</v>
      </c>
      <c r="P215" s="711">
        <v>0</v>
      </c>
      <c r="Q215" s="742" t="s">
        <v>4324</v>
      </c>
    </row>
    <row r="216" spans="1:17" ht="34.5" customHeight="1" x14ac:dyDescent="0.2">
      <c r="A216" s="389" t="s">
        <v>4368</v>
      </c>
      <c r="B216" s="389">
        <v>5837</v>
      </c>
      <c r="C216" s="254">
        <f t="shared" si="29"/>
        <v>133709.274</v>
      </c>
      <c r="D216" s="254">
        <v>208.738</v>
      </c>
      <c r="E216" s="732">
        <v>936.54600000000005</v>
      </c>
      <c r="F216" s="706">
        <v>0</v>
      </c>
      <c r="G216" s="736">
        <f t="shared" si="27"/>
        <v>109.2</v>
      </c>
      <c r="H216" s="854">
        <v>109.2</v>
      </c>
      <c r="I216" s="740">
        <v>0</v>
      </c>
      <c r="J216" s="733">
        <f t="shared" si="28"/>
        <v>6115.79</v>
      </c>
      <c r="K216" s="708">
        <v>6115.79</v>
      </c>
      <c r="L216" s="734">
        <v>0</v>
      </c>
      <c r="M216" s="337">
        <v>50000</v>
      </c>
      <c r="N216" s="708">
        <v>76339</v>
      </c>
      <c r="O216" s="708">
        <v>0</v>
      </c>
      <c r="P216" s="711">
        <v>0</v>
      </c>
      <c r="Q216" s="852" t="s">
        <v>59</v>
      </c>
    </row>
    <row r="217" spans="1:17" ht="24" customHeight="1" x14ac:dyDescent="0.2">
      <c r="A217" s="389" t="s">
        <v>4325</v>
      </c>
      <c r="B217" s="389">
        <v>5867</v>
      </c>
      <c r="C217" s="254">
        <f t="shared" si="29"/>
        <v>167630.19999999998</v>
      </c>
      <c r="D217" s="254">
        <v>0</v>
      </c>
      <c r="E217" s="732">
        <v>2235.66</v>
      </c>
      <c r="F217" s="706">
        <v>52715.1</v>
      </c>
      <c r="G217" s="736">
        <f t="shared" si="27"/>
        <v>73200.509999999995</v>
      </c>
      <c r="H217" s="854">
        <v>73200.509999999995</v>
      </c>
      <c r="I217" s="740">
        <v>0</v>
      </c>
      <c r="J217" s="733">
        <f t="shared" si="28"/>
        <v>39478.93</v>
      </c>
      <c r="K217" s="708">
        <v>39478.93</v>
      </c>
      <c r="L217" s="734">
        <v>0</v>
      </c>
      <c r="M217" s="337">
        <v>0</v>
      </c>
      <c r="N217" s="708">
        <v>0</v>
      </c>
      <c r="O217" s="708">
        <v>0</v>
      </c>
      <c r="P217" s="711">
        <v>0</v>
      </c>
      <c r="Q217" s="852" t="s">
        <v>59</v>
      </c>
    </row>
    <row r="218" spans="1:17" ht="45" customHeight="1" x14ac:dyDescent="0.2">
      <c r="A218" s="389" t="s">
        <v>626</v>
      </c>
      <c r="B218" s="389">
        <v>5868</v>
      </c>
      <c r="C218" s="254">
        <f t="shared" si="29"/>
        <v>71999.977199999994</v>
      </c>
      <c r="D218" s="254">
        <v>0</v>
      </c>
      <c r="E218" s="732">
        <v>1926.1771999999999</v>
      </c>
      <c r="F218" s="706">
        <v>3523.31</v>
      </c>
      <c r="G218" s="736">
        <f t="shared" si="27"/>
        <v>2.42</v>
      </c>
      <c r="H218" s="854">
        <v>2.42</v>
      </c>
      <c r="I218" s="740">
        <v>0</v>
      </c>
      <c r="J218" s="733">
        <f t="shared" si="28"/>
        <v>42548.07</v>
      </c>
      <c r="K218" s="708">
        <v>42548.07</v>
      </c>
      <c r="L218" s="734">
        <v>0</v>
      </c>
      <c r="M218" s="337">
        <v>24000</v>
      </c>
      <c r="N218" s="708">
        <v>0</v>
      </c>
      <c r="O218" s="708">
        <v>0</v>
      </c>
      <c r="P218" s="711">
        <v>0</v>
      </c>
      <c r="Q218" s="852" t="s">
        <v>59</v>
      </c>
    </row>
    <row r="219" spans="1:17" ht="31.5" x14ac:dyDescent="0.2">
      <c r="A219" s="389" t="s">
        <v>2814</v>
      </c>
      <c r="B219" s="389">
        <v>5873</v>
      </c>
      <c r="C219" s="254">
        <f>G219</f>
        <v>9699.17</v>
      </c>
      <c r="D219" s="254">
        <v>11027.516000000001</v>
      </c>
      <c r="E219" s="732">
        <v>0</v>
      </c>
      <c r="F219" s="706">
        <v>14705.88</v>
      </c>
      <c r="G219" s="736">
        <f t="shared" si="27"/>
        <v>9699.17</v>
      </c>
      <c r="H219" s="854">
        <v>9699.17</v>
      </c>
      <c r="I219" s="740">
        <v>0</v>
      </c>
      <c r="J219" s="733">
        <f t="shared" si="28"/>
        <v>850</v>
      </c>
      <c r="K219" s="708">
        <v>850</v>
      </c>
      <c r="L219" s="734">
        <v>0</v>
      </c>
      <c r="M219" s="337">
        <v>0</v>
      </c>
      <c r="N219" s="708">
        <v>0</v>
      </c>
      <c r="O219" s="708">
        <v>0</v>
      </c>
      <c r="P219" s="711">
        <v>0</v>
      </c>
      <c r="Q219" s="852" t="s">
        <v>4230</v>
      </c>
    </row>
    <row r="220" spans="1:17" ht="12.75" x14ac:dyDescent="0.2">
      <c r="A220" s="389" t="s">
        <v>3394</v>
      </c>
      <c r="B220" s="389">
        <v>5874</v>
      </c>
      <c r="C220" s="254">
        <f t="shared" si="29"/>
        <v>15881.208000000001</v>
      </c>
      <c r="D220" s="254">
        <v>2404.7080000000001</v>
      </c>
      <c r="E220" s="732">
        <v>8976.5</v>
      </c>
      <c r="F220" s="706">
        <v>1500</v>
      </c>
      <c r="G220" s="736">
        <f t="shared" si="27"/>
        <v>1500</v>
      </c>
      <c r="H220" s="854">
        <v>1500</v>
      </c>
      <c r="I220" s="740">
        <v>0</v>
      </c>
      <c r="J220" s="733">
        <f t="shared" si="28"/>
        <v>1500</v>
      </c>
      <c r="K220" s="708">
        <v>1500</v>
      </c>
      <c r="L220" s="734">
        <v>0</v>
      </c>
      <c r="M220" s="337">
        <v>0</v>
      </c>
      <c r="N220" s="708">
        <v>0</v>
      </c>
      <c r="O220" s="708">
        <v>0</v>
      </c>
      <c r="P220" s="711">
        <v>0</v>
      </c>
      <c r="Q220" s="852" t="s">
        <v>59</v>
      </c>
    </row>
    <row r="221" spans="1:17" ht="24" customHeight="1" x14ac:dyDescent="0.2">
      <c r="A221" s="389" t="s">
        <v>490</v>
      </c>
      <c r="B221" s="389">
        <v>5879</v>
      </c>
      <c r="C221" s="254">
        <f t="shared" si="29"/>
        <v>65300.46</v>
      </c>
      <c r="D221" s="254">
        <v>0</v>
      </c>
      <c r="E221" s="732">
        <v>878.45</v>
      </c>
      <c r="F221" s="706">
        <v>1167.9000000000001</v>
      </c>
      <c r="G221" s="736">
        <f t="shared" si="27"/>
        <v>5455.01</v>
      </c>
      <c r="H221" s="854">
        <v>5455.01</v>
      </c>
      <c r="I221" s="740">
        <v>0</v>
      </c>
      <c r="J221" s="733">
        <f t="shared" si="28"/>
        <v>57799.1</v>
      </c>
      <c r="K221" s="708">
        <v>57799.1</v>
      </c>
      <c r="L221" s="734">
        <v>0</v>
      </c>
      <c r="M221" s="337">
        <v>0</v>
      </c>
      <c r="N221" s="708">
        <v>0</v>
      </c>
      <c r="O221" s="708">
        <v>0</v>
      </c>
      <c r="P221" s="711">
        <v>0</v>
      </c>
      <c r="Q221" s="852" t="s">
        <v>59</v>
      </c>
    </row>
    <row r="222" spans="1:17" ht="24" customHeight="1" x14ac:dyDescent="0.2">
      <c r="A222" s="389" t="s">
        <v>491</v>
      </c>
      <c r="B222" s="389">
        <v>5884</v>
      </c>
      <c r="C222" s="254">
        <f t="shared" si="29"/>
        <v>308807.42405999993</v>
      </c>
      <c r="D222" s="254">
        <v>284.90999999999997</v>
      </c>
      <c r="E222" s="732">
        <v>273892.84405999997</v>
      </c>
      <c r="F222" s="706">
        <v>9055.7900000000009</v>
      </c>
      <c r="G222" s="736">
        <f t="shared" si="27"/>
        <v>25573.77</v>
      </c>
      <c r="H222" s="854">
        <v>25573.77</v>
      </c>
      <c r="I222" s="740">
        <v>0</v>
      </c>
      <c r="J222" s="733">
        <f t="shared" si="28"/>
        <v>0.11</v>
      </c>
      <c r="K222" s="708">
        <v>0.11</v>
      </c>
      <c r="L222" s="734">
        <v>0</v>
      </c>
      <c r="M222" s="337">
        <v>0</v>
      </c>
      <c r="N222" s="708">
        <v>0</v>
      </c>
      <c r="O222" s="708">
        <v>0</v>
      </c>
      <c r="P222" s="711">
        <v>0</v>
      </c>
      <c r="Q222" s="852" t="s">
        <v>59</v>
      </c>
    </row>
    <row r="223" spans="1:17" ht="34.5" customHeight="1" x14ac:dyDescent="0.2">
      <c r="A223" s="397" t="s">
        <v>2512</v>
      </c>
      <c r="B223" s="397">
        <v>5967</v>
      </c>
      <c r="C223" s="255">
        <f t="shared" si="29"/>
        <v>10555.099999999999</v>
      </c>
      <c r="D223" s="255">
        <v>0</v>
      </c>
      <c r="E223" s="398">
        <v>226.27</v>
      </c>
      <c r="F223" s="719">
        <v>3128.97</v>
      </c>
      <c r="G223" s="399">
        <f t="shared" si="27"/>
        <v>7199.86</v>
      </c>
      <c r="H223" s="401">
        <v>7199.86</v>
      </c>
      <c r="I223" s="740">
        <v>0</v>
      </c>
      <c r="J223" s="341">
        <f t="shared" si="28"/>
        <v>0</v>
      </c>
      <c r="K223" s="720">
        <v>0</v>
      </c>
      <c r="L223" s="734">
        <v>0</v>
      </c>
      <c r="M223" s="721">
        <v>0</v>
      </c>
      <c r="N223" s="720">
        <v>0</v>
      </c>
      <c r="O223" s="720">
        <v>0</v>
      </c>
      <c r="P223" s="722">
        <v>0</v>
      </c>
      <c r="Q223" s="853" t="s">
        <v>59</v>
      </c>
    </row>
    <row r="224" spans="1:17" ht="56.25" customHeight="1" thickBot="1" x14ac:dyDescent="0.25">
      <c r="A224" s="389" t="s">
        <v>2629</v>
      </c>
      <c r="B224" s="389">
        <v>5999</v>
      </c>
      <c r="C224" s="254">
        <f t="shared" si="29"/>
        <v>155552.86800000002</v>
      </c>
      <c r="D224" s="339">
        <v>0</v>
      </c>
      <c r="E224" s="732">
        <v>66751.108000000007</v>
      </c>
      <c r="F224" s="706">
        <v>87967.28</v>
      </c>
      <c r="G224" s="736">
        <f t="shared" si="27"/>
        <v>834.48</v>
      </c>
      <c r="H224" s="854">
        <v>834.48</v>
      </c>
      <c r="I224" s="740">
        <v>0</v>
      </c>
      <c r="J224" s="733">
        <f t="shared" si="28"/>
        <v>0</v>
      </c>
      <c r="K224" s="708">
        <v>0</v>
      </c>
      <c r="L224" s="734">
        <v>0</v>
      </c>
      <c r="M224" s="337">
        <v>0</v>
      </c>
      <c r="N224" s="708">
        <v>0</v>
      </c>
      <c r="O224" s="708">
        <v>0</v>
      </c>
      <c r="P224" s="711">
        <v>0</v>
      </c>
      <c r="Q224" s="852" t="s">
        <v>3117</v>
      </c>
    </row>
    <row r="225" spans="1:17" ht="15.75" customHeight="1" thickBot="1" x14ac:dyDescent="0.25">
      <c r="A225" s="641" t="s">
        <v>492</v>
      </c>
      <c r="B225" s="712"/>
      <c r="C225" s="390">
        <f t="shared" ref="C225:P225" si="30">SUM(C101:C224)</f>
        <v>3930124.4179500006</v>
      </c>
      <c r="D225" s="390">
        <f t="shared" si="30"/>
        <v>45361.350000000013</v>
      </c>
      <c r="E225" s="394">
        <f t="shared" si="30"/>
        <v>404481.3222</v>
      </c>
      <c r="F225" s="395">
        <f t="shared" si="30"/>
        <v>413611.2899999998</v>
      </c>
      <c r="G225" s="394">
        <f t="shared" si="30"/>
        <v>930419.09575000009</v>
      </c>
      <c r="H225" s="713">
        <f t="shared" si="30"/>
        <v>927488.7257500001</v>
      </c>
      <c r="I225" s="395">
        <f t="shared" si="30"/>
        <v>2930.37</v>
      </c>
      <c r="J225" s="714">
        <f t="shared" si="30"/>
        <v>941028.50300000003</v>
      </c>
      <c r="K225" s="713">
        <f t="shared" si="30"/>
        <v>941028.50300000003</v>
      </c>
      <c r="L225" s="713">
        <f t="shared" si="30"/>
        <v>0</v>
      </c>
      <c r="M225" s="394">
        <f t="shared" si="30"/>
        <v>794623</v>
      </c>
      <c r="N225" s="713">
        <f t="shared" si="30"/>
        <v>473746</v>
      </c>
      <c r="O225" s="713">
        <f t="shared" si="30"/>
        <v>61700</v>
      </c>
      <c r="P225" s="396">
        <f t="shared" si="30"/>
        <v>0</v>
      </c>
      <c r="Q225" s="724"/>
    </row>
    <row r="226" spans="1:17" ht="18" customHeight="1" thickBot="1" x14ac:dyDescent="0.25">
      <c r="A226" s="642" t="s">
        <v>493</v>
      </c>
      <c r="B226" s="703"/>
      <c r="C226" s="703"/>
      <c r="D226" s="703"/>
      <c r="E226" s="703"/>
      <c r="F226" s="703"/>
      <c r="G226" s="703"/>
      <c r="H226" s="703"/>
      <c r="I226" s="703"/>
      <c r="J226" s="703"/>
      <c r="K226" s="703"/>
      <c r="L226" s="703"/>
      <c r="M226" s="703"/>
      <c r="N226" s="703"/>
      <c r="O226" s="703"/>
      <c r="P226" s="703"/>
      <c r="Q226" s="704"/>
    </row>
    <row r="227" spans="1:17" ht="34.5" customHeight="1" x14ac:dyDescent="0.2">
      <c r="A227" s="389" t="s">
        <v>494</v>
      </c>
      <c r="B227" s="397">
        <v>4058</v>
      </c>
      <c r="C227" s="253">
        <f>G227</f>
        <v>1579.09</v>
      </c>
      <c r="D227" s="253">
        <v>0</v>
      </c>
      <c r="E227" s="732">
        <v>0</v>
      </c>
      <c r="F227" s="706">
        <v>603.74</v>
      </c>
      <c r="G227" s="707">
        <f t="shared" ref="G227:G261" si="31">SUM(H227:I227)</f>
        <v>1579.09</v>
      </c>
      <c r="H227" s="725">
        <v>1579.09</v>
      </c>
      <c r="I227" s="718">
        <v>0</v>
      </c>
      <c r="J227" s="733">
        <f t="shared" ref="J227:J261" si="32">SUM(K227:L227)</f>
        <v>0</v>
      </c>
      <c r="K227" s="708">
        <v>0</v>
      </c>
      <c r="L227" s="734">
        <v>0</v>
      </c>
      <c r="M227" s="337">
        <v>0</v>
      </c>
      <c r="N227" s="708">
        <v>0</v>
      </c>
      <c r="O227" s="708">
        <v>0</v>
      </c>
      <c r="P227" s="711">
        <v>0</v>
      </c>
      <c r="Q227" s="852" t="s">
        <v>4230</v>
      </c>
    </row>
    <row r="228" spans="1:17" ht="15" customHeight="1" x14ac:dyDescent="0.2">
      <c r="A228" s="389" t="s">
        <v>4328</v>
      </c>
      <c r="B228" s="389">
        <v>4176</v>
      </c>
      <c r="C228" s="254">
        <f t="shared" si="29"/>
        <v>895.93</v>
      </c>
      <c r="D228" s="856">
        <v>0</v>
      </c>
      <c r="E228" s="732">
        <v>0</v>
      </c>
      <c r="F228" s="706"/>
      <c r="G228" s="736">
        <f t="shared" si="31"/>
        <v>895.93</v>
      </c>
      <c r="H228" s="854">
        <v>895.93</v>
      </c>
      <c r="I228" s="740">
        <v>0</v>
      </c>
      <c r="J228" s="733">
        <f t="shared" si="32"/>
        <v>0</v>
      </c>
      <c r="K228" s="708">
        <v>0</v>
      </c>
      <c r="L228" s="734">
        <v>0</v>
      </c>
      <c r="M228" s="337">
        <v>0</v>
      </c>
      <c r="N228" s="708">
        <v>0</v>
      </c>
      <c r="O228" s="708">
        <v>0</v>
      </c>
      <c r="P228" s="711">
        <v>0</v>
      </c>
      <c r="Q228" s="748" t="s">
        <v>59</v>
      </c>
    </row>
    <row r="229" spans="1:17" ht="24" customHeight="1" x14ac:dyDescent="0.2">
      <c r="A229" s="389" t="s">
        <v>4356</v>
      </c>
      <c r="B229" s="389">
        <v>4215</v>
      </c>
      <c r="C229" s="254">
        <f t="shared" si="29"/>
        <v>134500.01</v>
      </c>
      <c r="D229" s="254">
        <v>0</v>
      </c>
      <c r="E229" s="732">
        <v>1862.19</v>
      </c>
      <c r="F229" s="706">
        <v>526.96</v>
      </c>
      <c r="G229" s="736">
        <f t="shared" si="31"/>
        <v>28883.42</v>
      </c>
      <c r="H229" s="854">
        <v>28883.42</v>
      </c>
      <c r="I229" s="740">
        <v>0</v>
      </c>
      <c r="J229" s="733">
        <f t="shared" si="32"/>
        <v>57727.44</v>
      </c>
      <c r="K229" s="708">
        <v>57727.44</v>
      </c>
      <c r="L229" s="734">
        <v>0</v>
      </c>
      <c r="M229" s="337">
        <v>45500</v>
      </c>
      <c r="N229" s="708">
        <v>0</v>
      </c>
      <c r="O229" s="708">
        <v>0</v>
      </c>
      <c r="P229" s="711">
        <v>0</v>
      </c>
      <c r="Q229" s="852" t="s">
        <v>59</v>
      </c>
    </row>
    <row r="230" spans="1:17" ht="24" customHeight="1" x14ac:dyDescent="0.2">
      <c r="A230" s="389" t="s">
        <v>3048</v>
      </c>
      <c r="B230" s="389">
        <v>4224</v>
      </c>
      <c r="C230" s="254">
        <f t="shared" si="29"/>
        <v>44817.350000000006</v>
      </c>
      <c r="D230" s="254">
        <v>0</v>
      </c>
      <c r="E230" s="732">
        <v>817.36</v>
      </c>
      <c r="F230" s="706">
        <v>0</v>
      </c>
      <c r="G230" s="736">
        <f t="shared" si="31"/>
        <v>43999.990000000005</v>
      </c>
      <c r="H230" s="854">
        <v>43999.990000000005</v>
      </c>
      <c r="I230" s="740">
        <v>0</v>
      </c>
      <c r="J230" s="733">
        <f t="shared" si="32"/>
        <v>0</v>
      </c>
      <c r="K230" s="708">
        <v>0</v>
      </c>
      <c r="L230" s="734">
        <v>0</v>
      </c>
      <c r="M230" s="337">
        <v>0</v>
      </c>
      <c r="N230" s="708">
        <v>0</v>
      </c>
      <c r="O230" s="708">
        <v>0</v>
      </c>
      <c r="P230" s="711">
        <v>0</v>
      </c>
      <c r="Q230" s="852" t="s">
        <v>59</v>
      </c>
    </row>
    <row r="231" spans="1:17" ht="34.5" customHeight="1" x14ac:dyDescent="0.2">
      <c r="A231" s="389" t="s">
        <v>4357</v>
      </c>
      <c r="B231" s="389">
        <v>4298</v>
      </c>
      <c r="C231" s="254">
        <f t="shared" si="29"/>
        <v>50006.733999999997</v>
      </c>
      <c r="D231" s="254">
        <v>1006.72</v>
      </c>
      <c r="E231" s="732">
        <v>3611.8539999999998</v>
      </c>
      <c r="F231" s="706">
        <v>12344.78</v>
      </c>
      <c r="G231" s="736">
        <f t="shared" si="31"/>
        <v>11925.98</v>
      </c>
      <c r="H231" s="854">
        <v>11925.98</v>
      </c>
      <c r="I231" s="740">
        <v>0</v>
      </c>
      <c r="J231" s="733">
        <f t="shared" si="32"/>
        <v>15117.4</v>
      </c>
      <c r="K231" s="708">
        <v>15117.4</v>
      </c>
      <c r="L231" s="734">
        <v>0</v>
      </c>
      <c r="M231" s="337">
        <v>6000</v>
      </c>
      <c r="N231" s="708">
        <v>0</v>
      </c>
      <c r="O231" s="708">
        <v>0</v>
      </c>
      <c r="P231" s="711">
        <v>0</v>
      </c>
      <c r="Q231" s="857" t="s">
        <v>4329</v>
      </c>
    </row>
    <row r="232" spans="1:17" ht="34.5" customHeight="1" x14ac:dyDescent="0.2">
      <c r="A232" s="389" t="s">
        <v>4358</v>
      </c>
      <c r="B232" s="389">
        <v>4349</v>
      </c>
      <c r="C232" s="254">
        <f t="shared" si="29"/>
        <v>138061.21</v>
      </c>
      <c r="D232" s="254">
        <v>3811.2</v>
      </c>
      <c r="E232" s="732">
        <v>3369.1</v>
      </c>
      <c r="F232" s="706">
        <v>34381.629999999997</v>
      </c>
      <c r="G232" s="736">
        <f t="shared" si="31"/>
        <v>58972.68</v>
      </c>
      <c r="H232" s="854">
        <v>58972.68</v>
      </c>
      <c r="I232" s="740">
        <v>0</v>
      </c>
      <c r="J232" s="733">
        <f t="shared" si="32"/>
        <v>37526.6</v>
      </c>
      <c r="K232" s="708">
        <v>37526.6</v>
      </c>
      <c r="L232" s="734">
        <v>0</v>
      </c>
      <c r="M232" s="337">
        <v>0</v>
      </c>
      <c r="N232" s="708">
        <v>0</v>
      </c>
      <c r="O232" s="708">
        <v>0</v>
      </c>
      <c r="P232" s="711">
        <v>0</v>
      </c>
      <c r="Q232" s="853" t="s">
        <v>59</v>
      </c>
    </row>
    <row r="233" spans="1:17" ht="34.5" customHeight="1" x14ac:dyDescent="0.2">
      <c r="A233" s="389" t="s">
        <v>3049</v>
      </c>
      <c r="B233" s="389">
        <v>4365</v>
      </c>
      <c r="C233" s="254">
        <f t="shared" si="29"/>
        <v>18238.710000000003</v>
      </c>
      <c r="D233" s="254">
        <v>16940.32</v>
      </c>
      <c r="E233" s="732">
        <v>228.24</v>
      </c>
      <c r="F233" s="706">
        <v>0</v>
      </c>
      <c r="G233" s="736">
        <f t="shared" si="31"/>
        <v>1070.1500000000001</v>
      </c>
      <c r="H233" s="854">
        <v>1070.1500000000001</v>
      </c>
      <c r="I233" s="740">
        <v>0</v>
      </c>
      <c r="J233" s="733">
        <f t="shared" si="32"/>
        <v>0</v>
      </c>
      <c r="K233" s="708">
        <v>0</v>
      </c>
      <c r="L233" s="734">
        <v>0</v>
      </c>
      <c r="M233" s="337">
        <v>0</v>
      </c>
      <c r="N233" s="708">
        <v>0</v>
      </c>
      <c r="O233" s="708">
        <v>0</v>
      </c>
      <c r="P233" s="711">
        <v>0</v>
      </c>
      <c r="Q233" s="853" t="s">
        <v>59</v>
      </c>
    </row>
    <row r="234" spans="1:17" ht="24" customHeight="1" x14ac:dyDescent="0.2">
      <c r="A234" s="397" t="s">
        <v>3118</v>
      </c>
      <c r="B234" s="397">
        <v>4485</v>
      </c>
      <c r="C234" s="255">
        <f t="shared" si="29"/>
        <v>51905.619999999995</v>
      </c>
      <c r="D234" s="255">
        <v>7881.4500000000007</v>
      </c>
      <c r="E234" s="398">
        <v>2387.33</v>
      </c>
      <c r="F234" s="719">
        <v>37097.509999999995</v>
      </c>
      <c r="G234" s="399">
        <f t="shared" si="31"/>
        <v>4539.33</v>
      </c>
      <c r="H234" s="401">
        <v>4539.33</v>
      </c>
      <c r="I234" s="740">
        <v>0</v>
      </c>
      <c r="J234" s="341">
        <f t="shared" si="32"/>
        <v>0</v>
      </c>
      <c r="K234" s="720">
        <v>0</v>
      </c>
      <c r="L234" s="734">
        <v>0</v>
      </c>
      <c r="M234" s="721">
        <v>0</v>
      </c>
      <c r="N234" s="720">
        <v>0</v>
      </c>
      <c r="O234" s="720">
        <v>0</v>
      </c>
      <c r="P234" s="722">
        <v>0</v>
      </c>
      <c r="Q234" s="853" t="s">
        <v>59</v>
      </c>
    </row>
    <row r="235" spans="1:17" ht="24" customHeight="1" x14ac:dyDescent="0.2">
      <c r="A235" s="389" t="s">
        <v>3341</v>
      </c>
      <c r="B235" s="389">
        <v>4487</v>
      </c>
      <c r="C235" s="254">
        <f t="shared" si="29"/>
        <v>17402.489999999998</v>
      </c>
      <c r="D235" s="254">
        <v>82.28</v>
      </c>
      <c r="E235" s="732">
        <v>0</v>
      </c>
      <c r="F235" s="706">
        <v>16535.37</v>
      </c>
      <c r="G235" s="736">
        <f t="shared" si="31"/>
        <v>784.84</v>
      </c>
      <c r="H235" s="854">
        <v>784.84</v>
      </c>
      <c r="I235" s="740">
        <v>0</v>
      </c>
      <c r="J235" s="733">
        <f t="shared" si="32"/>
        <v>0</v>
      </c>
      <c r="K235" s="708">
        <v>0</v>
      </c>
      <c r="L235" s="734">
        <v>0</v>
      </c>
      <c r="M235" s="337">
        <v>0</v>
      </c>
      <c r="N235" s="708">
        <v>0</v>
      </c>
      <c r="O235" s="708">
        <v>0</v>
      </c>
      <c r="P235" s="711">
        <v>0</v>
      </c>
      <c r="Q235" s="853" t="s">
        <v>59</v>
      </c>
    </row>
    <row r="236" spans="1:17" ht="24" customHeight="1" x14ac:dyDescent="0.2">
      <c r="A236" s="389" t="s">
        <v>3342</v>
      </c>
      <c r="B236" s="389">
        <v>4492</v>
      </c>
      <c r="C236" s="254">
        <f t="shared" si="29"/>
        <v>2779.0299999999997</v>
      </c>
      <c r="D236" s="254">
        <v>0</v>
      </c>
      <c r="E236" s="732">
        <v>0</v>
      </c>
      <c r="F236" s="706">
        <v>228.49</v>
      </c>
      <c r="G236" s="736">
        <f t="shared" si="31"/>
        <v>2550.54</v>
      </c>
      <c r="H236" s="854">
        <v>2550.54</v>
      </c>
      <c r="I236" s="740">
        <v>0</v>
      </c>
      <c r="J236" s="733">
        <f t="shared" si="32"/>
        <v>0</v>
      </c>
      <c r="K236" s="708">
        <v>0</v>
      </c>
      <c r="L236" s="734">
        <v>0</v>
      </c>
      <c r="M236" s="337">
        <v>0</v>
      </c>
      <c r="N236" s="708">
        <v>0</v>
      </c>
      <c r="O236" s="708">
        <v>0</v>
      </c>
      <c r="P236" s="711">
        <v>0</v>
      </c>
      <c r="Q236" s="853" t="s">
        <v>59</v>
      </c>
    </row>
    <row r="237" spans="1:17" ht="24" customHeight="1" x14ac:dyDescent="0.2">
      <c r="A237" s="389" t="s">
        <v>3343</v>
      </c>
      <c r="B237" s="389">
        <v>4501</v>
      </c>
      <c r="C237" s="254">
        <f t="shared" si="29"/>
        <v>8246</v>
      </c>
      <c r="D237" s="254">
        <v>0</v>
      </c>
      <c r="E237" s="732">
        <v>0</v>
      </c>
      <c r="F237" s="706">
        <v>0</v>
      </c>
      <c r="G237" s="736">
        <f t="shared" si="31"/>
        <v>8246</v>
      </c>
      <c r="H237" s="854">
        <v>8246</v>
      </c>
      <c r="I237" s="740">
        <v>0</v>
      </c>
      <c r="J237" s="733">
        <f t="shared" si="32"/>
        <v>0</v>
      </c>
      <c r="K237" s="708">
        <v>0</v>
      </c>
      <c r="L237" s="734">
        <v>0</v>
      </c>
      <c r="M237" s="337">
        <v>0</v>
      </c>
      <c r="N237" s="708">
        <v>0</v>
      </c>
      <c r="O237" s="708">
        <v>0</v>
      </c>
      <c r="P237" s="711">
        <v>0</v>
      </c>
      <c r="Q237" s="853" t="s">
        <v>59</v>
      </c>
    </row>
    <row r="238" spans="1:17" ht="24" customHeight="1" x14ac:dyDescent="0.2">
      <c r="A238" s="389" t="s">
        <v>3395</v>
      </c>
      <c r="B238" s="389">
        <v>4569</v>
      </c>
      <c r="C238" s="254">
        <f t="shared" si="29"/>
        <v>5966.5599999999995</v>
      </c>
      <c r="D238" s="254">
        <v>1155.49</v>
      </c>
      <c r="E238" s="732">
        <v>0</v>
      </c>
      <c r="F238" s="706">
        <v>817.64</v>
      </c>
      <c r="G238" s="736">
        <f t="shared" si="31"/>
        <v>3993.43</v>
      </c>
      <c r="H238" s="854">
        <v>3993.43</v>
      </c>
      <c r="I238" s="740">
        <v>0</v>
      </c>
      <c r="J238" s="733">
        <f t="shared" si="32"/>
        <v>0</v>
      </c>
      <c r="K238" s="708">
        <v>0</v>
      </c>
      <c r="L238" s="734">
        <v>0</v>
      </c>
      <c r="M238" s="337">
        <v>0</v>
      </c>
      <c r="N238" s="708">
        <v>0</v>
      </c>
      <c r="O238" s="708">
        <v>0</v>
      </c>
      <c r="P238" s="711">
        <v>0</v>
      </c>
      <c r="Q238" s="853" t="s">
        <v>59</v>
      </c>
    </row>
    <row r="239" spans="1:17" ht="34.5" customHeight="1" x14ac:dyDescent="0.2">
      <c r="A239" s="389" t="s">
        <v>3396</v>
      </c>
      <c r="B239" s="389">
        <v>4570</v>
      </c>
      <c r="C239" s="254">
        <f t="shared" si="29"/>
        <v>2819.63</v>
      </c>
      <c r="D239" s="254">
        <v>0</v>
      </c>
      <c r="E239" s="732">
        <v>0</v>
      </c>
      <c r="F239" s="706">
        <v>152.46</v>
      </c>
      <c r="G239" s="736">
        <f t="shared" si="31"/>
        <v>2667.17</v>
      </c>
      <c r="H239" s="854">
        <v>2667.17</v>
      </c>
      <c r="I239" s="740">
        <v>0</v>
      </c>
      <c r="J239" s="733">
        <f t="shared" si="32"/>
        <v>0</v>
      </c>
      <c r="K239" s="708">
        <v>0</v>
      </c>
      <c r="L239" s="734">
        <v>0</v>
      </c>
      <c r="M239" s="337">
        <v>0</v>
      </c>
      <c r="N239" s="708">
        <v>0</v>
      </c>
      <c r="O239" s="708">
        <v>0</v>
      </c>
      <c r="P239" s="711">
        <v>0</v>
      </c>
      <c r="Q239" s="853" t="s">
        <v>59</v>
      </c>
    </row>
    <row r="240" spans="1:17" ht="24" customHeight="1" x14ac:dyDescent="0.2">
      <c r="A240" s="389" t="s">
        <v>4359</v>
      </c>
      <c r="B240" s="389">
        <v>4573</v>
      </c>
      <c r="C240" s="254">
        <f t="shared" si="29"/>
        <v>3700</v>
      </c>
      <c r="D240" s="254">
        <v>0</v>
      </c>
      <c r="E240" s="732">
        <v>0</v>
      </c>
      <c r="F240" s="706">
        <v>0</v>
      </c>
      <c r="G240" s="736">
        <f t="shared" si="31"/>
        <v>3363.84</v>
      </c>
      <c r="H240" s="854">
        <v>3363.84</v>
      </c>
      <c r="I240" s="740">
        <v>0</v>
      </c>
      <c r="J240" s="733">
        <f t="shared" si="32"/>
        <v>336.16</v>
      </c>
      <c r="K240" s="708">
        <v>336.16</v>
      </c>
      <c r="L240" s="734">
        <v>0</v>
      </c>
      <c r="M240" s="337">
        <v>0</v>
      </c>
      <c r="N240" s="708">
        <v>0</v>
      </c>
      <c r="O240" s="708">
        <v>0</v>
      </c>
      <c r="P240" s="711">
        <v>0</v>
      </c>
      <c r="Q240" s="853" t="s">
        <v>59</v>
      </c>
    </row>
    <row r="241" spans="1:17" ht="34.5" customHeight="1" x14ac:dyDescent="0.2">
      <c r="A241" s="389" t="s">
        <v>3397</v>
      </c>
      <c r="B241" s="389">
        <v>4575</v>
      </c>
      <c r="C241" s="254">
        <f t="shared" si="29"/>
        <v>61148.305000000008</v>
      </c>
      <c r="D241" s="254">
        <v>1148.2949999999998</v>
      </c>
      <c r="E241" s="732">
        <v>0</v>
      </c>
      <c r="F241" s="706">
        <v>8526.0300000000007</v>
      </c>
      <c r="G241" s="736">
        <f t="shared" si="31"/>
        <v>46735.68</v>
      </c>
      <c r="H241" s="854">
        <v>46735.68</v>
      </c>
      <c r="I241" s="740">
        <v>0</v>
      </c>
      <c r="J241" s="733">
        <f t="shared" si="32"/>
        <v>4738.3</v>
      </c>
      <c r="K241" s="708">
        <v>4738.3</v>
      </c>
      <c r="L241" s="734">
        <v>0</v>
      </c>
      <c r="M241" s="337">
        <v>0</v>
      </c>
      <c r="N241" s="708">
        <v>0</v>
      </c>
      <c r="O241" s="708">
        <v>0</v>
      </c>
      <c r="P241" s="711">
        <v>0</v>
      </c>
      <c r="Q241" s="853" t="s">
        <v>59</v>
      </c>
    </row>
    <row r="242" spans="1:17" ht="24" customHeight="1" x14ac:dyDescent="0.2">
      <c r="A242" s="389" t="s">
        <v>3398</v>
      </c>
      <c r="B242" s="389">
        <v>4579</v>
      </c>
      <c r="C242" s="254">
        <f t="shared" si="29"/>
        <v>68753.899999999994</v>
      </c>
      <c r="D242" s="254">
        <v>2411.9700000000003</v>
      </c>
      <c r="E242" s="732">
        <v>0</v>
      </c>
      <c r="F242" s="706">
        <v>37934.86</v>
      </c>
      <c r="G242" s="736">
        <f t="shared" si="31"/>
        <v>28407.07</v>
      </c>
      <c r="H242" s="854">
        <v>28407.07</v>
      </c>
      <c r="I242" s="740">
        <v>0</v>
      </c>
      <c r="J242" s="733">
        <f t="shared" si="32"/>
        <v>0</v>
      </c>
      <c r="K242" s="708">
        <v>0</v>
      </c>
      <c r="L242" s="734">
        <v>0</v>
      </c>
      <c r="M242" s="337">
        <v>0</v>
      </c>
      <c r="N242" s="708">
        <v>0</v>
      </c>
      <c r="O242" s="708">
        <v>0</v>
      </c>
      <c r="P242" s="711">
        <v>0</v>
      </c>
      <c r="Q242" s="853" t="s">
        <v>59</v>
      </c>
    </row>
    <row r="243" spans="1:17" ht="24" customHeight="1" x14ac:dyDescent="0.2">
      <c r="A243" s="389" t="s">
        <v>3399</v>
      </c>
      <c r="B243" s="389">
        <v>4580</v>
      </c>
      <c r="C243" s="254">
        <f t="shared" si="29"/>
        <v>12905.98</v>
      </c>
      <c r="D243" s="254">
        <v>357.94</v>
      </c>
      <c r="E243" s="732">
        <v>0</v>
      </c>
      <c r="F243" s="706">
        <v>586.85</v>
      </c>
      <c r="G243" s="736">
        <f t="shared" si="31"/>
        <v>11961.189999999999</v>
      </c>
      <c r="H243" s="854">
        <v>11961.189999999999</v>
      </c>
      <c r="I243" s="740">
        <v>0</v>
      </c>
      <c r="J243" s="733">
        <f t="shared" si="32"/>
        <v>0</v>
      </c>
      <c r="K243" s="708">
        <v>0</v>
      </c>
      <c r="L243" s="734">
        <v>0</v>
      </c>
      <c r="M243" s="337">
        <v>0</v>
      </c>
      <c r="N243" s="708">
        <v>0</v>
      </c>
      <c r="O243" s="708">
        <v>0</v>
      </c>
      <c r="P243" s="711">
        <v>0</v>
      </c>
      <c r="Q243" s="853" t="s">
        <v>59</v>
      </c>
    </row>
    <row r="244" spans="1:17" ht="24" customHeight="1" x14ac:dyDescent="0.2">
      <c r="A244" s="389" t="s">
        <v>3400</v>
      </c>
      <c r="B244" s="389">
        <v>4589</v>
      </c>
      <c r="C244" s="254">
        <f t="shared" si="29"/>
        <v>24492.21</v>
      </c>
      <c r="D244" s="254">
        <v>492.2</v>
      </c>
      <c r="E244" s="732">
        <v>0</v>
      </c>
      <c r="F244" s="706">
        <v>457.38</v>
      </c>
      <c r="G244" s="736">
        <f t="shared" si="31"/>
        <v>1613.72</v>
      </c>
      <c r="H244" s="854">
        <v>1613.72</v>
      </c>
      <c r="I244" s="740">
        <v>0</v>
      </c>
      <c r="J244" s="733">
        <f t="shared" si="32"/>
        <v>21928.91</v>
      </c>
      <c r="K244" s="708">
        <v>21928.91</v>
      </c>
      <c r="L244" s="734">
        <v>0</v>
      </c>
      <c r="M244" s="337">
        <v>0</v>
      </c>
      <c r="N244" s="708">
        <v>0</v>
      </c>
      <c r="O244" s="708">
        <v>0</v>
      </c>
      <c r="P244" s="711">
        <v>0</v>
      </c>
      <c r="Q244" s="853" t="s">
        <v>59</v>
      </c>
    </row>
    <row r="245" spans="1:17" ht="34.5" customHeight="1" x14ac:dyDescent="0.2">
      <c r="A245" s="389" t="s">
        <v>3402</v>
      </c>
      <c r="B245" s="389">
        <v>4622</v>
      </c>
      <c r="C245" s="254">
        <f t="shared" si="29"/>
        <v>1726.5</v>
      </c>
      <c r="D245" s="254">
        <v>326.5</v>
      </c>
      <c r="E245" s="732">
        <v>0</v>
      </c>
      <c r="F245" s="706">
        <v>605</v>
      </c>
      <c r="G245" s="736">
        <f t="shared" si="31"/>
        <v>795</v>
      </c>
      <c r="H245" s="854">
        <v>795</v>
      </c>
      <c r="I245" s="740">
        <v>0</v>
      </c>
      <c r="J245" s="733">
        <f t="shared" si="32"/>
        <v>0</v>
      </c>
      <c r="K245" s="708">
        <v>0</v>
      </c>
      <c r="L245" s="734">
        <v>0</v>
      </c>
      <c r="M245" s="337">
        <v>0</v>
      </c>
      <c r="N245" s="708">
        <v>0</v>
      </c>
      <c r="O245" s="708">
        <v>0</v>
      </c>
      <c r="P245" s="711">
        <v>0</v>
      </c>
      <c r="Q245" s="853" t="s">
        <v>59</v>
      </c>
    </row>
    <row r="246" spans="1:17" ht="34.5" customHeight="1" x14ac:dyDescent="0.2">
      <c r="A246" s="389" t="s">
        <v>4360</v>
      </c>
      <c r="B246" s="389">
        <v>4675</v>
      </c>
      <c r="C246" s="254">
        <f t="shared" si="29"/>
        <v>82092.010000000009</v>
      </c>
      <c r="D246" s="254">
        <v>2092</v>
      </c>
      <c r="E246" s="732">
        <v>0</v>
      </c>
      <c r="F246" s="706">
        <v>0</v>
      </c>
      <c r="G246" s="736">
        <f t="shared" si="31"/>
        <v>5627.94</v>
      </c>
      <c r="H246" s="854">
        <v>5627.94</v>
      </c>
      <c r="I246" s="740">
        <v>0</v>
      </c>
      <c r="J246" s="733">
        <f t="shared" si="32"/>
        <v>74372.070000000007</v>
      </c>
      <c r="K246" s="708">
        <v>74372.070000000007</v>
      </c>
      <c r="L246" s="734">
        <v>0</v>
      </c>
      <c r="M246" s="337">
        <v>0</v>
      </c>
      <c r="N246" s="708">
        <v>0</v>
      </c>
      <c r="O246" s="708">
        <v>0</v>
      </c>
      <c r="P246" s="711">
        <v>0</v>
      </c>
      <c r="Q246" s="853" t="s">
        <v>59</v>
      </c>
    </row>
    <row r="247" spans="1:17" ht="24" customHeight="1" x14ac:dyDescent="0.2">
      <c r="A247" s="389" t="s">
        <v>4330</v>
      </c>
      <c r="B247" s="389">
        <v>4678</v>
      </c>
      <c r="C247" s="254">
        <f t="shared" si="29"/>
        <v>3195.82</v>
      </c>
      <c r="D247" s="254">
        <v>5</v>
      </c>
      <c r="E247" s="732">
        <v>0</v>
      </c>
      <c r="F247" s="706">
        <v>0</v>
      </c>
      <c r="G247" s="736">
        <f t="shared" si="31"/>
        <v>3190.82</v>
      </c>
      <c r="H247" s="854">
        <v>3190.82</v>
      </c>
      <c r="I247" s="740">
        <v>0</v>
      </c>
      <c r="J247" s="733">
        <f t="shared" si="32"/>
        <v>0</v>
      </c>
      <c r="K247" s="708">
        <v>0</v>
      </c>
      <c r="L247" s="734">
        <v>0</v>
      </c>
      <c r="M247" s="337">
        <v>0</v>
      </c>
      <c r="N247" s="708">
        <v>0</v>
      </c>
      <c r="O247" s="708">
        <v>0</v>
      </c>
      <c r="P247" s="711">
        <v>0</v>
      </c>
      <c r="Q247" s="853" t="s">
        <v>59</v>
      </c>
    </row>
    <row r="248" spans="1:17" ht="34.5" customHeight="1" x14ac:dyDescent="0.2">
      <c r="A248" s="389" t="s">
        <v>4331</v>
      </c>
      <c r="B248" s="389">
        <v>4679</v>
      </c>
      <c r="C248" s="254">
        <f t="shared" si="29"/>
        <v>934.36</v>
      </c>
      <c r="D248" s="254">
        <v>0</v>
      </c>
      <c r="E248" s="732">
        <v>0</v>
      </c>
      <c r="F248" s="706">
        <v>0</v>
      </c>
      <c r="G248" s="736">
        <f t="shared" si="31"/>
        <v>934.36</v>
      </c>
      <c r="H248" s="854">
        <v>934.36</v>
      </c>
      <c r="I248" s="740">
        <v>0</v>
      </c>
      <c r="J248" s="733">
        <f t="shared" si="32"/>
        <v>0</v>
      </c>
      <c r="K248" s="708">
        <v>0</v>
      </c>
      <c r="L248" s="734">
        <v>0</v>
      </c>
      <c r="M248" s="337">
        <v>0</v>
      </c>
      <c r="N248" s="708">
        <v>0</v>
      </c>
      <c r="O248" s="708">
        <v>0</v>
      </c>
      <c r="P248" s="711">
        <v>0</v>
      </c>
      <c r="Q248" s="853" t="s">
        <v>59</v>
      </c>
    </row>
    <row r="249" spans="1:17" ht="24" customHeight="1" x14ac:dyDescent="0.2">
      <c r="A249" s="389" t="s">
        <v>4332</v>
      </c>
      <c r="B249" s="389">
        <v>4681</v>
      </c>
      <c r="C249" s="254">
        <f t="shared" si="29"/>
        <v>2000</v>
      </c>
      <c r="D249" s="254">
        <v>0</v>
      </c>
      <c r="E249" s="732">
        <v>0</v>
      </c>
      <c r="F249" s="706">
        <v>0</v>
      </c>
      <c r="G249" s="736">
        <f t="shared" si="31"/>
        <v>2000</v>
      </c>
      <c r="H249" s="854">
        <v>2000</v>
      </c>
      <c r="I249" s="740">
        <v>0</v>
      </c>
      <c r="J249" s="733">
        <f t="shared" si="32"/>
        <v>0</v>
      </c>
      <c r="K249" s="708">
        <v>0</v>
      </c>
      <c r="L249" s="734">
        <v>0</v>
      </c>
      <c r="M249" s="337">
        <v>0</v>
      </c>
      <c r="N249" s="708">
        <v>0</v>
      </c>
      <c r="O249" s="708">
        <v>0</v>
      </c>
      <c r="P249" s="711">
        <v>0</v>
      </c>
      <c r="Q249" s="853" t="s">
        <v>59</v>
      </c>
    </row>
    <row r="250" spans="1:17" ht="24" customHeight="1" x14ac:dyDescent="0.2">
      <c r="A250" s="389" t="s">
        <v>4361</v>
      </c>
      <c r="B250" s="389">
        <v>4684</v>
      </c>
      <c r="C250" s="254">
        <f t="shared" si="29"/>
        <v>5346.93</v>
      </c>
      <c r="D250" s="254">
        <v>0</v>
      </c>
      <c r="E250" s="732">
        <v>0</v>
      </c>
      <c r="F250" s="706">
        <v>0</v>
      </c>
      <c r="G250" s="736">
        <f t="shared" si="31"/>
        <v>5346.93</v>
      </c>
      <c r="H250" s="854">
        <v>5346.93</v>
      </c>
      <c r="I250" s="740">
        <v>0</v>
      </c>
      <c r="J250" s="733">
        <f t="shared" si="32"/>
        <v>0</v>
      </c>
      <c r="K250" s="708">
        <v>0</v>
      </c>
      <c r="L250" s="734">
        <v>0</v>
      </c>
      <c r="M250" s="337">
        <v>0</v>
      </c>
      <c r="N250" s="708">
        <v>0</v>
      </c>
      <c r="O250" s="708">
        <v>0</v>
      </c>
      <c r="P250" s="711">
        <v>0</v>
      </c>
      <c r="Q250" s="853" t="s">
        <v>59</v>
      </c>
    </row>
    <row r="251" spans="1:17" ht="24" customHeight="1" x14ac:dyDescent="0.2">
      <c r="A251" s="389" t="s">
        <v>4362</v>
      </c>
      <c r="B251" s="389">
        <v>4685</v>
      </c>
      <c r="C251" s="254">
        <f t="shared" si="29"/>
        <v>1560.51</v>
      </c>
      <c r="D251" s="254">
        <v>60.5</v>
      </c>
      <c r="E251" s="732">
        <v>0</v>
      </c>
      <c r="F251" s="706">
        <v>0</v>
      </c>
      <c r="G251" s="736">
        <f t="shared" si="31"/>
        <v>365.73</v>
      </c>
      <c r="H251" s="854">
        <v>365.73</v>
      </c>
      <c r="I251" s="740">
        <v>0</v>
      </c>
      <c r="J251" s="733">
        <f t="shared" si="32"/>
        <v>1134.28</v>
      </c>
      <c r="K251" s="708">
        <v>1134.28</v>
      </c>
      <c r="L251" s="734">
        <v>0</v>
      </c>
      <c r="M251" s="337">
        <v>0</v>
      </c>
      <c r="N251" s="708">
        <v>0</v>
      </c>
      <c r="O251" s="708">
        <v>0</v>
      </c>
      <c r="P251" s="711">
        <v>0</v>
      </c>
      <c r="Q251" s="853" t="s">
        <v>59</v>
      </c>
    </row>
    <row r="252" spans="1:17" ht="24" customHeight="1" x14ac:dyDescent="0.2">
      <c r="A252" s="389" t="s">
        <v>4363</v>
      </c>
      <c r="B252" s="389">
        <v>4686</v>
      </c>
      <c r="C252" s="254">
        <f t="shared" si="29"/>
        <v>15000</v>
      </c>
      <c r="D252" s="254">
        <v>0</v>
      </c>
      <c r="E252" s="732">
        <v>0</v>
      </c>
      <c r="F252" s="706">
        <v>0</v>
      </c>
      <c r="G252" s="736">
        <f t="shared" si="31"/>
        <v>358.16</v>
      </c>
      <c r="H252" s="854">
        <v>358.16</v>
      </c>
      <c r="I252" s="740">
        <v>0</v>
      </c>
      <c r="J252" s="733">
        <f t="shared" si="32"/>
        <v>14641.84</v>
      </c>
      <c r="K252" s="708">
        <v>14641.84</v>
      </c>
      <c r="L252" s="734">
        <v>0</v>
      </c>
      <c r="M252" s="337">
        <v>0</v>
      </c>
      <c r="N252" s="708">
        <v>0</v>
      </c>
      <c r="O252" s="708">
        <v>0</v>
      </c>
      <c r="P252" s="711">
        <v>0</v>
      </c>
      <c r="Q252" s="853" t="s">
        <v>59</v>
      </c>
    </row>
    <row r="253" spans="1:17" ht="15" customHeight="1" x14ac:dyDescent="0.2">
      <c r="A253" s="397" t="s">
        <v>3671</v>
      </c>
      <c r="B253" s="397">
        <v>4690</v>
      </c>
      <c r="C253" s="254">
        <f t="shared" si="29"/>
        <v>56326.34</v>
      </c>
      <c r="D253" s="255">
        <v>0</v>
      </c>
      <c r="E253" s="398">
        <v>0</v>
      </c>
      <c r="F253" s="719">
        <v>16935.23</v>
      </c>
      <c r="G253" s="399">
        <f t="shared" si="31"/>
        <v>39391.11</v>
      </c>
      <c r="H253" s="401">
        <v>39391.11</v>
      </c>
      <c r="I253" s="740">
        <v>0</v>
      </c>
      <c r="J253" s="341">
        <f t="shared" si="32"/>
        <v>0</v>
      </c>
      <c r="K253" s="720">
        <v>0</v>
      </c>
      <c r="L253" s="734">
        <v>0</v>
      </c>
      <c r="M253" s="721">
        <v>0</v>
      </c>
      <c r="N253" s="720">
        <v>0</v>
      </c>
      <c r="O253" s="720">
        <v>0</v>
      </c>
      <c r="P253" s="722">
        <v>0</v>
      </c>
      <c r="Q253" s="853" t="s">
        <v>59</v>
      </c>
    </row>
    <row r="254" spans="1:17" ht="24" customHeight="1" x14ac:dyDescent="0.2">
      <c r="A254" s="389" t="s">
        <v>4333</v>
      </c>
      <c r="B254" s="389">
        <v>4699</v>
      </c>
      <c r="C254" s="254">
        <f t="shared" si="29"/>
        <v>3400</v>
      </c>
      <c r="D254" s="254">
        <v>0</v>
      </c>
      <c r="E254" s="732">
        <v>0</v>
      </c>
      <c r="F254" s="706">
        <v>0</v>
      </c>
      <c r="G254" s="736">
        <f t="shared" si="31"/>
        <v>3400</v>
      </c>
      <c r="H254" s="854">
        <v>3400</v>
      </c>
      <c r="I254" s="740">
        <v>0</v>
      </c>
      <c r="J254" s="733">
        <f t="shared" si="32"/>
        <v>0</v>
      </c>
      <c r="K254" s="708">
        <v>0</v>
      </c>
      <c r="L254" s="734">
        <v>0</v>
      </c>
      <c r="M254" s="337">
        <v>0</v>
      </c>
      <c r="N254" s="708">
        <v>0</v>
      </c>
      <c r="O254" s="708">
        <v>0</v>
      </c>
      <c r="P254" s="711">
        <v>0</v>
      </c>
      <c r="Q254" s="852" t="s">
        <v>59</v>
      </c>
    </row>
    <row r="255" spans="1:17" ht="24" customHeight="1" x14ac:dyDescent="0.2">
      <c r="A255" s="389" t="s">
        <v>4364</v>
      </c>
      <c r="B255" s="389">
        <v>4702</v>
      </c>
      <c r="C255" s="254">
        <f t="shared" si="29"/>
        <v>52268.98</v>
      </c>
      <c r="D255" s="254">
        <v>0</v>
      </c>
      <c r="E255" s="732">
        <v>0</v>
      </c>
      <c r="F255" s="706">
        <v>0</v>
      </c>
      <c r="G255" s="736">
        <f t="shared" si="31"/>
        <v>35628.620000000003</v>
      </c>
      <c r="H255" s="854">
        <v>35628.620000000003</v>
      </c>
      <c r="I255" s="740">
        <v>0</v>
      </c>
      <c r="J255" s="733">
        <f t="shared" si="32"/>
        <v>16640.36</v>
      </c>
      <c r="K255" s="708">
        <v>16640.36</v>
      </c>
      <c r="L255" s="734">
        <v>0</v>
      </c>
      <c r="M255" s="337">
        <v>0</v>
      </c>
      <c r="N255" s="708">
        <v>0</v>
      </c>
      <c r="O255" s="708">
        <v>0</v>
      </c>
      <c r="P255" s="711">
        <v>0</v>
      </c>
      <c r="Q255" s="853" t="s">
        <v>59</v>
      </c>
    </row>
    <row r="256" spans="1:17" ht="34.5" customHeight="1" x14ac:dyDescent="0.2">
      <c r="A256" s="389" t="s">
        <v>2816</v>
      </c>
      <c r="B256" s="389">
        <v>5100</v>
      </c>
      <c r="C256" s="254">
        <f>G256</f>
        <v>13599</v>
      </c>
      <c r="D256" s="254">
        <v>0</v>
      </c>
      <c r="E256" s="732">
        <v>0</v>
      </c>
      <c r="F256" s="706">
        <v>12411.07</v>
      </c>
      <c r="G256" s="736">
        <f t="shared" si="31"/>
        <v>13599</v>
      </c>
      <c r="H256" s="854">
        <v>13599</v>
      </c>
      <c r="I256" s="740">
        <v>0</v>
      </c>
      <c r="J256" s="733">
        <f t="shared" si="32"/>
        <v>67294.509999999995</v>
      </c>
      <c r="K256" s="708">
        <v>67294.509999999995</v>
      </c>
      <c r="L256" s="734">
        <v>0</v>
      </c>
      <c r="M256" s="337">
        <v>0</v>
      </c>
      <c r="N256" s="708">
        <v>0</v>
      </c>
      <c r="O256" s="708">
        <v>0</v>
      </c>
      <c r="P256" s="711">
        <v>0</v>
      </c>
      <c r="Q256" s="852" t="s">
        <v>4230</v>
      </c>
    </row>
    <row r="257" spans="1:17" ht="24" customHeight="1" x14ac:dyDescent="0.2">
      <c r="A257" s="389" t="s">
        <v>495</v>
      </c>
      <c r="B257" s="389">
        <v>5162</v>
      </c>
      <c r="C257" s="254">
        <f t="shared" si="29"/>
        <v>140931.99153</v>
      </c>
      <c r="D257" s="254">
        <v>4856.5294000000004</v>
      </c>
      <c r="E257" s="732">
        <v>47430.562129999998</v>
      </c>
      <c r="F257" s="706">
        <v>28315.77</v>
      </c>
      <c r="G257" s="736">
        <f t="shared" si="31"/>
        <v>52389.13</v>
      </c>
      <c r="H257" s="854">
        <v>52389.13</v>
      </c>
      <c r="I257" s="740">
        <v>0</v>
      </c>
      <c r="J257" s="733">
        <f t="shared" si="32"/>
        <v>7940</v>
      </c>
      <c r="K257" s="708">
        <v>7940</v>
      </c>
      <c r="L257" s="734">
        <v>0</v>
      </c>
      <c r="M257" s="337">
        <v>0</v>
      </c>
      <c r="N257" s="708">
        <v>0</v>
      </c>
      <c r="O257" s="708">
        <v>0</v>
      </c>
      <c r="P257" s="711">
        <v>0</v>
      </c>
      <c r="Q257" s="853" t="s">
        <v>59</v>
      </c>
    </row>
    <row r="258" spans="1:17" ht="34.5" customHeight="1" x14ac:dyDescent="0.2">
      <c r="A258" s="389" t="s">
        <v>4334</v>
      </c>
      <c r="B258" s="389">
        <v>5252</v>
      </c>
      <c r="C258" s="254">
        <f>G258</f>
        <v>3809.0499999999997</v>
      </c>
      <c r="D258" s="254">
        <v>976.47</v>
      </c>
      <c r="E258" s="732">
        <v>0</v>
      </c>
      <c r="F258" s="706">
        <v>0</v>
      </c>
      <c r="G258" s="736">
        <f t="shared" si="31"/>
        <v>3809.0499999999997</v>
      </c>
      <c r="H258" s="854">
        <v>3809.0499999999997</v>
      </c>
      <c r="I258" s="740">
        <v>0</v>
      </c>
      <c r="J258" s="733">
        <f t="shared" si="32"/>
        <v>0</v>
      </c>
      <c r="K258" s="708">
        <v>0</v>
      </c>
      <c r="L258" s="734">
        <v>0</v>
      </c>
      <c r="M258" s="337">
        <v>0</v>
      </c>
      <c r="N258" s="708">
        <v>0</v>
      </c>
      <c r="O258" s="708">
        <v>0</v>
      </c>
      <c r="P258" s="711">
        <v>0</v>
      </c>
      <c r="Q258" s="852" t="s">
        <v>4230</v>
      </c>
    </row>
    <row r="259" spans="1:17" ht="34.5" customHeight="1" x14ac:dyDescent="0.2">
      <c r="A259" s="389" t="s">
        <v>2817</v>
      </c>
      <c r="B259" s="389">
        <v>5693</v>
      </c>
      <c r="C259" s="254">
        <f>G259</f>
        <v>71343.89</v>
      </c>
      <c r="D259" s="254">
        <v>8559.7330000000002</v>
      </c>
      <c r="E259" s="732">
        <v>0</v>
      </c>
      <c r="F259" s="706">
        <v>95137.14</v>
      </c>
      <c r="G259" s="736">
        <f t="shared" si="31"/>
        <v>71343.89</v>
      </c>
      <c r="H259" s="854">
        <v>71343.89</v>
      </c>
      <c r="I259" s="740">
        <v>0</v>
      </c>
      <c r="J259" s="733">
        <f t="shared" si="32"/>
        <v>71015.850000000006</v>
      </c>
      <c r="K259" s="708">
        <v>71015.850000000006</v>
      </c>
      <c r="L259" s="734">
        <v>0</v>
      </c>
      <c r="M259" s="337">
        <v>0</v>
      </c>
      <c r="N259" s="708">
        <v>0</v>
      </c>
      <c r="O259" s="708">
        <v>0</v>
      </c>
      <c r="P259" s="711">
        <v>0</v>
      </c>
      <c r="Q259" s="852" t="s">
        <v>4230</v>
      </c>
    </row>
    <row r="260" spans="1:17" ht="15" customHeight="1" x14ac:dyDescent="0.2">
      <c r="A260" s="389" t="s">
        <v>4335</v>
      </c>
      <c r="B260" s="389">
        <v>5831</v>
      </c>
      <c r="C260" s="254">
        <f t="shared" si="29"/>
        <v>5500</v>
      </c>
      <c r="D260" s="254">
        <v>0</v>
      </c>
      <c r="E260" s="732">
        <v>0</v>
      </c>
      <c r="F260" s="706">
        <v>0</v>
      </c>
      <c r="G260" s="736">
        <f t="shared" si="31"/>
        <v>5500</v>
      </c>
      <c r="H260" s="854">
        <v>5500</v>
      </c>
      <c r="I260" s="740">
        <v>0</v>
      </c>
      <c r="J260" s="733">
        <f t="shared" si="32"/>
        <v>0</v>
      </c>
      <c r="K260" s="708">
        <v>0</v>
      </c>
      <c r="L260" s="734">
        <v>0</v>
      </c>
      <c r="M260" s="337">
        <v>0</v>
      </c>
      <c r="N260" s="708">
        <v>0</v>
      </c>
      <c r="O260" s="708">
        <v>0</v>
      </c>
      <c r="P260" s="711">
        <v>0</v>
      </c>
      <c r="Q260" s="852" t="s">
        <v>59</v>
      </c>
    </row>
    <row r="261" spans="1:17" ht="35.25" customHeight="1" thickBot="1" x14ac:dyDescent="0.25">
      <c r="A261" s="389" t="s">
        <v>3075</v>
      </c>
      <c r="B261" s="389">
        <v>5912</v>
      </c>
      <c r="C261" s="254">
        <f>G261</f>
        <v>69730.37</v>
      </c>
      <c r="D261" s="254">
        <v>17306.150000000001</v>
      </c>
      <c r="E261" s="732">
        <v>0</v>
      </c>
      <c r="F261" s="706">
        <v>43872.29</v>
      </c>
      <c r="G261" s="736">
        <f t="shared" si="31"/>
        <v>69730.37</v>
      </c>
      <c r="H261" s="854">
        <v>69730.37</v>
      </c>
      <c r="I261" s="740">
        <v>0</v>
      </c>
      <c r="J261" s="733">
        <f t="shared" si="32"/>
        <v>68697</v>
      </c>
      <c r="K261" s="708">
        <v>68697</v>
      </c>
      <c r="L261" s="734">
        <v>0</v>
      </c>
      <c r="M261" s="337">
        <v>0</v>
      </c>
      <c r="N261" s="708">
        <v>0</v>
      </c>
      <c r="O261" s="708">
        <v>0</v>
      </c>
      <c r="P261" s="711">
        <v>0</v>
      </c>
      <c r="Q261" s="852" t="s">
        <v>4230</v>
      </c>
    </row>
    <row r="262" spans="1:17" ht="15.75" customHeight="1" thickBot="1" x14ac:dyDescent="0.25">
      <c r="A262" s="641" t="s">
        <v>496</v>
      </c>
      <c r="B262" s="712"/>
      <c r="C262" s="390">
        <f t="shared" ref="C262:P262" si="33">SUM(C227:C261)</f>
        <v>1176984.5105300001</v>
      </c>
      <c r="D262" s="390">
        <f t="shared" si="33"/>
        <v>69470.747399999993</v>
      </c>
      <c r="E262" s="394">
        <f t="shared" si="33"/>
        <v>59706.636129999999</v>
      </c>
      <c r="F262" s="395">
        <f t="shared" si="33"/>
        <v>347470.2</v>
      </c>
      <c r="G262" s="394">
        <f t="shared" si="33"/>
        <v>575600.15999999992</v>
      </c>
      <c r="H262" s="713">
        <f t="shared" si="33"/>
        <v>575600.15999999992</v>
      </c>
      <c r="I262" s="395">
        <f t="shared" si="33"/>
        <v>0</v>
      </c>
      <c r="J262" s="714">
        <f t="shared" si="33"/>
        <v>459110.72</v>
      </c>
      <c r="K262" s="713">
        <f t="shared" si="33"/>
        <v>459110.72</v>
      </c>
      <c r="L262" s="713">
        <f t="shared" si="33"/>
        <v>0</v>
      </c>
      <c r="M262" s="394">
        <f t="shared" si="33"/>
        <v>51500</v>
      </c>
      <c r="N262" s="713">
        <f t="shared" si="33"/>
        <v>0</v>
      </c>
      <c r="O262" s="713">
        <f t="shared" si="33"/>
        <v>0</v>
      </c>
      <c r="P262" s="396">
        <f t="shared" si="33"/>
        <v>0</v>
      </c>
      <c r="Q262" s="724"/>
    </row>
    <row r="263" spans="1:17" ht="18" customHeight="1" thickBot="1" x14ac:dyDescent="0.25">
      <c r="A263" s="642" t="s">
        <v>504</v>
      </c>
      <c r="B263" s="703"/>
      <c r="C263" s="703"/>
      <c r="D263" s="703"/>
      <c r="E263" s="703"/>
      <c r="F263" s="703"/>
      <c r="G263" s="703"/>
      <c r="H263" s="703"/>
      <c r="I263" s="703"/>
      <c r="J263" s="703"/>
      <c r="K263" s="703"/>
      <c r="L263" s="703"/>
      <c r="M263" s="703"/>
      <c r="N263" s="703"/>
      <c r="O263" s="703"/>
      <c r="P263" s="703"/>
      <c r="Q263" s="704"/>
    </row>
    <row r="264" spans="1:17" ht="24.75" customHeight="1" thickBot="1" x14ac:dyDescent="0.25">
      <c r="A264" s="389" t="s">
        <v>2513</v>
      </c>
      <c r="B264" s="397">
        <v>5349</v>
      </c>
      <c r="C264" s="253">
        <f t="shared" si="29"/>
        <v>4234.2369699999999</v>
      </c>
      <c r="D264" s="253">
        <v>0</v>
      </c>
      <c r="E264" s="732">
        <v>872.23697000000004</v>
      </c>
      <c r="F264" s="706">
        <v>2175.65</v>
      </c>
      <c r="G264" s="707">
        <f>SUM(H264:I264)</f>
        <v>686.35</v>
      </c>
      <c r="H264" s="725">
        <v>686.35</v>
      </c>
      <c r="I264" s="718">
        <v>0</v>
      </c>
      <c r="J264" s="733">
        <f>SUM(K264:L264)</f>
        <v>100</v>
      </c>
      <c r="K264" s="708">
        <v>100</v>
      </c>
      <c r="L264" s="734">
        <v>0</v>
      </c>
      <c r="M264" s="337">
        <v>100</v>
      </c>
      <c r="N264" s="708">
        <v>100</v>
      </c>
      <c r="O264" s="708">
        <v>100</v>
      </c>
      <c r="P264" s="711">
        <v>100</v>
      </c>
      <c r="Q264" s="852" t="s">
        <v>59</v>
      </c>
    </row>
    <row r="265" spans="1:17" ht="15.75" customHeight="1" thickBot="1" x14ac:dyDescent="0.25">
      <c r="A265" s="641" t="s">
        <v>2630</v>
      </c>
      <c r="B265" s="712"/>
      <c r="C265" s="390">
        <f>SUM(C264)</f>
        <v>4234.2369699999999</v>
      </c>
      <c r="D265" s="390">
        <f t="shared" ref="D265:P265" si="34">SUM(D264)</f>
        <v>0</v>
      </c>
      <c r="E265" s="394">
        <f t="shared" si="34"/>
        <v>872.23697000000004</v>
      </c>
      <c r="F265" s="395">
        <f t="shared" si="34"/>
        <v>2175.65</v>
      </c>
      <c r="G265" s="394">
        <f t="shared" si="34"/>
        <v>686.35</v>
      </c>
      <c r="H265" s="713">
        <f t="shared" si="34"/>
        <v>686.35</v>
      </c>
      <c r="I265" s="395">
        <f t="shared" si="34"/>
        <v>0</v>
      </c>
      <c r="J265" s="714">
        <f t="shared" si="34"/>
        <v>100</v>
      </c>
      <c r="K265" s="713">
        <f t="shared" si="34"/>
        <v>100</v>
      </c>
      <c r="L265" s="713">
        <f t="shared" si="34"/>
        <v>0</v>
      </c>
      <c r="M265" s="394">
        <f t="shared" si="34"/>
        <v>100</v>
      </c>
      <c r="N265" s="713">
        <f t="shared" si="34"/>
        <v>100</v>
      </c>
      <c r="O265" s="713">
        <f t="shared" si="34"/>
        <v>100</v>
      </c>
      <c r="P265" s="396">
        <f t="shared" si="34"/>
        <v>100</v>
      </c>
      <c r="Q265" s="724"/>
    </row>
    <row r="266" spans="1:17" ht="9" customHeight="1" thickBot="1" x14ac:dyDescent="0.25">
      <c r="A266" s="858"/>
      <c r="B266" s="859"/>
      <c r="C266" s="859"/>
      <c r="D266" s="859"/>
      <c r="E266" s="859"/>
      <c r="F266" s="859"/>
      <c r="G266" s="859"/>
      <c r="H266" s="859"/>
      <c r="I266" s="859"/>
      <c r="J266" s="859"/>
      <c r="K266" s="859"/>
      <c r="L266" s="859"/>
      <c r="M266" s="859"/>
      <c r="N266" s="859"/>
      <c r="O266" s="859"/>
      <c r="P266" s="859"/>
      <c r="Q266" s="749"/>
    </row>
    <row r="267" spans="1:17" ht="18" customHeight="1" thickBot="1" x14ac:dyDescent="0.25">
      <c r="A267" s="641" t="s">
        <v>288</v>
      </c>
      <c r="B267" s="712"/>
      <c r="C267" s="390">
        <f t="shared" ref="C267:P267" si="35">C265+C262+C10+C225+C99+C79+C62+C57+C15+C49+C83</f>
        <v>14630082.321290001</v>
      </c>
      <c r="D267" s="390">
        <f t="shared" si="35"/>
        <v>402677.98139999993</v>
      </c>
      <c r="E267" s="394">
        <f t="shared" si="35"/>
        <v>882339.74314000004</v>
      </c>
      <c r="F267" s="395">
        <f t="shared" si="35"/>
        <v>2130571.9</v>
      </c>
      <c r="G267" s="394">
        <f t="shared" si="35"/>
        <v>2534360.9237500001</v>
      </c>
      <c r="H267" s="713">
        <f t="shared" si="35"/>
        <v>2420454.0537500004</v>
      </c>
      <c r="I267" s="713">
        <f t="shared" si="35"/>
        <v>113906.87</v>
      </c>
      <c r="J267" s="394">
        <f t="shared" si="35"/>
        <v>3229982.7230000002</v>
      </c>
      <c r="K267" s="713">
        <f t="shared" si="35"/>
        <v>3203947.1930000004</v>
      </c>
      <c r="L267" s="713">
        <f t="shared" si="35"/>
        <v>26035.53</v>
      </c>
      <c r="M267" s="394">
        <f t="shared" si="35"/>
        <v>3514576</v>
      </c>
      <c r="N267" s="713">
        <f t="shared" si="35"/>
        <v>2820572</v>
      </c>
      <c r="O267" s="713">
        <f t="shared" si="35"/>
        <v>1010561</v>
      </c>
      <c r="P267" s="396">
        <f t="shared" si="35"/>
        <v>50100</v>
      </c>
      <c r="Q267" s="724"/>
    </row>
    <row r="268" spans="1:17" ht="15" customHeight="1" x14ac:dyDescent="0.25">
      <c r="C268" s="340"/>
      <c r="D268" s="340"/>
      <c r="E268" s="340"/>
      <c r="F268" s="340"/>
      <c r="G268" s="750"/>
      <c r="H268" s="340"/>
      <c r="I268" s="340"/>
      <c r="J268" s="340"/>
      <c r="K268" s="340"/>
      <c r="L268" s="340"/>
      <c r="M268" s="340"/>
      <c r="N268" s="340"/>
      <c r="O268" s="340"/>
      <c r="P268" s="340"/>
      <c r="Q268" s="751"/>
    </row>
  </sheetData>
  <mergeCells count="12">
    <mergeCell ref="Q33:Q40"/>
    <mergeCell ref="Q42:Q43"/>
    <mergeCell ref="A2:Q2"/>
    <mergeCell ref="A4:A6"/>
    <mergeCell ref="B4:B6"/>
    <mergeCell ref="C4:C6"/>
    <mergeCell ref="D4:D6"/>
    <mergeCell ref="E4:F5"/>
    <mergeCell ref="G4:I5"/>
    <mergeCell ref="J4:L5"/>
    <mergeCell ref="M4:P4"/>
    <mergeCell ref="Q4:Q6"/>
  </mergeCells>
  <printOptions horizontalCentered="1"/>
  <pageMargins left="0.39370078740157483" right="0.39370078740157483" top="0.59055118110236227" bottom="0.39370078740157483" header="0.31496062992125984" footer="0.11811023622047245"/>
  <pageSetup paperSize="9" scale="67" firstPageNumber="123" fitToHeight="0" orientation="landscape" useFirstPageNumber="1" r:id="rId1"/>
  <headerFooter>
    <oddHeader>&amp;L&amp;"Tahoma,Kurzíva"Závěrečný účet Moravskoslezského kraje za rok 2025&amp;R&amp;"Tahoma,Kurzíva"Tabulka č. 4</oddHeader>
    <oddFooter>&amp;C&amp;"Tahoma,Obyčejné"&amp;P</oddFooter>
  </headerFooter>
  <rowBreaks count="1" manualBreakCount="1">
    <brk id="187"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6428-76CC-4FE5-9D14-0CA2232652EC}">
  <sheetPr>
    <pageSetUpPr fitToPage="1"/>
  </sheetPr>
  <dimension ref="A1:S171"/>
  <sheetViews>
    <sheetView zoomScaleNormal="100" zoomScaleSheetLayoutView="100" workbookViewId="0">
      <pane ySplit="5" topLeftCell="A6" activePane="bottomLeft" state="frozen"/>
      <selection activeCell="E39" sqref="E39"/>
      <selection pane="bottomLeft" activeCell="I3" sqref="I3"/>
    </sheetView>
  </sheetViews>
  <sheetFormatPr defaultRowHeight="12.75" x14ac:dyDescent="0.2"/>
  <cols>
    <col min="1" max="1" width="11.7109375" style="860" customWidth="1"/>
    <col min="2" max="2" width="55.7109375" style="860" customWidth="1"/>
    <col min="3" max="3" width="10.85546875" style="860" bestFit="1" customWidth="1"/>
    <col min="4" max="4" width="9.7109375" style="861" customWidth="1"/>
    <col min="5" max="6" width="14.28515625" style="861" bestFit="1" customWidth="1"/>
    <col min="7" max="7" width="13.28515625" style="861" customWidth="1"/>
    <col min="8" max="9" width="9.140625" style="860"/>
    <col min="10" max="10" width="10" style="860" customWidth="1"/>
    <col min="11" max="16384" width="9.140625" style="860"/>
  </cols>
  <sheetData>
    <row r="1" spans="1:18" ht="12.75" customHeight="1" x14ac:dyDescent="0.2">
      <c r="A1" s="1300"/>
      <c r="B1" s="1300"/>
      <c r="C1" s="1300"/>
      <c r="D1" s="1300"/>
      <c r="E1" s="1300"/>
      <c r="F1" s="1300"/>
      <c r="G1" s="1300"/>
    </row>
    <row r="2" spans="1:18" ht="21" customHeight="1" x14ac:dyDescent="0.2">
      <c r="A2" s="1301" t="s">
        <v>4369</v>
      </c>
      <c r="B2" s="1301"/>
      <c r="C2" s="1301"/>
      <c r="D2" s="1301"/>
      <c r="E2" s="1301"/>
      <c r="F2" s="1301"/>
      <c r="G2" s="1301"/>
    </row>
    <row r="3" spans="1:18" ht="13.5" thickBot="1" x14ac:dyDescent="0.25">
      <c r="G3" s="862" t="s">
        <v>506</v>
      </c>
    </row>
    <row r="4" spans="1:18" s="863" customFormat="1" ht="18" customHeight="1" x14ac:dyDescent="0.2">
      <c r="A4" s="1302" t="s">
        <v>3119</v>
      </c>
      <c r="B4" s="1304" t="s">
        <v>3120</v>
      </c>
      <c r="C4" s="1304" t="s">
        <v>3121</v>
      </c>
      <c r="D4" s="1306" t="s">
        <v>3122</v>
      </c>
      <c r="E4" s="1306"/>
      <c r="F4" s="1306"/>
      <c r="G4" s="1307"/>
    </row>
    <row r="5" spans="1:18" s="863" customFormat="1" ht="27.75" customHeight="1" x14ac:dyDescent="0.2">
      <c r="A5" s="1303"/>
      <c r="B5" s="1305"/>
      <c r="C5" s="1305"/>
      <c r="D5" s="864" t="s">
        <v>3123</v>
      </c>
      <c r="E5" s="864" t="s">
        <v>3124</v>
      </c>
      <c r="F5" s="864" t="s">
        <v>3125</v>
      </c>
      <c r="G5" s="865" t="s">
        <v>3126</v>
      </c>
    </row>
    <row r="6" spans="1:18" ht="27.75" customHeight="1" x14ac:dyDescent="0.2">
      <c r="A6" s="1309" t="s">
        <v>41</v>
      </c>
      <c r="B6" s="866" t="s">
        <v>4370</v>
      </c>
      <c r="C6" s="867" t="s">
        <v>3127</v>
      </c>
      <c r="D6" s="868">
        <f>SUM(D7:D7)</f>
        <v>110</v>
      </c>
      <c r="E6" s="869">
        <f>SUM(E7:E7)</f>
        <v>7088600</v>
      </c>
      <c r="F6" s="869">
        <f>SUM(F7:F7)</f>
        <v>6937925.4000000004</v>
      </c>
      <c r="G6" s="870">
        <f>SUM(G7:G7)</f>
        <v>150674.6</v>
      </c>
    </row>
    <row r="7" spans="1:18" ht="13.5" thickBot="1" x14ac:dyDescent="0.25">
      <c r="A7" s="1310"/>
      <c r="B7" s="871" t="s">
        <v>3128</v>
      </c>
      <c r="C7" s="872"/>
      <c r="D7" s="873">
        <v>110</v>
      </c>
      <c r="E7" s="874">
        <f>7168100-79500</f>
        <v>7088600</v>
      </c>
      <c r="F7" s="874">
        <f>E7-G7</f>
        <v>6937925.4000000004</v>
      </c>
      <c r="G7" s="875">
        <v>150674.6</v>
      </c>
    </row>
    <row r="8" spans="1:18" ht="27.75" customHeight="1" x14ac:dyDescent="0.2">
      <c r="A8" s="1311" t="s">
        <v>37</v>
      </c>
      <c r="B8" s="876" t="s">
        <v>4371</v>
      </c>
      <c r="C8" s="877" t="s">
        <v>3127</v>
      </c>
      <c r="D8" s="878">
        <f>SUM(D9:D12)</f>
        <v>19</v>
      </c>
      <c r="E8" s="879">
        <f>SUM(E9:E12)</f>
        <v>1300000</v>
      </c>
      <c r="F8" s="879">
        <f>SUM(F9:F12)</f>
        <v>1284344</v>
      </c>
      <c r="G8" s="880">
        <f>SUM(G9:G12)</f>
        <v>15656</v>
      </c>
      <c r="H8" s="881"/>
      <c r="I8" s="881"/>
      <c r="J8" s="881"/>
      <c r="K8" s="881"/>
      <c r="L8" s="881"/>
      <c r="M8" s="881"/>
      <c r="N8" s="881"/>
      <c r="O8" s="881"/>
      <c r="P8" s="881"/>
      <c r="Q8" s="881"/>
      <c r="R8" s="881"/>
    </row>
    <row r="9" spans="1:18" x14ac:dyDescent="0.2">
      <c r="A9" s="1312"/>
      <c r="B9" s="882" t="s">
        <v>3140</v>
      </c>
      <c r="C9" s="883"/>
      <c r="D9" s="884">
        <v>1</v>
      </c>
      <c r="E9" s="885">
        <v>30000</v>
      </c>
      <c r="F9" s="885">
        <f>E9-G9</f>
        <v>30000</v>
      </c>
      <c r="G9" s="886">
        <v>0</v>
      </c>
      <c r="H9" s="881"/>
      <c r="I9" s="881"/>
      <c r="J9" s="881"/>
      <c r="K9" s="881"/>
      <c r="L9" s="881"/>
      <c r="M9" s="881"/>
      <c r="N9" s="881"/>
      <c r="O9" s="881"/>
      <c r="P9" s="881"/>
      <c r="Q9" s="881"/>
      <c r="R9" s="881"/>
    </row>
    <row r="10" spans="1:18" x14ac:dyDescent="0.2">
      <c r="A10" s="1312"/>
      <c r="B10" s="882" t="s">
        <v>3128</v>
      </c>
      <c r="C10" s="887"/>
      <c r="D10" s="884">
        <v>14</v>
      </c>
      <c r="E10" s="885">
        <v>980000</v>
      </c>
      <c r="F10" s="885">
        <f>E10-G10</f>
        <v>979300</v>
      </c>
      <c r="G10" s="886">
        <v>700</v>
      </c>
      <c r="H10" s="881"/>
      <c r="I10" s="881"/>
      <c r="J10" s="881"/>
      <c r="K10" s="881"/>
      <c r="L10" s="881"/>
      <c r="M10" s="881"/>
      <c r="N10" s="881"/>
      <c r="O10" s="881"/>
      <c r="P10" s="881"/>
      <c r="Q10" s="881"/>
      <c r="R10" s="881"/>
    </row>
    <row r="11" spans="1:18" x14ac:dyDescent="0.2">
      <c r="A11" s="1312"/>
      <c r="B11" s="882" t="s">
        <v>3129</v>
      </c>
      <c r="C11" s="883"/>
      <c r="D11" s="884">
        <v>1</v>
      </c>
      <c r="E11" s="885">
        <v>80000</v>
      </c>
      <c r="F11" s="885">
        <f>E11-G11</f>
        <v>80000</v>
      </c>
      <c r="G11" s="886">
        <v>0</v>
      </c>
      <c r="H11" s="881"/>
      <c r="I11" s="881"/>
      <c r="J11" s="881"/>
      <c r="K11" s="881"/>
      <c r="L11" s="881"/>
      <c r="M11" s="881"/>
      <c r="N11" s="881"/>
      <c r="O11" s="881"/>
      <c r="P11" s="881"/>
      <c r="Q11" s="881"/>
      <c r="R11" s="881"/>
    </row>
    <row r="12" spans="1:18" x14ac:dyDescent="0.2">
      <c r="A12" s="1312"/>
      <c r="B12" s="888" t="s">
        <v>3130</v>
      </c>
      <c r="C12" s="883"/>
      <c r="D12" s="884">
        <v>3</v>
      </c>
      <c r="E12" s="885">
        <v>210000</v>
      </c>
      <c r="F12" s="885">
        <f>E12-G12</f>
        <v>195044</v>
      </c>
      <c r="G12" s="886">
        <v>14956</v>
      </c>
      <c r="H12" s="881"/>
      <c r="I12" s="881"/>
      <c r="J12" s="881"/>
      <c r="K12" s="881"/>
      <c r="L12" s="881"/>
      <c r="M12" s="881"/>
      <c r="N12" s="881"/>
      <c r="O12" s="881"/>
      <c r="P12" s="881"/>
      <c r="Q12" s="881"/>
      <c r="R12" s="881"/>
    </row>
    <row r="13" spans="1:18" ht="27.75" customHeight="1" x14ac:dyDescent="0.2">
      <c r="A13" s="1312"/>
      <c r="B13" s="889" t="s">
        <v>4372</v>
      </c>
      <c r="C13" s="867" t="s">
        <v>3127</v>
      </c>
      <c r="D13" s="868">
        <f>SUM(D14:D20)</f>
        <v>66</v>
      </c>
      <c r="E13" s="869">
        <f>SUM(E14:E20)</f>
        <v>14010500</v>
      </c>
      <c r="F13" s="869">
        <f>SUM(F14:F20)</f>
        <v>13365757.57</v>
      </c>
      <c r="G13" s="870">
        <f>SUM(G14:G20)</f>
        <v>644742.43000000005</v>
      </c>
      <c r="H13" s="881"/>
      <c r="I13" s="881"/>
      <c r="J13" s="881"/>
      <c r="K13" s="881"/>
      <c r="L13" s="881"/>
      <c r="M13" s="881"/>
      <c r="N13" s="881"/>
      <c r="O13" s="881"/>
      <c r="P13" s="881"/>
      <c r="Q13" s="881"/>
      <c r="R13" s="881"/>
    </row>
    <row r="14" spans="1:18" x14ac:dyDescent="0.2">
      <c r="A14" s="1312"/>
      <c r="B14" s="882" t="s">
        <v>3134</v>
      </c>
      <c r="C14" s="890"/>
      <c r="D14" s="884">
        <v>2</v>
      </c>
      <c r="E14" s="885">
        <v>593000</v>
      </c>
      <c r="F14" s="885">
        <f t="shared" ref="F14:F20" si="0">E14-G14</f>
        <v>593000</v>
      </c>
      <c r="G14" s="886">
        <v>0</v>
      </c>
      <c r="H14" s="881"/>
      <c r="I14" s="881"/>
      <c r="J14" s="881"/>
      <c r="K14" s="881"/>
      <c r="L14" s="881"/>
      <c r="M14" s="881"/>
      <c r="N14" s="881"/>
      <c r="O14" s="881"/>
      <c r="P14" s="881"/>
      <c r="Q14" s="881"/>
      <c r="R14" s="881"/>
    </row>
    <row r="15" spans="1:18" x14ac:dyDescent="0.2">
      <c r="A15" s="1312"/>
      <c r="B15" s="882" t="s">
        <v>3131</v>
      </c>
      <c r="C15" s="890"/>
      <c r="D15" s="884">
        <v>4</v>
      </c>
      <c r="E15" s="885">
        <v>1150000</v>
      </c>
      <c r="F15" s="885">
        <f t="shared" si="0"/>
        <v>1150000</v>
      </c>
      <c r="G15" s="886">
        <v>0</v>
      </c>
      <c r="H15" s="881"/>
      <c r="I15" s="881"/>
      <c r="J15" s="881"/>
      <c r="K15" s="881"/>
      <c r="L15" s="881"/>
      <c r="M15" s="881"/>
      <c r="N15" s="881"/>
      <c r="O15" s="881"/>
      <c r="P15" s="881"/>
      <c r="Q15" s="881"/>
      <c r="R15" s="881"/>
    </row>
    <row r="16" spans="1:18" x14ac:dyDescent="0.2">
      <c r="A16" s="1312"/>
      <c r="B16" s="882" t="s">
        <v>3140</v>
      </c>
      <c r="C16" s="890"/>
      <c r="D16" s="884">
        <v>2</v>
      </c>
      <c r="E16" s="885">
        <v>449000</v>
      </c>
      <c r="F16" s="885">
        <f t="shared" si="0"/>
        <v>449000</v>
      </c>
      <c r="G16" s="886">
        <v>0</v>
      </c>
      <c r="H16" s="881"/>
      <c r="I16" s="881"/>
      <c r="J16" s="881"/>
      <c r="K16" s="881"/>
      <c r="L16" s="881"/>
      <c r="M16" s="881"/>
      <c r="N16" s="881"/>
      <c r="O16" s="881"/>
      <c r="P16" s="881"/>
      <c r="Q16" s="881"/>
      <c r="R16" s="881"/>
    </row>
    <row r="17" spans="1:18" x14ac:dyDescent="0.2">
      <c r="A17" s="1312"/>
      <c r="B17" s="882" t="s">
        <v>3128</v>
      </c>
      <c r="C17" s="891"/>
      <c r="D17" s="884">
        <v>36</v>
      </c>
      <c r="E17" s="885">
        <v>7440000</v>
      </c>
      <c r="F17" s="885">
        <f t="shared" si="0"/>
        <v>7153787.4800000004</v>
      </c>
      <c r="G17" s="886">
        <f>10231+275981.52</f>
        <v>286212.52</v>
      </c>
      <c r="H17" s="881"/>
      <c r="I17" s="881"/>
      <c r="J17" s="881"/>
      <c r="K17" s="881"/>
      <c r="L17" s="881"/>
      <c r="M17" s="881"/>
      <c r="N17" s="881"/>
      <c r="O17" s="881"/>
      <c r="P17" s="881"/>
      <c r="Q17" s="881"/>
      <c r="R17" s="881"/>
    </row>
    <row r="18" spans="1:18" x14ac:dyDescent="0.2">
      <c r="A18" s="1312"/>
      <c r="B18" s="882" t="s">
        <v>3129</v>
      </c>
      <c r="C18" s="892"/>
      <c r="D18" s="884">
        <v>3</v>
      </c>
      <c r="E18" s="885">
        <v>285000</v>
      </c>
      <c r="F18" s="885">
        <f t="shared" si="0"/>
        <v>285000</v>
      </c>
      <c r="G18" s="886">
        <v>0</v>
      </c>
      <c r="H18" s="881"/>
      <c r="I18" s="881"/>
      <c r="J18" s="881"/>
      <c r="K18" s="881"/>
      <c r="L18" s="881"/>
      <c r="M18" s="881"/>
      <c r="N18" s="881"/>
      <c r="O18" s="881"/>
      <c r="P18" s="881"/>
      <c r="Q18" s="881"/>
      <c r="R18" s="881"/>
    </row>
    <row r="19" spans="1:18" x14ac:dyDescent="0.2">
      <c r="A19" s="1312"/>
      <c r="B19" s="888" t="s">
        <v>3136</v>
      </c>
      <c r="C19" s="891"/>
      <c r="D19" s="884">
        <v>18</v>
      </c>
      <c r="E19" s="885">
        <v>3961000</v>
      </c>
      <c r="F19" s="885">
        <f t="shared" si="0"/>
        <v>3622899.1</v>
      </c>
      <c r="G19" s="886">
        <v>338100.9</v>
      </c>
      <c r="H19" s="881"/>
      <c r="I19" s="881"/>
      <c r="J19" s="881"/>
      <c r="K19" s="881"/>
      <c r="L19" s="881"/>
      <c r="M19" s="881"/>
      <c r="N19" s="881"/>
      <c r="O19" s="881"/>
      <c r="P19" s="881"/>
      <c r="Q19" s="881"/>
      <c r="R19" s="881"/>
    </row>
    <row r="20" spans="1:18" x14ac:dyDescent="0.2">
      <c r="A20" s="1312"/>
      <c r="B20" s="888" t="s">
        <v>3137</v>
      </c>
      <c r="C20" s="892"/>
      <c r="D20" s="884">
        <v>1</v>
      </c>
      <c r="E20" s="885">
        <v>132500</v>
      </c>
      <c r="F20" s="885">
        <f t="shared" si="0"/>
        <v>112070.99</v>
      </c>
      <c r="G20" s="886">
        <v>20429.009999999998</v>
      </c>
      <c r="H20" s="881"/>
      <c r="I20" s="881"/>
      <c r="J20" s="881"/>
      <c r="K20" s="881"/>
      <c r="L20" s="881"/>
      <c r="M20" s="881"/>
      <c r="N20" s="881"/>
      <c r="O20" s="881"/>
      <c r="P20" s="881"/>
      <c r="Q20" s="881"/>
      <c r="R20" s="881"/>
    </row>
    <row r="21" spans="1:18" ht="41.25" customHeight="1" x14ac:dyDescent="0.2">
      <c r="A21" s="1312"/>
      <c r="B21" s="889" t="s">
        <v>4373</v>
      </c>
      <c r="C21" s="867" t="s">
        <v>542</v>
      </c>
      <c r="D21" s="868">
        <f>SUM(D22:D26)</f>
        <v>25</v>
      </c>
      <c r="E21" s="869">
        <f>SUM(E22:E26)</f>
        <v>10843850</v>
      </c>
      <c r="F21" s="869">
        <f>SUM(F22:F26)</f>
        <v>10843850</v>
      </c>
      <c r="G21" s="870">
        <f>SUM(G22:G26)</f>
        <v>0</v>
      </c>
      <c r="H21" s="881"/>
      <c r="I21" s="881"/>
      <c r="J21" s="881"/>
      <c r="K21" s="881"/>
      <c r="L21" s="881"/>
      <c r="M21" s="881"/>
      <c r="N21" s="881"/>
      <c r="O21" s="881"/>
      <c r="P21" s="881"/>
      <c r="Q21" s="881"/>
      <c r="R21" s="881"/>
    </row>
    <row r="22" spans="1:18" x14ac:dyDescent="0.2">
      <c r="A22" s="1312"/>
      <c r="B22" s="882" t="s">
        <v>3132</v>
      </c>
      <c r="C22" s="890"/>
      <c r="D22" s="884">
        <v>1</v>
      </c>
      <c r="E22" s="885">
        <v>500000</v>
      </c>
      <c r="F22" s="885">
        <f>E22-G22</f>
        <v>500000</v>
      </c>
      <c r="G22" s="886">
        <v>0</v>
      </c>
      <c r="H22" s="881"/>
      <c r="I22" s="881"/>
      <c r="J22" s="881"/>
      <c r="K22" s="881"/>
      <c r="L22" s="881"/>
      <c r="M22" s="881"/>
      <c r="N22" s="881"/>
      <c r="O22" s="881"/>
      <c r="P22" s="881"/>
      <c r="Q22" s="881"/>
      <c r="R22" s="881"/>
    </row>
    <row r="23" spans="1:18" x14ac:dyDescent="0.2">
      <c r="A23" s="1312"/>
      <c r="B23" s="882" t="s">
        <v>3128</v>
      </c>
      <c r="C23" s="891"/>
      <c r="D23" s="884">
        <v>1</v>
      </c>
      <c r="E23" s="885">
        <v>155000</v>
      </c>
      <c r="F23" s="885">
        <f>E23-G23</f>
        <v>155000</v>
      </c>
      <c r="G23" s="886">
        <v>0</v>
      </c>
      <c r="H23" s="881"/>
      <c r="I23" s="881"/>
      <c r="J23" s="881"/>
      <c r="K23" s="881"/>
      <c r="L23" s="881"/>
      <c r="M23" s="881"/>
      <c r="N23" s="881"/>
      <c r="O23" s="881"/>
      <c r="P23" s="881"/>
      <c r="Q23" s="881"/>
      <c r="R23" s="881"/>
    </row>
    <row r="24" spans="1:18" x14ac:dyDescent="0.2">
      <c r="A24" s="1312"/>
      <c r="B24" s="882" t="s">
        <v>3129</v>
      </c>
      <c r="C24" s="892"/>
      <c r="D24" s="884">
        <v>4</v>
      </c>
      <c r="E24" s="885">
        <v>1999000</v>
      </c>
      <c r="F24" s="885">
        <f>E24-G24</f>
        <v>1999000</v>
      </c>
      <c r="G24" s="886">
        <v>0</v>
      </c>
      <c r="H24" s="881"/>
      <c r="I24" s="881"/>
      <c r="J24" s="881"/>
      <c r="K24" s="881"/>
      <c r="L24" s="881"/>
      <c r="M24" s="881"/>
      <c r="N24" s="881"/>
      <c r="O24" s="881"/>
      <c r="P24" s="881"/>
      <c r="Q24" s="881"/>
      <c r="R24" s="881"/>
    </row>
    <row r="25" spans="1:18" x14ac:dyDescent="0.2">
      <c r="A25" s="1312"/>
      <c r="B25" s="888" t="s">
        <v>3130</v>
      </c>
      <c r="C25" s="892"/>
      <c r="D25" s="884">
        <v>3</v>
      </c>
      <c r="E25" s="885">
        <v>1279200</v>
      </c>
      <c r="F25" s="885">
        <f>E25-G25</f>
        <v>1279200</v>
      </c>
      <c r="G25" s="886">
        <v>0</v>
      </c>
      <c r="H25" s="881"/>
      <c r="I25" s="881"/>
      <c r="J25" s="881"/>
      <c r="K25" s="881"/>
      <c r="L25" s="881"/>
      <c r="M25" s="881"/>
      <c r="N25" s="881"/>
      <c r="O25" s="881"/>
      <c r="P25" s="881"/>
      <c r="Q25" s="881"/>
      <c r="R25" s="881"/>
    </row>
    <row r="26" spans="1:18" x14ac:dyDescent="0.2">
      <c r="A26" s="1312"/>
      <c r="B26" s="882" t="s">
        <v>3133</v>
      </c>
      <c r="C26" s="890"/>
      <c r="D26" s="884">
        <v>16</v>
      </c>
      <c r="E26" s="885">
        <v>6910650</v>
      </c>
      <c r="F26" s="885">
        <f>E26-G26</f>
        <v>6910650</v>
      </c>
      <c r="G26" s="886">
        <v>0</v>
      </c>
      <c r="H26" s="881"/>
      <c r="I26" s="881"/>
      <c r="J26" s="881"/>
      <c r="K26" s="881"/>
      <c r="L26" s="881"/>
      <c r="M26" s="881"/>
      <c r="N26" s="881"/>
      <c r="O26" s="881"/>
      <c r="P26" s="881"/>
      <c r="Q26" s="881"/>
      <c r="R26" s="881"/>
    </row>
    <row r="27" spans="1:18" ht="27.75" customHeight="1" x14ac:dyDescent="0.2">
      <c r="A27" s="1312"/>
      <c r="B27" s="889" t="s">
        <v>4374</v>
      </c>
      <c r="C27" s="867" t="s">
        <v>542</v>
      </c>
      <c r="D27" s="868">
        <f>SUM(D28:D28)</f>
        <v>2</v>
      </c>
      <c r="E27" s="869">
        <f>SUM(E28:E28)</f>
        <v>417862</v>
      </c>
      <c r="F27" s="869">
        <f>SUM(F28:F28)</f>
        <v>417862</v>
      </c>
      <c r="G27" s="870">
        <f>SUM(G28:G28)</f>
        <v>0</v>
      </c>
      <c r="H27" s="881"/>
      <c r="I27" s="881"/>
      <c r="J27" s="881"/>
      <c r="K27" s="881"/>
      <c r="L27" s="881"/>
      <c r="M27" s="881"/>
      <c r="N27" s="881"/>
      <c r="O27" s="881"/>
      <c r="P27" s="881"/>
      <c r="Q27" s="881"/>
      <c r="R27" s="881"/>
    </row>
    <row r="28" spans="1:18" ht="13.5" thickBot="1" x14ac:dyDescent="0.25">
      <c r="A28" s="1313"/>
      <c r="B28" s="871" t="s">
        <v>3133</v>
      </c>
      <c r="C28" s="872"/>
      <c r="D28" s="873">
        <v>2</v>
      </c>
      <c r="E28" s="874">
        <v>417862</v>
      </c>
      <c r="F28" s="874">
        <f>E28-G28</f>
        <v>417862</v>
      </c>
      <c r="G28" s="875">
        <v>0</v>
      </c>
      <c r="H28" s="881"/>
      <c r="I28" s="881"/>
      <c r="J28" s="881"/>
      <c r="K28" s="881"/>
      <c r="L28" s="881"/>
      <c r="M28" s="881"/>
      <c r="N28" s="881"/>
      <c r="O28" s="881"/>
      <c r="P28" s="881"/>
      <c r="Q28" s="881"/>
      <c r="R28" s="881"/>
    </row>
    <row r="29" spans="1:18" ht="27.75" customHeight="1" x14ac:dyDescent="0.2">
      <c r="A29" s="1314" t="s">
        <v>35</v>
      </c>
      <c r="B29" s="893" t="s">
        <v>4375</v>
      </c>
      <c r="C29" s="877" t="s">
        <v>542</v>
      </c>
      <c r="D29" s="878">
        <f>SUM(D30:D31)</f>
        <v>96</v>
      </c>
      <c r="E29" s="879">
        <f>SUM(E30:E31)</f>
        <v>28647349.34</v>
      </c>
      <c r="F29" s="879">
        <f>SUM(F30:F31)</f>
        <v>28275733.699999999</v>
      </c>
      <c r="G29" s="880">
        <f>SUM(G30:G31)</f>
        <v>371615.64</v>
      </c>
      <c r="H29" s="894"/>
      <c r="I29" s="894"/>
      <c r="J29" s="894"/>
      <c r="K29" s="894"/>
      <c r="L29" s="894"/>
      <c r="M29" s="894"/>
      <c r="N29" s="894"/>
      <c r="O29" s="894"/>
      <c r="P29" s="894"/>
    </row>
    <row r="30" spans="1:18" x14ac:dyDescent="0.2">
      <c r="A30" s="1309"/>
      <c r="B30" s="895" t="s">
        <v>3130</v>
      </c>
      <c r="C30" s="892"/>
      <c r="D30" s="884">
        <v>78</v>
      </c>
      <c r="E30" s="885">
        <f>25610080+1248269.34</f>
        <v>26858349.34</v>
      </c>
      <c r="F30" s="885">
        <f>E30-G30</f>
        <v>26486733.699999999</v>
      </c>
      <c r="G30" s="886">
        <v>371615.64</v>
      </c>
      <c r="H30" s="894"/>
      <c r="I30" s="894"/>
      <c r="J30" s="894"/>
      <c r="K30" s="894"/>
      <c r="L30" s="894"/>
      <c r="M30" s="894"/>
      <c r="N30" s="894"/>
      <c r="O30" s="894"/>
      <c r="P30" s="894"/>
    </row>
    <row r="31" spans="1:18" x14ac:dyDescent="0.2">
      <c r="A31" s="1309"/>
      <c r="B31" s="895" t="s">
        <v>3137</v>
      </c>
      <c r="C31" s="892"/>
      <c r="D31" s="884">
        <v>18</v>
      </c>
      <c r="E31" s="885">
        <f>1764000+25000</f>
        <v>1789000</v>
      </c>
      <c r="F31" s="885">
        <f>E31-G31</f>
        <v>1789000</v>
      </c>
      <c r="G31" s="886">
        <v>0</v>
      </c>
      <c r="H31" s="894"/>
      <c r="I31" s="894"/>
      <c r="J31" s="894"/>
      <c r="K31" s="894"/>
      <c r="L31" s="894"/>
      <c r="M31" s="894"/>
      <c r="N31" s="894"/>
      <c r="O31" s="894"/>
      <c r="P31" s="894"/>
    </row>
    <row r="32" spans="1:18" ht="27.75" customHeight="1" x14ac:dyDescent="0.2">
      <c r="A32" s="1309"/>
      <c r="B32" s="866" t="s">
        <v>4376</v>
      </c>
      <c r="C32" s="867" t="s">
        <v>542</v>
      </c>
      <c r="D32" s="868">
        <f>SUM(D33:D33)</f>
        <v>37</v>
      </c>
      <c r="E32" s="869">
        <f>SUM(E33:E33)</f>
        <v>10854880</v>
      </c>
      <c r="F32" s="869">
        <f>SUM(F33:F33)</f>
        <v>10854880</v>
      </c>
      <c r="G32" s="870">
        <f>SUM(G33:G33)</f>
        <v>0</v>
      </c>
      <c r="H32" s="894"/>
      <c r="I32" s="894"/>
      <c r="J32" s="894"/>
      <c r="K32" s="894"/>
      <c r="L32" s="894"/>
      <c r="M32" s="894"/>
      <c r="N32" s="894"/>
      <c r="O32" s="894"/>
      <c r="P32" s="894"/>
    </row>
    <row r="33" spans="1:19" x14ac:dyDescent="0.2">
      <c r="A33" s="1309"/>
      <c r="B33" s="895" t="s">
        <v>3130</v>
      </c>
      <c r="C33" s="892"/>
      <c r="D33" s="884">
        <v>37</v>
      </c>
      <c r="E33" s="885">
        <v>10854880</v>
      </c>
      <c r="F33" s="885">
        <f>E33-G33</f>
        <v>10854880</v>
      </c>
      <c r="G33" s="886">
        <v>0</v>
      </c>
      <c r="H33" s="894"/>
      <c r="I33" s="894"/>
      <c r="J33" s="894"/>
      <c r="K33" s="894"/>
      <c r="L33" s="894"/>
      <c r="M33" s="894"/>
      <c r="N33" s="894"/>
      <c r="O33" s="894"/>
      <c r="P33" s="894"/>
    </row>
    <row r="34" spans="1:19" ht="27.75" customHeight="1" x14ac:dyDescent="0.2">
      <c r="A34" s="1309"/>
      <c r="B34" s="866" t="s">
        <v>4377</v>
      </c>
      <c r="C34" s="867" t="s">
        <v>542</v>
      </c>
      <c r="D34" s="868">
        <f>SUM(D35:D35)</f>
        <v>3</v>
      </c>
      <c r="E34" s="869">
        <f>SUM(E35:E35)</f>
        <v>2430000</v>
      </c>
      <c r="F34" s="869">
        <f>SUM(F35:F35)</f>
        <v>2430000</v>
      </c>
      <c r="G34" s="870">
        <f>SUM(G35:G35)</f>
        <v>0</v>
      </c>
      <c r="H34" s="881"/>
      <c r="I34" s="894"/>
      <c r="J34" s="894"/>
      <c r="K34" s="894"/>
      <c r="L34" s="894"/>
      <c r="M34" s="894"/>
      <c r="N34" s="894"/>
      <c r="O34" s="894"/>
      <c r="P34" s="894"/>
    </row>
    <row r="35" spans="1:19" x14ac:dyDescent="0.2">
      <c r="A35" s="1309"/>
      <c r="B35" s="882" t="s">
        <v>3138</v>
      </c>
      <c r="C35" s="890"/>
      <c r="D35" s="884">
        <v>3</v>
      </c>
      <c r="E35" s="885">
        <v>2430000</v>
      </c>
      <c r="F35" s="885">
        <f>E35-G35</f>
        <v>2430000</v>
      </c>
      <c r="G35" s="886">
        <v>0</v>
      </c>
      <c r="H35" s="894"/>
      <c r="I35" s="894"/>
      <c r="J35" s="894"/>
      <c r="K35" s="894"/>
      <c r="L35" s="894"/>
      <c r="M35" s="894"/>
      <c r="N35" s="894"/>
      <c r="O35" s="894"/>
      <c r="P35" s="894"/>
    </row>
    <row r="36" spans="1:19" ht="27.75" customHeight="1" x14ac:dyDescent="0.2">
      <c r="A36" s="1309"/>
      <c r="B36" s="866" t="s">
        <v>4378</v>
      </c>
      <c r="C36" s="867" t="s">
        <v>542</v>
      </c>
      <c r="D36" s="868">
        <f>SUM(D37:D37)</f>
        <v>14</v>
      </c>
      <c r="E36" s="869">
        <f>SUM(E37:E37)</f>
        <v>28250720</v>
      </c>
      <c r="F36" s="869">
        <f>SUM(F37:F37)</f>
        <v>28250720</v>
      </c>
      <c r="G36" s="870">
        <f>SUM(G37:G37)</f>
        <v>0</v>
      </c>
      <c r="H36" s="881"/>
      <c r="I36" s="894"/>
      <c r="J36" s="894"/>
      <c r="K36" s="894"/>
      <c r="L36" s="894"/>
      <c r="M36" s="894"/>
      <c r="N36" s="894"/>
      <c r="O36" s="894"/>
      <c r="P36" s="894"/>
    </row>
    <row r="37" spans="1:19" x14ac:dyDescent="0.2">
      <c r="A37" s="1309"/>
      <c r="B37" s="895" t="s">
        <v>3130</v>
      </c>
      <c r="C37" s="892"/>
      <c r="D37" s="884">
        <v>14</v>
      </c>
      <c r="E37" s="885">
        <v>28250720</v>
      </c>
      <c r="F37" s="885">
        <f>E37-G37</f>
        <v>28250720</v>
      </c>
      <c r="G37" s="886">
        <v>0</v>
      </c>
      <c r="H37" s="894"/>
      <c r="I37" s="894"/>
      <c r="J37" s="894"/>
      <c r="K37" s="894"/>
      <c r="L37" s="894"/>
      <c r="M37" s="894"/>
      <c r="N37" s="894"/>
      <c r="O37" s="894"/>
      <c r="P37" s="894"/>
    </row>
    <row r="38" spans="1:19" ht="27.75" customHeight="1" x14ac:dyDescent="0.2">
      <c r="A38" s="1309"/>
      <c r="B38" s="866" t="s">
        <v>4379</v>
      </c>
      <c r="C38" s="867" t="s">
        <v>542</v>
      </c>
      <c r="D38" s="868">
        <f>SUM(D39:D41)</f>
        <v>31</v>
      </c>
      <c r="E38" s="869">
        <f>SUM(E39:E41)</f>
        <v>0</v>
      </c>
      <c r="F38" s="869">
        <f>SUM(F39:F41)</f>
        <v>0</v>
      </c>
      <c r="G38" s="870">
        <f>SUM(G39:G41)</f>
        <v>0</v>
      </c>
      <c r="H38" s="881"/>
      <c r="J38" s="894"/>
      <c r="K38" s="894"/>
      <c r="L38" s="896"/>
      <c r="M38" s="897"/>
      <c r="N38" s="897"/>
      <c r="O38" s="897"/>
      <c r="P38" s="894"/>
      <c r="Q38" s="894"/>
      <c r="R38" s="894"/>
      <c r="S38" s="894"/>
    </row>
    <row r="39" spans="1:19" x14ac:dyDescent="0.2">
      <c r="A39" s="1309"/>
      <c r="B39" s="882" t="s">
        <v>3134</v>
      </c>
      <c r="C39" s="890"/>
      <c r="D39" s="884">
        <v>16</v>
      </c>
      <c r="E39" s="885">
        <v>0</v>
      </c>
      <c r="F39" s="885">
        <f>E39-G39</f>
        <v>0</v>
      </c>
      <c r="G39" s="886">
        <v>0</v>
      </c>
      <c r="H39" s="894"/>
      <c r="I39" s="894"/>
      <c r="J39" s="894"/>
      <c r="K39" s="894"/>
      <c r="L39" s="894"/>
      <c r="M39" s="894"/>
      <c r="N39" s="894"/>
      <c r="O39" s="894"/>
      <c r="P39" s="894"/>
    </row>
    <row r="40" spans="1:19" x14ac:dyDescent="0.2">
      <c r="A40" s="1309"/>
      <c r="B40" s="882" t="s">
        <v>3131</v>
      </c>
      <c r="C40" s="890"/>
      <c r="D40" s="884">
        <v>13</v>
      </c>
      <c r="E40" s="885">
        <v>0</v>
      </c>
      <c r="F40" s="885">
        <f>E40-G40</f>
        <v>0</v>
      </c>
      <c r="G40" s="886">
        <v>0</v>
      </c>
      <c r="H40" s="894"/>
      <c r="I40" s="894"/>
      <c r="J40" s="894"/>
      <c r="K40" s="894"/>
      <c r="L40" s="894"/>
      <c r="M40" s="894"/>
      <c r="N40" s="894"/>
      <c r="O40" s="894"/>
      <c r="P40" s="894"/>
    </row>
    <row r="41" spans="1:19" ht="13.5" thickBot="1" x14ac:dyDescent="0.25">
      <c r="A41" s="1310"/>
      <c r="B41" s="898" t="s">
        <v>3130</v>
      </c>
      <c r="C41" s="899"/>
      <c r="D41" s="873">
        <v>2</v>
      </c>
      <c r="E41" s="874">
        <v>0</v>
      </c>
      <c r="F41" s="874">
        <f>E41-G41</f>
        <v>0</v>
      </c>
      <c r="G41" s="875">
        <v>0</v>
      </c>
      <c r="H41" s="894"/>
      <c r="I41" s="894"/>
      <c r="J41" s="894"/>
      <c r="K41" s="894"/>
      <c r="L41" s="894"/>
      <c r="M41" s="894"/>
      <c r="N41" s="894"/>
      <c r="O41" s="894"/>
      <c r="P41" s="894"/>
    </row>
    <row r="42" spans="1:19" ht="27.75" customHeight="1" x14ac:dyDescent="0.2">
      <c r="A42" s="1311" t="s">
        <v>0</v>
      </c>
      <c r="B42" s="893" t="s">
        <v>4380</v>
      </c>
      <c r="C42" s="877" t="s">
        <v>3127</v>
      </c>
      <c r="D42" s="900">
        <f>SUM(D43:D44)</f>
        <v>24</v>
      </c>
      <c r="E42" s="901">
        <f>SUM(E43:E44)</f>
        <v>1794573.5700000003</v>
      </c>
      <c r="F42" s="901">
        <f>SUM(F43:F44)</f>
        <v>1794573.5700000003</v>
      </c>
      <c r="G42" s="902">
        <f>SUM(G43:G44)</f>
        <v>0</v>
      </c>
    </row>
    <row r="43" spans="1:19" x14ac:dyDescent="0.2">
      <c r="A43" s="1312"/>
      <c r="B43" s="903" t="s">
        <v>3136</v>
      </c>
      <c r="C43" s="1236"/>
      <c r="D43" s="904">
        <v>23</v>
      </c>
      <c r="E43" s="905">
        <v>1723110.1900000002</v>
      </c>
      <c r="F43" s="905">
        <f>E43-G43</f>
        <v>1723110.1900000002</v>
      </c>
      <c r="G43" s="906">
        <v>0</v>
      </c>
    </row>
    <row r="44" spans="1:19" x14ac:dyDescent="0.2">
      <c r="A44" s="1312"/>
      <c r="B44" s="907" t="s">
        <v>3137</v>
      </c>
      <c r="C44" s="883"/>
      <c r="D44" s="904">
        <v>1</v>
      </c>
      <c r="E44" s="905">
        <v>71463.38</v>
      </c>
      <c r="F44" s="905">
        <f>E44-G44</f>
        <v>71463.38</v>
      </c>
      <c r="G44" s="906">
        <v>0</v>
      </c>
    </row>
    <row r="45" spans="1:19" ht="27.75" customHeight="1" x14ac:dyDescent="0.2">
      <c r="A45" s="1312"/>
      <c r="B45" s="866" t="s">
        <v>4381</v>
      </c>
      <c r="C45" s="867" t="s">
        <v>542</v>
      </c>
      <c r="D45" s="908">
        <f>SUM(D46:D49)</f>
        <v>9</v>
      </c>
      <c r="E45" s="909">
        <f>SUM(E46:E49)</f>
        <v>4922600</v>
      </c>
      <c r="F45" s="909">
        <f>SUM(F46:F49)</f>
        <v>4922600</v>
      </c>
      <c r="G45" s="910">
        <f>SUM(G46:G49)</f>
        <v>0</v>
      </c>
    </row>
    <row r="46" spans="1:19" x14ac:dyDescent="0.2">
      <c r="A46" s="1312"/>
      <c r="B46" s="907" t="s">
        <v>3134</v>
      </c>
      <c r="C46" s="883"/>
      <c r="D46" s="904">
        <v>1</v>
      </c>
      <c r="E46" s="905">
        <v>1154100</v>
      </c>
      <c r="F46" s="905">
        <f>E46-G46</f>
        <v>1154100</v>
      </c>
      <c r="G46" s="906">
        <v>0</v>
      </c>
    </row>
    <row r="47" spans="1:19" x14ac:dyDescent="0.2">
      <c r="A47" s="1312"/>
      <c r="B47" s="907" t="s">
        <v>3131</v>
      </c>
      <c r="C47" s="883"/>
      <c r="D47" s="904">
        <v>2</v>
      </c>
      <c r="E47" s="905">
        <v>1349800</v>
      </c>
      <c r="F47" s="905">
        <f>E47-G47</f>
        <v>1349800</v>
      </c>
      <c r="G47" s="906">
        <v>0</v>
      </c>
    </row>
    <row r="48" spans="1:19" x14ac:dyDescent="0.2">
      <c r="A48" s="1312"/>
      <c r="B48" s="907" t="s">
        <v>3130</v>
      </c>
      <c r="C48" s="883"/>
      <c r="D48" s="904">
        <v>3</v>
      </c>
      <c r="E48" s="905">
        <v>1388500</v>
      </c>
      <c r="F48" s="905">
        <f>E48-G48</f>
        <v>1388500</v>
      </c>
      <c r="G48" s="906">
        <v>0</v>
      </c>
    </row>
    <row r="49" spans="1:7" x14ac:dyDescent="0.2">
      <c r="A49" s="1312"/>
      <c r="B49" s="907" t="s">
        <v>3128</v>
      </c>
      <c r="C49" s="883"/>
      <c r="D49" s="904">
        <v>3</v>
      </c>
      <c r="E49" s="905">
        <v>1030200</v>
      </c>
      <c r="F49" s="905">
        <f>E49-G49</f>
        <v>1030200</v>
      </c>
      <c r="G49" s="906">
        <v>0</v>
      </c>
    </row>
    <row r="50" spans="1:7" ht="27.75" customHeight="1" x14ac:dyDescent="0.2">
      <c r="A50" s="1312"/>
      <c r="B50" s="866" t="s">
        <v>4382</v>
      </c>
      <c r="C50" s="867" t="s">
        <v>542</v>
      </c>
      <c r="D50" s="908">
        <f>SUM(D51:D56)</f>
        <v>16</v>
      </c>
      <c r="E50" s="909">
        <f>SUM(E51:E56)</f>
        <v>4732456.8</v>
      </c>
      <c r="F50" s="909">
        <f>SUM(F51:F56)</f>
        <v>4732456.8</v>
      </c>
      <c r="G50" s="910">
        <f>SUM(G51:G56)</f>
        <v>0</v>
      </c>
    </row>
    <row r="51" spans="1:7" x14ac:dyDescent="0.2">
      <c r="A51" s="1312"/>
      <c r="B51" s="907" t="s">
        <v>3131</v>
      </c>
      <c r="C51" s="883"/>
      <c r="D51" s="904">
        <v>3</v>
      </c>
      <c r="E51" s="905">
        <v>934350.33000000007</v>
      </c>
      <c r="F51" s="905">
        <f t="shared" ref="F51:F56" si="1">E51-G51</f>
        <v>934350.33000000007</v>
      </c>
      <c r="G51" s="906">
        <v>0</v>
      </c>
    </row>
    <row r="52" spans="1:7" x14ac:dyDescent="0.2">
      <c r="A52" s="1312"/>
      <c r="B52" s="907" t="s">
        <v>3140</v>
      </c>
      <c r="C52" s="883"/>
      <c r="D52" s="904">
        <v>1</v>
      </c>
      <c r="E52" s="905">
        <v>349181</v>
      </c>
      <c r="F52" s="905">
        <f t="shared" si="1"/>
        <v>349181</v>
      </c>
      <c r="G52" s="906">
        <v>0</v>
      </c>
    </row>
    <row r="53" spans="1:7" x14ac:dyDescent="0.2">
      <c r="A53" s="1312"/>
      <c r="B53" s="907" t="s">
        <v>3128</v>
      </c>
      <c r="C53" s="1236"/>
      <c r="D53" s="904">
        <v>1</v>
      </c>
      <c r="E53" s="905">
        <v>261835</v>
      </c>
      <c r="F53" s="905">
        <f t="shared" si="1"/>
        <v>261835</v>
      </c>
      <c r="G53" s="906">
        <v>0</v>
      </c>
    </row>
    <row r="54" spans="1:7" x14ac:dyDescent="0.2">
      <c r="A54" s="1312"/>
      <c r="B54" s="903" t="s">
        <v>3136</v>
      </c>
      <c r="C54" s="883"/>
      <c r="D54" s="904">
        <v>8</v>
      </c>
      <c r="E54" s="905">
        <v>2237090.4699999997</v>
      </c>
      <c r="F54" s="905">
        <f t="shared" si="1"/>
        <v>2237090.4699999997</v>
      </c>
      <c r="G54" s="906">
        <v>0</v>
      </c>
    </row>
    <row r="55" spans="1:7" x14ac:dyDescent="0.2">
      <c r="A55" s="1312"/>
      <c r="B55" s="907" t="s">
        <v>3141</v>
      </c>
      <c r="C55" s="883"/>
      <c r="D55" s="904">
        <v>2</v>
      </c>
      <c r="E55" s="905">
        <v>570000</v>
      </c>
      <c r="F55" s="905">
        <f t="shared" si="1"/>
        <v>570000</v>
      </c>
      <c r="G55" s="906">
        <v>0</v>
      </c>
    </row>
    <row r="56" spans="1:7" x14ac:dyDescent="0.2">
      <c r="A56" s="1312"/>
      <c r="B56" s="903" t="s">
        <v>3142</v>
      </c>
      <c r="C56" s="1236"/>
      <c r="D56" s="904">
        <v>1</v>
      </c>
      <c r="E56" s="905">
        <v>380000</v>
      </c>
      <c r="F56" s="905">
        <f t="shared" si="1"/>
        <v>380000</v>
      </c>
      <c r="G56" s="906">
        <v>0</v>
      </c>
    </row>
    <row r="57" spans="1:7" ht="27.75" customHeight="1" x14ac:dyDescent="0.2">
      <c r="A57" s="1312"/>
      <c r="B57" s="866" t="s">
        <v>4383</v>
      </c>
      <c r="C57" s="867" t="s">
        <v>542</v>
      </c>
      <c r="D57" s="908">
        <f>SUM(D58:D60)</f>
        <v>6</v>
      </c>
      <c r="E57" s="909">
        <f>SUM(E58:E60)</f>
        <v>2004000</v>
      </c>
      <c r="F57" s="909">
        <f>SUM(F58:F60)</f>
        <v>2004000</v>
      </c>
      <c r="G57" s="910">
        <f>SUM(G58:G60)</f>
        <v>0</v>
      </c>
    </row>
    <row r="58" spans="1:7" x14ac:dyDescent="0.2">
      <c r="A58" s="1312"/>
      <c r="B58" s="907" t="s">
        <v>3131</v>
      </c>
      <c r="C58" s="883"/>
      <c r="D58" s="904">
        <v>1</v>
      </c>
      <c r="E58" s="905">
        <v>334000</v>
      </c>
      <c r="F58" s="905">
        <f>E58-G58</f>
        <v>334000</v>
      </c>
      <c r="G58" s="906">
        <v>0</v>
      </c>
    </row>
    <row r="59" spans="1:7" x14ac:dyDescent="0.2">
      <c r="A59" s="1312"/>
      <c r="B59" s="907" t="s">
        <v>3140</v>
      </c>
      <c r="C59" s="883"/>
      <c r="D59" s="904">
        <v>1</v>
      </c>
      <c r="E59" s="905">
        <v>334000</v>
      </c>
      <c r="F59" s="905">
        <f>E59-G59</f>
        <v>334000</v>
      </c>
      <c r="G59" s="906">
        <v>0</v>
      </c>
    </row>
    <row r="60" spans="1:7" x14ac:dyDescent="0.2">
      <c r="A60" s="1312"/>
      <c r="B60" s="907" t="s">
        <v>3128</v>
      </c>
      <c r="C60" s="1237"/>
      <c r="D60" s="904">
        <v>4</v>
      </c>
      <c r="E60" s="905">
        <v>1336000</v>
      </c>
      <c r="F60" s="905">
        <f>E60-G60</f>
        <v>1336000</v>
      </c>
      <c r="G60" s="906">
        <v>0</v>
      </c>
    </row>
    <row r="61" spans="1:7" ht="27.75" customHeight="1" x14ac:dyDescent="0.2">
      <c r="A61" s="1312"/>
      <c r="B61" s="866" t="s">
        <v>4384</v>
      </c>
      <c r="C61" s="867" t="s">
        <v>542</v>
      </c>
      <c r="D61" s="908">
        <f>SUM(D62:D63)</f>
        <v>22</v>
      </c>
      <c r="E61" s="909">
        <f>SUM(E62:E63)</f>
        <v>14371186.34</v>
      </c>
      <c r="F61" s="909">
        <f>SUM(F62:F63)</f>
        <v>13080592.84</v>
      </c>
      <c r="G61" s="910">
        <f>SUM(G62:G63)</f>
        <v>1290593.5</v>
      </c>
    </row>
    <row r="62" spans="1:7" x14ac:dyDescent="0.2">
      <c r="A62" s="1312"/>
      <c r="B62" s="888" t="s">
        <v>3130</v>
      </c>
      <c r="C62" s="891"/>
      <c r="D62" s="884">
        <v>21</v>
      </c>
      <c r="E62" s="885">
        <v>14131186.34</v>
      </c>
      <c r="F62" s="905">
        <f>E62-G62</f>
        <v>12840592.84</v>
      </c>
      <c r="G62" s="886">
        <f>257527.5+1033066</f>
        <v>1290593.5</v>
      </c>
    </row>
    <row r="63" spans="1:7" x14ac:dyDescent="0.2">
      <c r="A63" s="1312"/>
      <c r="B63" s="888" t="s">
        <v>3137</v>
      </c>
      <c r="C63" s="892"/>
      <c r="D63" s="884">
        <v>1</v>
      </c>
      <c r="E63" s="885">
        <v>240000</v>
      </c>
      <c r="F63" s="905">
        <f>E63-G63</f>
        <v>240000</v>
      </c>
      <c r="G63" s="886">
        <v>0</v>
      </c>
    </row>
    <row r="64" spans="1:7" ht="15" customHeight="1" x14ac:dyDescent="0.2">
      <c r="A64" s="1312"/>
      <c r="B64" s="866" t="s">
        <v>4385</v>
      </c>
      <c r="C64" s="867" t="s">
        <v>542</v>
      </c>
      <c r="D64" s="868">
        <f>SUM(D65:D67)</f>
        <v>8</v>
      </c>
      <c r="E64" s="869">
        <f>SUM(E65:E67)</f>
        <v>1828650</v>
      </c>
      <c r="F64" s="869">
        <f>SUM(F65:F67)</f>
        <v>1828650</v>
      </c>
      <c r="G64" s="870">
        <f>SUM(G65:G67)</f>
        <v>0</v>
      </c>
    </row>
    <row r="65" spans="1:7" x14ac:dyDescent="0.2">
      <c r="A65" s="1312"/>
      <c r="B65" s="882" t="s">
        <v>3134</v>
      </c>
      <c r="C65" s="890"/>
      <c r="D65" s="884">
        <v>2</v>
      </c>
      <c r="E65" s="885">
        <v>500000</v>
      </c>
      <c r="F65" s="905">
        <f>E65-G65</f>
        <v>500000</v>
      </c>
      <c r="G65" s="886">
        <v>0</v>
      </c>
    </row>
    <row r="66" spans="1:7" x14ac:dyDescent="0.2">
      <c r="A66" s="1312"/>
      <c r="B66" s="882" t="s">
        <v>3131</v>
      </c>
      <c r="C66" s="890"/>
      <c r="D66" s="884">
        <v>3</v>
      </c>
      <c r="E66" s="885">
        <v>613700</v>
      </c>
      <c r="F66" s="905">
        <f>E66-G66</f>
        <v>613700</v>
      </c>
      <c r="G66" s="886">
        <v>0</v>
      </c>
    </row>
    <row r="67" spans="1:7" x14ac:dyDescent="0.2">
      <c r="A67" s="1312"/>
      <c r="B67" s="888" t="s">
        <v>3130</v>
      </c>
      <c r="C67" s="892"/>
      <c r="D67" s="884">
        <v>3</v>
      </c>
      <c r="E67" s="885">
        <v>714950</v>
      </c>
      <c r="F67" s="905">
        <f>E67-G67</f>
        <v>714950</v>
      </c>
      <c r="G67" s="886">
        <v>0</v>
      </c>
    </row>
    <row r="68" spans="1:7" ht="27.75" customHeight="1" x14ac:dyDescent="0.2">
      <c r="A68" s="1312"/>
      <c r="B68" s="866" t="s">
        <v>4386</v>
      </c>
      <c r="C68" s="867" t="s">
        <v>542</v>
      </c>
      <c r="D68" s="868">
        <f>SUM(D69:D70)</f>
        <v>13</v>
      </c>
      <c r="E68" s="869">
        <f>SUM(E69:E70)</f>
        <v>9253750</v>
      </c>
      <c r="F68" s="869">
        <f>SUM(F69:F70)</f>
        <v>9253750</v>
      </c>
      <c r="G68" s="870">
        <f>SUM(G69:G70)</f>
        <v>0</v>
      </c>
    </row>
    <row r="69" spans="1:7" x14ac:dyDescent="0.2">
      <c r="A69" s="1312"/>
      <c r="B69" s="882" t="s">
        <v>3131</v>
      </c>
      <c r="C69" s="890"/>
      <c r="D69" s="884">
        <v>1</v>
      </c>
      <c r="E69" s="885">
        <v>0</v>
      </c>
      <c r="F69" s="905">
        <f>E69-G69</f>
        <v>0</v>
      </c>
      <c r="G69" s="886">
        <v>0</v>
      </c>
    </row>
    <row r="70" spans="1:7" x14ac:dyDescent="0.2">
      <c r="A70" s="1312"/>
      <c r="B70" s="882" t="s">
        <v>3130</v>
      </c>
      <c r="C70" s="890"/>
      <c r="D70" s="884">
        <v>12</v>
      </c>
      <c r="E70" s="885">
        <v>9253750</v>
      </c>
      <c r="F70" s="905">
        <f>E70-G70</f>
        <v>9253750</v>
      </c>
      <c r="G70" s="886">
        <v>0</v>
      </c>
    </row>
    <row r="71" spans="1:7" ht="27.75" customHeight="1" x14ac:dyDescent="0.2">
      <c r="A71" s="1312"/>
      <c r="B71" s="866" t="s">
        <v>4387</v>
      </c>
      <c r="C71" s="867" t="s">
        <v>542</v>
      </c>
      <c r="D71" s="908">
        <f>SUM(D72:D74)</f>
        <v>11</v>
      </c>
      <c r="E71" s="909">
        <f>SUM(E72:E74)</f>
        <v>2753450</v>
      </c>
      <c r="F71" s="909">
        <f>SUM(F72:F74)</f>
        <v>2753450</v>
      </c>
      <c r="G71" s="910">
        <f>SUM(G72:G74)</f>
        <v>0</v>
      </c>
    </row>
    <row r="72" spans="1:7" x14ac:dyDescent="0.2">
      <c r="A72" s="1312"/>
      <c r="B72" s="907" t="s">
        <v>3131</v>
      </c>
      <c r="C72" s="883"/>
      <c r="D72" s="904">
        <v>3</v>
      </c>
      <c r="E72" s="905">
        <v>1294300</v>
      </c>
      <c r="F72" s="905">
        <f>E72-G72</f>
        <v>1294300</v>
      </c>
      <c r="G72" s="906">
        <v>0</v>
      </c>
    </row>
    <row r="73" spans="1:7" x14ac:dyDescent="0.2">
      <c r="A73" s="1312"/>
      <c r="B73" s="907" t="s">
        <v>3128</v>
      </c>
      <c r="C73" s="1236"/>
      <c r="D73" s="904">
        <v>6</v>
      </c>
      <c r="E73" s="905">
        <v>1387680</v>
      </c>
      <c r="F73" s="905">
        <f>E73-G73</f>
        <v>1387680</v>
      </c>
      <c r="G73" s="906">
        <v>0</v>
      </c>
    </row>
    <row r="74" spans="1:7" ht="13.5" thickBot="1" x14ac:dyDescent="0.25">
      <c r="A74" s="1313"/>
      <c r="B74" s="898" t="s">
        <v>3130</v>
      </c>
      <c r="C74" s="1238"/>
      <c r="D74" s="911">
        <v>2</v>
      </c>
      <c r="E74" s="912">
        <v>71470</v>
      </c>
      <c r="F74" s="912">
        <f>E74-G74</f>
        <v>71470</v>
      </c>
      <c r="G74" s="913">
        <v>0</v>
      </c>
    </row>
    <row r="75" spans="1:7" ht="15" customHeight="1" x14ac:dyDescent="0.2">
      <c r="A75" s="1311" t="s">
        <v>40</v>
      </c>
      <c r="B75" s="876" t="s">
        <v>4388</v>
      </c>
      <c r="C75" s="877" t="s">
        <v>3127</v>
      </c>
      <c r="D75" s="878">
        <f>SUM(D76:D82)</f>
        <v>202</v>
      </c>
      <c r="E75" s="879">
        <f>SUM(E76:E82)</f>
        <v>3377375530</v>
      </c>
      <c r="F75" s="879">
        <f>SUM(F76:F82)</f>
        <v>3376126229.5599999</v>
      </c>
      <c r="G75" s="880">
        <f>SUM(G76:G82)</f>
        <v>1249300.44</v>
      </c>
    </row>
    <row r="76" spans="1:7" x14ac:dyDescent="0.2">
      <c r="A76" s="1312"/>
      <c r="B76" s="882" t="s">
        <v>3131</v>
      </c>
      <c r="C76" s="883"/>
      <c r="D76" s="884">
        <v>9</v>
      </c>
      <c r="E76" s="885">
        <v>27460000</v>
      </c>
      <c r="F76" s="885">
        <f t="shared" ref="F76:F82" si="2">E76-G76</f>
        <v>27460000</v>
      </c>
      <c r="G76" s="886">
        <v>0</v>
      </c>
    </row>
    <row r="77" spans="1:7" x14ac:dyDescent="0.2">
      <c r="A77" s="1312"/>
      <c r="B77" s="882" t="s">
        <v>3135</v>
      </c>
      <c r="C77" s="883"/>
      <c r="D77" s="884">
        <v>49</v>
      </c>
      <c r="E77" s="885">
        <v>392658000</v>
      </c>
      <c r="F77" s="885">
        <f t="shared" si="2"/>
        <v>391788730.64999998</v>
      </c>
      <c r="G77" s="886">
        <v>869269.35</v>
      </c>
    </row>
    <row r="78" spans="1:7" x14ac:dyDescent="0.2">
      <c r="A78" s="1312"/>
      <c r="B78" s="882" t="s">
        <v>3128</v>
      </c>
      <c r="C78" s="887"/>
      <c r="D78" s="884">
        <v>37</v>
      </c>
      <c r="E78" s="885">
        <v>432194000</v>
      </c>
      <c r="F78" s="885">
        <f t="shared" si="2"/>
        <v>432170368.91000003</v>
      </c>
      <c r="G78" s="886">
        <v>23631.09</v>
      </c>
    </row>
    <row r="79" spans="1:7" x14ac:dyDescent="0.2">
      <c r="A79" s="1312"/>
      <c r="B79" s="882" t="s">
        <v>3129</v>
      </c>
      <c r="C79" s="883"/>
      <c r="D79" s="884">
        <v>24</v>
      </c>
      <c r="E79" s="885">
        <v>892775289</v>
      </c>
      <c r="F79" s="885">
        <f t="shared" si="2"/>
        <v>892418889</v>
      </c>
      <c r="G79" s="886">
        <v>356400</v>
      </c>
    </row>
    <row r="80" spans="1:7" x14ac:dyDescent="0.2">
      <c r="A80" s="1312"/>
      <c r="B80" s="888" t="s">
        <v>3136</v>
      </c>
      <c r="C80" s="887"/>
      <c r="D80" s="884">
        <v>57</v>
      </c>
      <c r="E80" s="885">
        <v>946231000</v>
      </c>
      <c r="F80" s="885">
        <f t="shared" si="2"/>
        <v>946231000</v>
      </c>
      <c r="G80" s="886">
        <v>0</v>
      </c>
    </row>
    <row r="81" spans="1:10" x14ac:dyDescent="0.2">
      <c r="A81" s="1312"/>
      <c r="B81" s="882" t="s">
        <v>3141</v>
      </c>
      <c r="C81" s="883"/>
      <c r="D81" s="884">
        <v>25</v>
      </c>
      <c r="E81" s="885">
        <v>678085241</v>
      </c>
      <c r="F81" s="885">
        <f t="shared" si="2"/>
        <v>678085241</v>
      </c>
      <c r="G81" s="886">
        <v>0</v>
      </c>
    </row>
    <row r="82" spans="1:10" x14ac:dyDescent="0.2">
      <c r="A82" s="1312"/>
      <c r="B82" s="888" t="s">
        <v>3142</v>
      </c>
      <c r="C82" s="883"/>
      <c r="D82" s="884">
        <v>1</v>
      </c>
      <c r="E82" s="885">
        <v>7972000</v>
      </c>
      <c r="F82" s="885">
        <f t="shared" si="2"/>
        <v>7972000</v>
      </c>
      <c r="G82" s="886">
        <v>0</v>
      </c>
    </row>
    <row r="83" spans="1:10" ht="27.75" customHeight="1" x14ac:dyDescent="0.2">
      <c r="A83" s="1312"/>
      <c r="B83" s="889" t="s">
        <v>4389</v>
      </c>
      <c r="C83" s="867" t="s">
        <v>3127</v>
      </c>
      <c r="D83" s="868">
        <f>SUM(D84:D86)</f>
        <v>23</v>
      </c>
      <c r="E83" s="869">
        <f>SUM(E84:E86)</f>
        <v>1520500</v>
      </c>
      <c r="F83" s="869">
        <f>SUM(F84:F86)</f>
        <v>1348906.85</v>
      </c>
      <c r="G83" s="870">
        <f>SUM(G84:G86)</f>
        <v>171593.15000000002</v>
      </c>
      <c r="H83" s="881"/>
      <c r="I83" s="881"/>
      <c r="J83" s="881"/>
    </row>
    <row r="84" spans="1:10" x14ac:dyDescent="0.2">
      <c r="A84" s="1312"/>
      <c r="B84" s="882" t="s">
        <v>3135</v>
      </c>
      <c r="C84" s="883"/>
      <c r="D84" s="884">
        <v>4</v>
      </c>
      <c r="E84" s="885">
        <v>354700</v>
      </c>
      <c r="F84" s="885">
        <f>E84-G84</f>
        <v>290894.17</v>
      </c>
      <c r="G84" s="886">
        <v>63805.83</v>
      </c>
      <c r="H84" s="881"/>
      <c r="I84" s="881"/>
      <c r="J84" s="881"/>
    </row>
    <row r="85" spans="1:10" x14ac:dyDescent="0.2">
      <c r="A85" s="1312"/>
      <c r="B85" s="882" t="s">
        <v>3128</v>
      </c>
      <c r="C85" s="883"/>
      <c r="D85" s="884">
        <v>8</v>
      </c>
      <c r="E85" s="885">
        <v>544800</v>
      </c>
      <c r="F85" s="885">
        <f>E85-G85</f>
        <v>496486.6</v>
      </c>
      <c r="G85" s="886">
        <f>8598.4+39715</f>
        <v>48313.4</v>
      </c>
      <c r="H85" s="881"/>
      <c r="I85" s="881"/>
      <c r="J85" s="881"/>
    </row>
    <row r="86" spans="1:10" x14ac:dyDescent="0.2">
      <c r="A86" s="1312"/>
      <c r="B86" s="888" t="s">
        <v>3136</v>
      </c>
      <c r="C86" s="883"/>
      <c r="D86" s="884">
        <v>11</v>
      </c>
      <c r="E86" s="885">
        <v>621000</v>
      </c>
      <c r="F86" s="885">
        <f>E86-G86</f>
        <v>561526.07999999996</v>
      </c>
      <c r="G86" s="886">
        <v>59473.919999999998</v>
      </c>
      <c r="H86" s="881"/>
      <c r="I86" s="881"/>
      <c r="J86" s="881"/>
    </row>
    <row r="87" spans="1:10" ht="27.75" customHeight="1" x14ac:dyDescent="0.2">
      <c r="A87" s="1312"/>
      <c r="B87" s="889" t="s">
        <v>4390</v>
      </c>
      <c r="C87" s="867" t="s">
        <v>3127</v>
      </c>
      <c r="D87" s="868">
        <f>SUM(D88:D90)</f>
        <v>19</v>
      </c>
      <c r="E87" s="869">
        <f>SUM(E88:E90)</f>
        <v>1643300</v>
      </c>
      <c r="F87" s="869">
        <f>SUM(F88:F90)</f>
        <v>1627636</v>
      </c>
      <c r="G87" s="870">
        <f>SUM(G88:G90)</f>
        <v>15664</v>
      </c>
      <c r="H87" s="881"/>
      <c r="I87" s="881"/>
      <c r="J87" s="881"/>
    </row>
    <row r="88" spans="1:10" x14ac:dyDescent="0.2">
      <c r="A88" s="1312"/>
      <c r="B88" s="882" t="s">
        <v>3140</v>
      </c>
      <c r="C88" s="890"/>
      <c r="D88" s="884">
        <v>7</v>
      </c>
      <c r="E88" s="885">
        <v>769700</v>
      </c>
      <c r="F88" s="885">
        <f>E88-G88</f>
        <v>762978</v>
      </c>
      <c r="G88" s="886">
        <v>6722</v>
      </c>
      <c r="H88" s="881"/>
      <c r="I88" s="881"/>
      <c r="J88" s="881"/>
    </row>
    <row r="89" spans="1:10" x14ac:dyDescent="0.2">
      <c r="A89" s="1312"/>
      <c r="B89" s="882" t="s">
        <v>3128</v>
      </c>
      <c r="C89" s="891"/>
      <c r="D89" s="884">
        <v>8</v>
      </c>
      <c r="E89" s="885">
        <v>666300</v>
      </c>
      <c r="F89" s="885">
        <f>E89-G89</f>
        <v>657358</v>
      </c>
      <c r="G89" s="886">
        <v>8942</v>
      </c>
      <c r="H89" s="881"/>
      <c r="I89" s="881"/>
      <c r="J89" s="881"/>
    </row>
    <row r="90" spans="1:10" x14ac:dyDescent="0.2">
      <c r="A90" s="1312"/>
      <c r="B90" s="882" t="s">
        <v>3129</v>
      </c>
      <c r="C90" s="892"/>
      <c r="D90" s="884">
        <v>4</v>
      </c>
      <c r="E90" s="885">
        <v>207300</v>
      </c>
      <c r="F90" s="885">
        <f>E90-G90</f>
        <v>207300</v>
      </c>
      <c r="G90" s="886">
        <v>0</v>
      </c>
      <c r="H90" s="881"/>
      <c r="I90" s="881"/>
      <c r="J90" s="881"/>
    </row>
    <row r="91" spans="1:10" ht="39" customHeight="1" x14ac:dyDescent="0.2">
      <c r="A91" s="1312"/>
      <c r="B91" s="889" t="s">
        <v>4391</v>
      </c>
      <c r="C91" s="867" t="s">
        <v>3127</v>
      </c>
      <c r="D91" s="868">
        <f>SUM(D92:D94)</f>
        <v>25</v>
      </c>
      <c r="E91" s="869">
        <f>SUM(E92:E94)</f>
        <v>3358700</v>
      </c>
      <c r="F91" s="869">
        <f>SUM(F92:F94)</f>
        <v>3182968.07</v>
      </c>
      <c r="G91" s="870">
        <f>SUM(G92:G94)</f>
        <v>175731.93</v>
      </c>
      <c r="H91" s="881"/>
      <c r="I91" s="881"/>
      <c r="J91" s="881"/>
    </row>
    <row r="92" spans="1:10" x14ac:dyDescent="0.2">
      <c r="A92" s="1312"/>
      <c r="B92" s="882" t="s">
        <v>3135</v>
      </c>
      <c r="C92" s="890"/>
      <c r="D92" s="884">
        <v>6</v>
      </c>
      <c r="E92" s="885">
        <v>798000</v>
      </c>
      <c r="F92" s="885">
        <f>E92-G92</f>
        <v>798000</v>
      </c>
      <c r="G92" s="886">
        <v>0</v>
      </c>
      <c r="H92" s="881"/>
      <c r="I92" s="881"/>
      <c r="J92" s="881"/>
    </row>
    <row r="93" spans="1:10" x14ac:dyDescent="0.2">
      <c r="A93" s="1312"/>
      <c r="B93" s="882" t="s">
        <v>3128</v>
      </c>
      <c r="C93" s="891"/>
      <c r="D93" s="884">
        <v>14</v>
      </c>
      <c r="E93" s="885">
        <v>1780700</v>
      </c>
      <c r="F93" s="885">
        <f>E93-G93</f>
        <v>1719844.8</v>
      </c>
      <c r="G93" s="886">
        <v>60855.199999999997</v>
      </c>
      <c r="H93" s="881"/>
      <c r="I93" s="881"/>
      <c r="J93" s="881"/>
    </row>
    <row r="94" spans="1:10" x14ac:dyDescent="0.2">
      <c r="A94" s="1312"/>
      <c r="B94" s="882" t="s">
        <v>3129</v>
      </c>
      <c r="C94" s="892"/>
      <c r="D94" s="884">
        <v>5</v>
      </c>
      <c r="E94" s="885">
        <v>780000</v>
      </c>
      <c r="F94" s="885">
        <f>E94-G94</f>
        <v>665123.27</v>
      </c>
      <c r="G94" s="886">
        <v>114876.73</v>
      </c>
      <c r="H94" s="881"/>
      <c r="I94" s="881"/>
      <c r="J94" s="881"/>
    </row>
    <row r="95" spans="1:10" ht="39" customHeight="1" x14ac:dyDescent="0.2">
      <c r="A95" s="1312"/>
      <c r="B95" s="889" t="s">
        <v>4392</v>
      </c>
      <c r="C95" s="867" t="s">
        <v>3127</v>
      </c>
      <c r="D95" s="868">
        <f>SUM(D96:D98)</f>
        <v>41</v>
      </c>
      <c r="E95" s="869">
        <f>SUM(E96:E98)</f>
        <v>4334500</v>
      </c>
      <c r="F95" s="869">
        <f>SUM(F96:F98)</f>
        <v>4169529.89</v>
      </c>
      <c r="G95" s="870">
        <f>SUM(G96:G98)</f>
        <v>164970.10999999999</v>
      </c>
      <c r="H95" s="881"/>
      <c r="I95" s="881"/>
      <c r="J95" s="881"/>
    </row>
    <row r="96" spans="1:10" x14ac:dyDescent="0.2">
      <c r="A96" s="1312"/>
      <c r="B96" s="882" t="s">
        <v>3135</v>
      </c>
      <c r="C96" s="890"/>
      <c r="D96" s="884">
        <v>20</v>
      </c>
      <c r="E96" s="885">
        <v>2158800</v>
      </c>
      <c r="F96" s="885">
        <f>E96-G96</f>
        <v>2114250.89</v>
      </c>
      <c r="G96" s="886">
        <f>9549.11+35000</f>
        <v>44549.11</v>
      </c>
      <c r="H96" s="881"/>
      <c r="I96" s="881"/>
      <c r="J96" s="881"/>
    </row>
    <row r="97" spans="1:10" x14ac:dyDescent="0.2">
      <c r="A97" s="1312"/>
      <c r="B97" s="882" t="s">
        <v>3128</v>
      </c>
      <c r="C97" s="891"/>
      <c r="D97" s="884">
        <v>15</v>
      </c>
      <c r="E97" s="885">
        <v>1524700</v>
      </c>
      <c r="F97" s="885">
        <f>E97-G97</f>
        <v>1404279</v>
      </c>
      <c r="G97" s="886">
        <v>120421</v>
      </c>
      <c r="H97" s="881"/>
      <c r="I97" s="881"/>
      <c r="J97" s="881"/>
    </row>
    <row r="98" spans="1:10" x14ac:dyDescent="0.2">
      <c r="A98" s="1312"/>
      <c r="B98" s="882" t="s">
        <v>3129</v>
      </c>
      <c r="C98" s="892"/>
      <c r="D98" s="884">
        <v>6</v>
      </c>
      <c r="E98" s="885">
        <v>651000</v>
      </c>
      <c r="F98" s="885">
        <f>E98-G98</f>
        <v>651000</v>
      </c>
      <c r="G98" s="886">
        <v>0</v>
      </c>
      <c r="H98" s="881"/>
      <c r="I98" s="881"/>
      <c r="J98" s="881"/>
    </row>
    <row r="99" spans="1:10" ht="39" customHeight="1" x14ac:dyDescent="0.2">
      <c r="A99" s="1312"/>
      <c r="B99" s="889" t="s">
        <v>4393</v>
      </c>
      <c r="C99" s="867" t="s">
        <v>3127</v>
      </c>
      <c r="D99" s="868">
        <f>SUM(D100:D103)</f>
        <v>93</v>
      </c>
      <c r="E99" s="869">
        <f>SUM(E100:E103)</f>
        <v>87000000</v>
      </c>
      <c r="F99" s="869">
        <f>SUM(F100:F103)</f>
        <v>86947190</v>
      </c>
      <c r="G99" s="870">
        <f>SUM(G100:G103)</f>
        <v>52810</v>
      </c>
      <c r="H99" s="881"/>
      <c r="I99" s="881"/>
      <c r="J99" s="881"/>
    </row>
    <row r="100" spans="1:10" x14ac:dyDescent="0.2">
      <c r="A100" s="1312"/>
      <c r="B100" s="882" t="s">
        <v>3135</v>
      </c>
      <c r="C100" s="890"/>
      <c r="D100" s="884">
        <v>40</v>
      </c>
      <c r="E100" s="885">
        <v>26172000</v>
      </c>
      <c r="F100" s="885">
        <f>E100-G100</f>
        <v>26157496</v>
      </c>
      <c r="G100" s="886">
        <v>14504</v>
      </c>
      <c r="H100" s="881"/>
      <c r="I100" s="881"/>
      <c r="J100" s="881"/>
    </row>
    <row r="101" spans="1:10" x14ac:dyDescent="0.2">
      <c r="A101" s="1312"/>
      <c r="B101" s="882" t="s">
        <v>3128</v>
      </c>
      <c r="C101" s="891"/>
      <c r="D101" s="884">
        <v>27</v>
      </c>
      <c r="E101" s="885">
        <v>20023000</v>
      </c>
      <c r="F101" s="885">
        <f>E101-G101</f>
        <v>19984694</v>
      </c>
      <c r="G101" s="886">
        <v>38306</v>
      </c>
      <c r="H101" s="881"/>
      <c r="I101" s="881"/>
      <c r="J101" s="881"/>
    </row>
    <row r="102" spans="1:10" x14ac:dyDescent="0.2">
      <c r="A102" s="1312"/>
      <c r="B102" s="882" t="s">
        <v>3129</v>
      </c>
      <c r="C102" s="892"/>
      <c r="D102" s="884">
        <v>25</v>
      </c>
      <c r="E102" s="885">
        <v>40273000</v>
      </c>
      <c r="F102" s="885">
        <f>E102-G102</f>
        <v>40273000</v>
      </c>
      <c r="G102" s="886">
        <v>0</v>
      </c>
      <c r="H102" s="881"/>
      <c r="I102" s="881"/>
      <c r="J102" s="881"/>
    </row>
    <row r="103" spans="1:10" x14ac:dyDescent="0.2">
      <c r="A103" s="1312"/>
      <c r="B103" s="888" t="s">
        <v>3136</v>
      </c>
      <c r="C103" s="891"/>
      <c r="D103" s="884">
        <v>1</v>
      </c>
      <c r="E103" s="885">
        <v>532000</v>
      </c>
      <c r="F103" s="885">
        <f>E103-G103</f>
        <v>532000</v>
      </c>
      <c r="G103" s="886">
        <v>0</v>
      </c>
      <c r="H103" s="881"/>
      <c r="I103" s="881"/>
      <c r="J103" s="881"/>
    </row>
    <row r="104" spans="1:10" ht="27.75" customHeight="1" x14ac:dyDescent="0.2">
      <c r="A104" s="1312"/>
      <c r="B104" s="889" t="s">
        <v>4394</v>
      </c>
      <c r="C104" s="867" t="s">
        <v>3127</v>
      </c>
      <c r="D104" s="868">
        <f>SUM(D105:D107)</f>
        <v>67</v>
      </c>
      <c r="E104" s="869">
        <f>SUM(E105:E107)</f>
        <v>197315000</v>
      </c>
      <c r="F104" s="869">
        <f>SUM(F105:F107)</f>
        <v>0</v>
      </c>
      <c r="G104" s="870">
        <f>SUM(G105:G107)</f>
        <v>197315000</v>
      </c>
      <c r="H104" s="881"/>
    </row>
    <row r="105" spans="1:10" x14ac:dyDescent="0.2">
      <c r="A105" s="1312"/>
      <c r="B105" s="882" t="s">
        <v>3135</v>
      </c>
      <c r="C105" s="890"/>
      <c r="D105" s="884">
        <v>29</v>
      </c>
      <c r="E105" s="885">
        <v>44006000</v>
      </c>
      <c r="F105" s="885">
        <f>E105-G105</f>
        <v>0</v>
      </c>
      <c r="G105" s="886">
        <v>44006000</v>
      </c>
      <c r="H105" s="881"/>
      <c r="I105" s="881"/>
      <c r="J105" s="881"/>
    </row>
    <row r="106" spans="1:10" x14ac:dyDescent="0.2">
      <c r="A106" s="1312"/>
      <c r="B106" s="882" t="s">
        <v>3128</v>
      </c>
      <c r="C106" s="891"/>
      <c r="D106" s="884">
        <v>23</v>
      </c>
      <c r="E106" s="885">
        <v>57105000</v>
      </c>
      <c r="F106" s="885">
        <f>E106-G106</f>
        <v>0</v>
      </c>
      <c r="G106" s="886">
        <v>57105000</v>
      </c>
      <c r="H106" s="881"/>
      <c r="I106" s="881"/>
      <c r="J106" s="881"/>
    </row>
    <row r="107" spans="1:10" x14ac:dyDescent="0.2">
      <c r="A107" s="1312"/>
      <c r="B107" s="882" t="s">
        <v>3129</v>
      </c>
      <c r="C107" s="892"/>
      <c r="D107" s="884">
        <v>15</v>
      </c>
      <c r="E107" s="885">
        <v>96204000</v>
      </c>
      <c r="F107" s="885">
        <f>E107-G107</f>
        <v>0</v>
      </c>
      <c r="G107" s="886">
        <v>96204000</v>
      </c>
      <c r="H107" s="881"/>
      <c r="I107" s="881"/>
      <c r="J107" s="881"/>
    </row>
    <row r="108" spans="1:10" ht="27.75" customHeight="1" x14ac:dyDescent="0.2">
      <c r="A108" s="1312"/>
      <c r="B108" s="889" t="s">
        <v>4395</v>
      </c>
      <c r="C108" s="867" t="s">
        <v>3127</v>
      </c>
      <c r="D108" s="868">
        <f>SUM(D109:D112)</f>
        <v>15</v>
      </c>
      <c r="E108" s="869">
        <f>SUM(E109:E112)</f>
        <v>3000000</v>
      </c>
      <c r="F108" s="869">
        <f>SUM(F109:F112)</f>
        <v>2980370</v>
      </c>
      <c r="G108" s="870">
        <f>SUM(G109:G112)</f>
        <v>19630</v>
      </c>
      <c r="H108" s="881"/>
      <c r="I108" s="881"/>
      <c r="J108" s="881"/>
    </row>
    <row r="109" spans="1:10" x14ac:dyDescent="0.2">
      <c r="A109" s="1312"/>
      <c r="B109" s="882" t="s">
        <v>3131</v>
      </c>
      <c r="C109" s="890"/>
      <c r="D109" s="884">
        <v>9</v>
      </c>
      <c r="E109" s="885">
        <v>1756900</v>
      </c>
      <c r="F109" s="885">
        <f>E109-G109</f>
        <v>1737270</v>
      </c>
      <c r="G109" s="886">
        <v>19630</v>
      </c>
      <c r="H109" s="881"/>
      <c r="I109" s="881"/>
      <c r="J109" s="881"/>
    </row>
    <row r="110" spans="1:10" x14ac:dyDescent="0.2">
      <c r="A110" s="1312"/>
      <c r="B110" s="882" t="s">
        <v>3139</v>
      </c>
      <c r="C110" s="890"/>
      <c r="D110" s="884">
        <v>1</v>
      </c>
      <c r="E110" s="885">
        <v>250000</v>
      </c>
      <c r="F110" s="885">
        <f>E110-G110</f>
        <v>250000</v>
      </c>
      <c r="G110" s="886">
        <v>0</v>
      </c>
      <c r="H110" s="881"/>
      <c r="I110" s="881"/>
      <c r="J110" s="881"/>
    </row>
    <row r="111" spans="1:10" x14ac:dyDescent="0.2">
      <c r="A111" s="1312"/>
      <c r="B111" s="882" t="s">
        <v>3128</v>
      </c>
      <c r="C111" s="891"/>
      <c r="D111" s="884">
        <v>3</v>
      </c>
      <c r="E111" s="885">
        <v>668100</v>
      </c>
      <c r="F111" s="885">
        <f>E111-G111</f>
        <v>668100</v>
      </c>
      <c r="G111" s="886">
        <v>0</v>
      </c>
      <c r="H111" s="881"/>
      <c r="I111" s="881"/>
      <c r="J111" s="881"/>
    </row>
    <row r="112" spans="1:10" x14ac:dyDescent="0.2">
      <c r="A112" s="1312"/>
      <c r="B112" s="882" t="s">
        <v>3129</v>
      </c>
      <c r="C112" s="892"/>
      <c r="D112" s="884">
        <v>2</v>
      </c>
      <c r="E112" s="885">
        <v>325000</v>
      </c>
      <c r="F112" s="885">
        <f>E112-G112</f>
        <v>325000</v>
      </c>
      <c r="G112" s="886">
        <v>0</v>
      </c>
      <c r="H112" s="881"/>
      <c r="I112" s="881"/>
      <c r="J112" s="881"/>
    </row>
    <row r="113" spans="1:10" ht="27.75" customHeight="1" x14ac:dyDescent="0.2">
      <c r="A113" s="1312"/>
      <c r="B113" s="889" t="s">
        <v>4396</v>
      </c>
      <c r="C113" s="867" t="s">
        <v>3127</v>
      </c>
      <c r="D113" s="868">
        <f>SUM(D114:D116)</f>
        <v>10</v>
      </c>
      <c r="E113" s="869">
        <f>SUM(E114:E116)</f>
        <v>1443000</v>
      </c>
      <c r="F113" s="869">
        <f>SUM(F114:F116)</f>
        <v>1439000</v>
      </c>
      <c r="G113" s="870">
        <f>SUM(G114:G116)</f>
        <v>4000</v>
      </c>
      <c r="H113" s="881"/>
      <c r="I113" s="881"/>
      <c r="J113" s="881"/>
    </row>
    <row r="114" spans="1:10" x14ac:dyDescent="0.2">
      <c r="A114" s="1312"/>
      <c r="B114" s="882" t="s">
        <v>3131</v>
      </c>
      <c r="C114" s="890"/>
      <c r="D114" s="884">
        <v>1</v>
      </c>
      <c r="E114" s="885">
        <v>100000</v>
      </c>
      <c r="F114" s="885">
        <f>E114-G114</f>
        <v>100000</v>
      </c>
      <c r="G114" s="886">
        <v>0</v>
      </c>
      <c r="H114" s="881"/>
      <c r="I114" s="881"/>
      <c r="J114" s="881"/>
    </row>
    <row r="115" spans="1:10" x14ac:dyDescent="0.2">
      <c r="A115" s="1312"/>
      <c r="B115" s="882" t="s">
        <v>3128</v>
      </c>
      <c r="C115" s="891"/>
      <c r="D115" s="884">
        <v>5</v>
      </c>
      <c r="E115" s="885">
        <v>945000</v>
      </c>
      <c r="F115" s="885">
        <f>E115-G115</f>
        <v>945000</v>
      </c>
      <c r="G115" s="886">
        <v>0</v>
      </c>
      <c r="H115" s="881"/>
      <c r="I115" s="881"/>
      <c r="J115" s="881"/>
    </row>
    <row r="116" spans="1:10" x14ac:dyDescent="0.2">
      <c r="A116" s="1312"/>
      <c r="B116" s="882" t="s">
        <v>3129</v>
      </c>
      <c r="C116" s="892"/>
      <c r="D116" s="884">
        <v>4</v>
      </c>
      <c r="E116" s="885">
        <v>398000</v>
      </c>
      <c r="F116" s="885">
        <f>E116-G116</f>
        <v>394000</v>
      </c>
      <c r="G116" s="886">
        <v>4000</v>
      </c>
      <c r="H116" s="881"/>
      <c r="I116" s="881"/>
      <c r="J116" s="881"/>
    </row>
    <row r="117" spans="1:10" ht="27.75" customHeight="1" x14ac:dyDescent="0.2">
      <c r="A117" s="1312"/>
      <c r="B117" s="889" t="s">
        <v>4397</v>
      </c>
      <c r="C117" s="867" t="s">
        <v>542</v>
      </c>
      <c r="D117" s="868">
        <f>SUM(D118:D122)</f>
        <v>75</v>
      </c>
      <c r="E117" s="869">
        <f>SUM(E118:E122)</f>
        <v>31223700</v>
      </c>
      <c r="F117" s="869">
        <f>SUM(F118:F122)</f>
        <v>29493044.77</v>
      </c>
      <c r="G117" s="870">
        <f>SUM(G118:G122)</f>
        <v>1730655.23</v>
      </c>
      <c r="H117" s="881"/>
      <c r="I117" s="881"/>
      <c r="J117" s="881"/>
    </row>
    <row r="118" spans="1:10" x14ac:dyDescent="0.2">
      <c r="A118" s="1312"/>
      <c r="B118" s="882" t="s">
        <v>3131</v>
      </c>
      <c r="C118" s="890"/>
      <c r="D118" s="884">
        <v>1</v>
      </c>
      <c r="E118" s="885">
        <v>258100</v>
      </c>
      <c r="F118" s="885">
        <f>E118-G118</f>
        <v>258100</v>
      </c>
      <c r="G118" s="886">
        <v>0</v>
      </c>
      <c r="H118" s="881"/>
      <c r="I118" s="881"/>
      <c r="J118" s="881"/>
    </row>
    <row r="119" spans="1:10" x14ac:dyDescent="0.2">
      <c r="A119" s="1312"/>
      <c r="B119" s="882" t="s">
        <v>3135</v>
      </c>
      <c r="C119" s="890"/>
      <c r="D119" s="884">
        <v>22</v>
      </c>
      <c r="E119" s="885">
        <v>5837900</v>
      </c>
      <c r="F119" s="885">
        <f>E119-G119</f>
        <v>5832091</v>
      </c>
      <c r="G119" s="886">
        <f>3447.8+662+1699.2</f>
        <v>5809</v>
      </c>
      <c r="H119" s="881"/>
      <c r="I119" s="881"/>
      <c r="J119" s="881"/>
    </row>
    <row r="120" spans="1:10" x14ac:dyDescent="0.2">
      <c r="A120" s="1312"/>
      <c r="B120" s="1218" t="s">
        <v>3128</v>
      </c>
      <c r="C120" s="1219"/>
      <c r="D120" s="1220">
        <v>10</v>
      </c>
      <c r="E120" s="1212">
        <v>3967500</v>
      </c>
      <c r="F120" s="1212">
        <f>E120-G120</f>
        <v>3216600</v>
      </c>
      <c r="G120" s="1213">
        <v>750900</v>
      </c>
      <c r="H120" s="881"/>
      <c r="I120" s="881"/>
      <c r="J120" s="881"/>
    </row>
    <row r="121" spans="1:10" x14ac:dyDescent="0.2">
      <c r="A121" s="1312"/>
      <c r="B121" s="882" t="s">
        <v>3129</v>
      </c>
      <c r="C121" s="892"/>
      <c r="D121" s="884">
        <v>26</v>
      </c>
      <c r="E121" s="885">
        <v>14739400</v>
      </c>
      <c r="F121" s="885">
        <f>E121-G121</f>
        <v>13816009.77</v>
      </c>
      <c r="G121" s="886">
        <f>917122.23+6268</f>
        <v>923390.23</v>
      </c>
      <c r="H121" s="881"/>
      <c r="I121" s="881"/>
      <c r="J121" s="881"/>
    </row>
    <row r="122" spans="1:10" ht="13.5" thickBot="1" x14ac:dyDescent="0.25">
      <c r="A122" s="1313"/>
      <c r="B122" s="898" t="s">
        <v>3136</v>
      </c>
      <c r="C122" s="914"/>
      <c r="D122" s="873">
        <v>16</v>
      </c>
      <c r="E122" s="874">
        <v>6420800</v>
      </c>
      <c r="F122" s="874">
        <f>E122-G122</f>
        <v>6370244</v>
      </c>
      <c r="G122" s="875">
        <f>49436+1120</f>
        <v>50556</v>
      </c>
      <c r="H122" s="881"/>
      <c r="I122" s="881"/>
      <c r="J122" s="881"/>
    </row>
    <row r="123" spans="1:10" ht="27.75" customHeight="1" x14ac:dyDescent="0.2">
      <c r="A123" s="1311" t="s">
        <v>36</v>
      </c>
      <c r="B123" s="876" t="s">
        <v>4398</v>
      </c>
      <c r="C123" s="915" t="s">
        <v>3127</v>
      </c>
      <c r="D123" s="916">
        <f>SUM(D124:D126)</f>
        <v>107</v>
      </c>
      <c r="E123" s="917">
        <f>SUM(E124:E126)</f>
        <v>8731600</v>
      </c>
      <c r="F123" s="917">
        <f>SUM(F124:F126)</f>
        <v>8652265</v>
      </c>
      <c r="G123" s="918">
        <f>SUM(G124:G126)</f>
        <v>79335</v>
      </c>
    </row>
    <row r="124" spans="1:10" x14ac:dyDescent="0.2">
      <c r="A124" s="1312"/>
      <c r="B124" s="919" t="s">
        <v>3131</v>
      </c>
      <c r="C124" s="920"/>
      <c r="D124" s="921">
        <v>4</v>
      </c>
      <c r="E124" s="922">
        <v>170000</v>
      </c>
      <c r="F124" s="922">
        <f t="shared" ref="F124:F126" si="3">E124-G124</f>
        <v>170000</v>
      </c>
      <c r="G124" s="923">
        <v>0</v>
      </c>
    </row>
    <row r="125" spans="1:10" x14ac:dyDescent="0.2">
      <c r="A125" s="1312"/>
      <c r="B125" s="919" t="s">
        <v>3128</v>
      </c>
      <c r="C125" s="924"/>
      <c r="D125" s="921">
        <v>99</v>
      </c>
      <c r="E125" s="922">
        <v>8347500</v>
      </c>
      <c r="F125" s="922">
        <f t="shared" si="3"/>
        <v>8278325</v>
      </c>
      <c r="G125" s="923">
        <v>69175</v>
      </c>
    </row>
    <row r="126" spans="1:10" x14ac:dyDescent="0.2">
      <c r="A126" s="1312"/>
      <c r="B126" s="895" t="s">
        <v>3136</v>
      </c>
      <c r="C126" s="920"/>
      <c r="D126" s="921">
        <v>4</v>
      </c>
      <c r="E126" s="922">
        <v>214100</v>
      </c>
      <c r="F126" s="922">
        <f t="shared" si="3"/>
        <v>203940</v>
      </c>
      <c r="G126" s="923">
        <v>10160</v>
      </c>
    </row>
    <row r="127" spans="1:10" ht="27.75" customHeight="1" x14ac:dyDescent="0.2">
      <c r="A127" s="1312"/>
      <c r="B127" s="889" t="s">
        <v>4399</v>
      </c>
      <c r="C127" s="925" t="s">
        <v>3127</v>
      </c>
      <c r="D127" s="926">
        <f>SUM(D128:D129)</f>
        <v>39</v>
      </c>
      <c r="E127" s="927">
        <f>SUM(E128:E129)</f>
        <v>42900000</v>
      </c>
      <c r="F127" s="927">
        <f>SUM(F128:F129)</f>
        <v>42900000</v>
      </c>
      <c r="G127" s="928">
        <f>SUM(G128:G129)</f>
        <v>0</v>
      </c>
    </row>
    <row r="128" spans="1:10" x14ac:dyDescent="0.2">
      <c r="A128" s="1312"/>
      <c r="B128" s="919" t="s">
        <v>3131</v>
      </c>
      <c r="C128" s="929"/>
      <c r="D128" s="921">
        <v>10</v>
      </c>
      <c r="E128" s="922">
        <v>25300000</v>
      </c>
      <c r="F128" s="922">
        <f t="shared" ref="F128:F129" si="4">E128-G128</f>
        <v>25300000</v>
      </c>
      <c r="G128" s="923">
        <v>0</v>
      </c>
    </row>
    <row r="129" spans="1:8" x14ac:dyDescent="0.2">
      <c r="A129" s="1312"/>
      <c r="B129" s="919" t="s">
        <v>3128</v>
      </c>
      <c r="C129" s="930"/>
      <c r="D129" s="921">
        <v>29</v>
      </c>
      <c r="E129" s="922">
        <v>17600000</v>
      </c>
      <c r="F129" s="922">
        <f t="shared" si="4"/>
        <v>17600000</v>
      </c>
      <c r="G129" s="923">
        <v>0</v>
      </c>
    </row>
    <row r="130" spans="1:8" ht="15" customHeight="1" x14ac:dyDescent="0.2">
      <c r="A130" s="1312"/>
      <c r="B130" s="931" t="s">
        <v>4400</v>
      </c>
      <c r="C130" s="925" t="s">
        <v>3127</v>
      </c>
      <c r="D130" s="926">
        <f>SUM(D131:D133)</f>
        <v>88</v>
      </c>
      <c r="E130" s="927">
        <f>SUM(E131:E133)</f>
        <v>4133300</v>
      </c>
      <c r="F130" s="927">
        <f>SUM(F131:F133)</f>
        <v>4130408</v>
      </c>
      <c r="G130" s="928">
        <f>SUM(G131:G133)</f>
        <v>2892</v>
      </c>
    </row>
    <row r="131" spans="1:8" x14ac:dyDescent="0.2">
      <c r="A131" s="1312"/>
      <c r="B131" s="919" t="s">
        <v>3139</v>
      </c>
      <c r="C131" s="920"/>
      <c r="D131" s="921">
        <v>1</v>
      </c>
      <c r="E131" s="922">
        <v>50000</v>
      </c>
      <c r="F131" s="922">
        <f t="shared" ref="F131:F133" si="5">E131-G131</f>
        <v>50000</v>
      </c>
      <c r="G131" s="923">
        <v>0</v>
      </c>
    </row>
    <row r="132" spans="1:8" x14ac:dyDescent="0.2">
      <c r="A132" s="1312"/>
      <c r="B132" s="919" t="s">
        <v>3128</v>
      </c>
      <c r="C132" s="924"/>
      <c r="D132" s="921">
        <v>82</v>
      </c>
      <c r="E132" s="922">
        <v>3920900</v>
      </c>
      <c r="F132" s="922">
        <f t="shared" si="5"/>
        <v>3918008</v>
      </c>
      <c r="G132" s="923">
        <v>2892</v>
      </c>
    </row>
    <row r="133" spans="1:8" x14ac:dyDescent="0.2">
      <c r="A133" s="1312"/>
      <c r="B133" s="919" t="s">
        <v>3129</v>
      </c>
      <c r="C133" s="920"/>
      <c r="D133" s="921">
        <v>5</v>
      </c>
      <c r="E133" s="922">
        <v>162400</v>
      </c>
      <c r="F133" s="922">
        <f t="shared" si="5"/>
        <v>162400</v>
      </c>
      <c r="G133" s="923">
        <v>0</v>
      </c>
    </row>
    <row r="134" spans="1:8" ht="26.25" customHeight="1" x14ac:dyDescent="0.2">
      <c r="A134" s="1312"/>
      <c r="B134" s="889" t="s">
        <v>4401</v>
      </c>
      <c r="C134" s="925" t="s">
        <v>542</v>
      </c>
      <c r="D134" s="926">
        <f>SUM(D135:D140)</f>
        <v>58</v>
      </c>
      <c r="E134" s="927">
        <f>SUM(E135:E140)</f>
        <v>5000000</v>
      </c>
      <c r="F134" s="927">
        <f>SUM(F135:F140)</f>
        <v>4976483</v>
      </c>
      <c r="G134" s="928">
        <f>SUM(G135:G140)</f>
        <v>23517</v>
      </c>
    </row>
    <row r="135" spans="1:8" x14ac:dyDescent="0.2">
      <c r="A135" s="1312"/>
      <c r="B135" s="919" t="s">
        <v>3131</v>
      </c>
      <c r="C135" s="920"/>
      <c r="D135" s="921">
        <v>5</v>
      </c>
      <c r="E135" s="922">
        <v>469400</v>
      </c>
      <c r="F135" s="922">
        <f>E135-G135</f>
        <v>469400</v>
      </c>
      <c r="G135" s="923">
        <v>0</v>
      </c>
    </row>
    <row r="136" spans="1:8" x14ac:dyDescent="0.2">
      <c r="A136" s="1312"/>
      <c r="B136" s="919" t="s">
        <v>3135</v>
      </c>
      <c r="C136" s="920"/>
      <c r="D136" s="921">
        <v>5</v>
      </c>
      <c r="E136" s="922">
        <v>577200</v>
      </c>
      <c r="F136" s="922">
        <f t="shared" ref="F136:F140" si="6">E136-G136</f>
        <v>577200</v>
      </c>
      <c r="G136" s="923">
        <v>0</v>
      </c>
    </row>
    <row r="137" spans="1:8" x14ac:dyDescent="0.2">
      <c r="A137" s="1312"/>
      <c r="B137" s="919" t="s">
        <v>3128</v>
      </c>
      <c r="C137" s="924"/>
      <c r="D137" s="921">
        <v>9</v>
      </c>
      <c r="E137" s="922">
        <v>1095400</v>
      </c>
      <c r="F137" s="922">
        <f t="shared" si="6"/>
        <v>1095400</v>
      </c>
      <c r="G137" s="923">
        <v>0</v>
      </c>
    </row>
    <row r="138" spans="1:8" x14ac:dyDescent="0.2">
      <c r="A138" s="1312"/>
      <c r="B138" s="919" t="s">
        <v>3129</v>
      </c>
      <c r="C138" s="920"/>
      <c r="D138" s="921">
        <v>1</v>
      </c>
      <c r="E138" s="922">
        <v>77500</v>
      </c>
      <c r="F138" s="922">
        <f t="shared" si="6"/>
        <v>77500</v>
      </c>
      <c r="G138" s="923">
        <v>0</v>
      </c>
    </row>
    <row r="139" spans="1:8" x14ac:dyDescent="0.2">
      <c r="A139" s="1312"/>
      <c r="B139" s="895" t="s">
        <v>3143</v>
      </c>
      <c r="C139" s="920"/>
      <c r="D139" s="921">
        <v>30</v>
      </c>
      <c r="E139" s="922">
        <v>2179700</v>
      </c>
      <c r="F139" s="922">
        <f t="shared" si="6"/>
        <v>2156183</v>
      </c>
      <c r="G139" s="923">
        <f>13563+9954</f>
        <v>23517</v>
      </c>
    </row>
    <row r="140" spans="1:8" ht="13.5" thickBot="1" x14ac:dyDescent="0.25">
      <c r="A140" s="1313"/>
      <c r="B140" s="932" t="s">
        <v>3141</v>
      </c>
      <c r="C140" s="933"/>
      <c r="D140" s="934">
        <v>8</v>
      </c>
      <c r="E140" s="935">
        <v>600800</v>
      </c>
      <c r="F140" s="935">
        <f t="shared" si="6"/>
        <v>600800</v>
      </c>
      <c r="G140" s="936">
        <v>0</v>
      </c>
    </row>
    <row r="141" spans="1:8" ht="15" customHeight="1" x14ac:dyDescent="0.2">
      <c r="A141" s="1311" t="s">
        <v>38</v>
      </c>
      <c r="B141" s="937" t="s">
        <v>4402</v>
      </c>
      <c r="C141" s="915" t="s">
        <v>3127</v>
      </c>
      <c r="D141" s="916">
        <f>SUM(D142:D143)</f>
        <v>5</v>
      </c>
      <c r="E141" s="917">
        <f>SUM(E142:E143)</f>
        <v>928500</v>
      </c>
      <c r="F141" s="917">
        <f>SUM(F142:F143)</f>
        <v>928500</v>
      </c>
      <c r="G141" s="918">
        <f>SUM(G142:G143)</f>
        <v>0</v>
      </c>
      <c r="H141" s="938"/>
    </row>
    <row r="142" spans="1:8" x14ac:dyDescent="0.2">
      <c r="A142" s="1312"/>
      <c r="B142" s="939" t="s">
        <v>3134</v>
      </c>
      <c r="C142" s="920"/>
      <c r="D142" s="921">
        <v>1</v>
      </c>
      <c r="E142" s="922">
        <v>150000</v>
      </c>
      <c r="F142" s="922">
        <v>150000</v>
      </c>
      <c r="G142" s="923">
        <v>0</v>
      </c>
      <c r="H142" s="938"/>
    </row>
    <row r="143" spans="1:8" x14ac:dyDescent="0.2">
      <c r="A143" s="1312"/>
      <c r="B143" s="939" t="s">
        <v>3131</v>
      </c>
      <c r="C143" s="920"/>
      <c r="D143" s="921">
        <v>4</v>
      </c>
      <c r="E143" s="922">
        <v>778500</v>
      </c>
      <c r="F143" s="922">
        <v>778500</v>
      </c>
      <c r="G143" s="923">
        <v>0</v>
      </c>
      <c r="H143" s="938"/>
    </row>
    <row r="144" spans="1:8" ht="26.25" customHeight="1" x14ac:dyDescent="0.2">
      <c r="A144" s="1312"/>
      <c r="B144" s="940" t="s">
        <v>4403</v>
      </c>
      <c r="C144" s="925" t="s">
        <v>3127</v>
      </c>
      <c r="D144" s="926">
        <f>SUM(D145:D147)</f>
        <v>14</v>
      </c>
      <c r="E144" s="927">
        <f>SUM(E145:E147)</f>
        <v>1024000</v>
      </c>
      <c r="F144" s="927">
        <f>SUM(F145:F147)</f>
        <v>1024000</v>
      </c>
      <c r="G144" s="928">
        <f>SUM(G145:G147)</f>
        <v>0</v>
      </c>
      <c r="H144" s="938"/>
    </row>
    <row r="145" spans="1:16" x14ac:dyDescent="0.2">
      <c r="A145" s="1312"/>
      <c r="B145" s="939" t="s">
        <v>3140</v>
      </c>
      <c r="C145" s="929"/>
      <c r="D145" s="921">
        <v>1</v>
      </c>
      <c r="E145" s="922">
        <v>80000</v>
      </c>
      <c r="F145" s="922">
        <v>80000</v>
      </c>
      <c r="G145" s="923">
        <v>0</v>
      </c>
      <c r="H145" s="938"/>
    </row>
    <row r="146" spans="1:16" x14ac:dyDescent="0.2">
      <c r="A146" s="1312"/>
      <c r="B146" s="939" t="s">
        <v>3128</v>
      </c>
      <c r="C146" s="930"/>
      <c r="D146" s="921">
        <v>8</v>
      </c>
      <c r="E146" s="922">
        <v>544000</v>
      </c>
      <c r="F146" s="922">
        <v>544000</v>
      </c>
      <c r="G146" s="923">
        <v>0</v>
      </c>
      <c r="H146" s="938"/>
    </row>
    <row r="147" spans="1:16" x14ac:dyDescent="0.2">
      <c r="A147" s="1312"/>
      <c r="B147" s="939" t="s">
        <v>3129</v>
      </c>
      <c r="C147" s="941"/>
      <c r="D147" s="921">
        <v>5</v>
      </c>
      <c r="E147" s="922">
        <v>400000</v>
      </c>
      <c r="F147" s="922">
        <v>400000</v>
      </c>
      <c r="G147" s="923">
        <v>0</v>
      </c>
      <c r="H147" s="938"/>
    </row>
    <row r="148" spans="1:16" ht="15" customHeight="1" x14ac:dyDescent="0.2">
      <c r="A148" s="1312"/>
      <c r="B148" s="942" t="s">
        <v>4404</v>
      </c>
      <c r="C148" s="925" t="s">
        <v>3127</v>
      </c>
      <c r="D148" s="926">
        <f>SUM(D149:D151)</f>
        <v>10</v>
      </c>
      <c r="E148" s="927">
        <f>SUM(E149:E151)</f>
        <v>3000000</v>
      </c>
      <c r="F148" s="927">
        <f>SUM(F149:F151)</f>
        <v>3000000</v>
      </c>
      <c r="G148" s="928">
        <f>SUM(G149:G151)</f>
        <v>0</v>
      </c>
      <c r="H148" s="938"/>
    </row>
    <row r="149" spans="1:16" x14ac:dyDescent="0.2">
      <c r="A149" s="1312"/>
      <c r="B149" s="939" t="s">
        <v>3135</v>
      </c>
      <c r="C149" s="929"/>
      <c r="D149" s="921">
        <v>4</v>
      </c>
      <c r="E149" s="922">
        <v>1200000</v>
      </c>
      <c r="F149" s="922">
        <v>1200000</v>
      </c>
      <c r="G149" s="923">
        <v>0</v>
      </c>
      <c r="H149" s="938"/>
    </row>
    <row r="150" spans="1:16" x14ac:dyDescent="0.2">
      <c r="A150" s="1312"/>
      <c r="B150" s="939" t="s">
        <v>3128</v>
      </c>
      <c r="C150" s="930"/>
      <c r="D150" s="921">
        <v>2</v>
      </c>
      <c r="E150" s="922">
        <v>600000</v>
      </c>
      <c r="F150" s="922">
        <v>600000</v>
      </c>
      <c r="G150" s="923">
        <v>0</v>
      </c>
      <c r="H150" s="938"/>
    </row>
    <row r="151" spans="1:16" x14ac:dyDescent="0.2">
      <c r="A151" s="1312"/>
      <c r="B151" s="939" t="s">
        <v>3129</v>
      </c>
      <c r="C151" s="941"/>
      <c r="D151" s="921">
        <v>4</v>
      </c>
      <c r="E151" s="922">
        <v>1200000</v>
      </c>
      <c r="F151" s="922">
        <v>1200000</v>
      </c>
      <c r="G151" s="923">
        <v>0</v>
      </c>
      <c r="H151" s="938"/>
    </row>
    <row r="152" spans="1:16" ht="15" customHeight="1" x14ac:dyDescent="0.2">
      <c r="A152" s="1312"/>
      <c r="B152" s="942" t="s">
        <v>4405</v>
      </c>
      <c r="C152" s="925" t="s">
        <v>3127</v>
      </c>
      <c r="D152" s="926">
        <f>SUM(D153:D154)</f>
        <v>7</v>
      </c>
      <c r="E152" s="927">
        <f>SUM(E153:E154)</f>
        <v>2976000</v>
      </c>
      <c r="F152" s="927">
        <f>SUM(F153:F154)</f>
        <v>2922781.1</v>
      </c>
      <c r="G152" s="928">
        <f>SUM(G153:G154)</f>
        <v>53218.9</v>
      </c>
      <c r="H152" s="938"/>
    </row>
    <row r="153" spans="1:16" x14ac:dyDescent="0.2">
      <c r="A153" s="1312"/>
      <c r="B153" s="939" t="s">
        <v>3135</v>
      </c>
      <c r="C153" s="929"/>
      <c r="D153" s="921">
        <v>3</v>
      </c>
      <c r="E153" s="922">
        <v>1350000</v>
      </c>
      <c r="F153" s="922">
        <v>1350000</v>
      </c>
      <c r="G153" s="923">
        <v>0</v>
      </c>
      <c r="H153" s="938"/>
    </row>
    <row r="154" spans="1:16" ht="13.5" thickBot="1" x14ac:dyDescent="0.25">
      <c r="A154" s="1313"/>
      <c r="B154" s="943" t="s">
        <v>3129</v>
      </c>
      <c r="C154" s="944"/>
      <c r="D154" s="934">
        <v>4</v>
      </c>
      <c r="E154" s="935">
        <v>1626000</v>
      </c>
      <c r="F154" s="935">
        <f>E154-G154</f>
        <v>1572781.1</v>
      </c>
      <c r="G154" s="936">
        <v>53218.9</v>
      </c>
      <c r="H154" s="938"/>
    </row>
    <row r="155" spans="1:16" ht="15" customHeight="1" x14ac:dyDescent="0.2">
      <c r="A155" s="1311" t="s">
        <v>39</v>
      </c>
      <c r="B155" s="893" t="s">
        <v>4406</v>
      </c>
      <c r="C155" s="877" t="s">
        <v>3127</v>
      </c>
      <c r="D155" s="878">
        <f>SUM(D156:D156)</f>
        <v>13</v>
      </c>
      <c r="E155" s="879">
        <f>SUM(E156:E156)</f>
        <v>537842.93000000005</v>
      </c>
      <c r="F155" s="879">
        <f>SUM(F156:F156)</f>
        <v>537842.93000000005</v>
      </c>
      <c r="G155" s="880">
        <f>SUM(G156:G156)</f>
        <v>0</v>
      </c>
      <c r="H155" s="945"/>
      <c r="I155" s="945"/>
      <c r="J155" s="945"/>
      <c r="K155" s="945"/>
      <c r="L155" s="945"/>
      <c r="M155" s="945"/>
      <c r="N155" s="945"/>
      <c r="O155" s="945"/>
      <c r="P155" s="945"/>
    </row>
    <row r="156" spans="1:16" x14ac:dyDescent="0.2">
      <c r="A156" s="1312"/>
      <c r="B156" s="882" t="s">
        <v>3128</v>
      </c>
      <c r="C156" s="890"/>
      <c r="D156" s="884">
        <v>13</v>
      </c>
      <c r="E156" s="885">
        <v>537842.93000000005</v>
      </c>
      <c r="F156" s="885">
        <f>E156-G156</f>
        <v>537842.93000000005</v>
      </c>
      <c r="G156" s="886">
        <v>0</v>
      </c>
      <c r="H156" s="945"/>
      <c r="I156" s="945"/>
      <c r="J156" s="945"/>
      <c r="K156" s="945"/>
      <c r="L156" s="945"/>
      <c r="M156" s="945"/>
      <c r="N156" s="945"/>
      <c r="O156" s="945"/>
      <c r="P156" s="945"/>
    </row>
    <row r="157" spans="1:16" ht="27" x14ac:dyDescent="0.2">
      <c r="A157" s="1312"/>
      <c r="B157" s="889" t="s">
        <v>4407</v>
      </c>
      <c r="C157" s="867" t="s">
        <v>542</v>
      </c>
      <c r="D157" s="868">
        <f>SUM(D158)</f>
        <v>5</v>
      </c>
      <c r="E157" s="946">
        <f>SUM(E158)</f>
        <v>0</v>
      </c>
      <c r="F157" s="946">
        <f>SUM(F158)</f>
        <v>0</v>
      </c>
      <c r="G157" s="947">
        <f>SUM(G158)</f>
        <v>0</v>
      </c>
    </row>
    <row r="158" spans="1:16" x14ac:dyDescent="0.2">
      <c r="A158" s="1312"/>
      <c r="B158" s="882" t="s">
        <v>3130</v>
      </c>
      <c r="C158" s="883"/>
      <c r="D158" s="884">
        <v>5</v>
      </c>
      <c r="E158" s="885">
        <v>0</v>
      </c>
      <c r="F158" s="885">
        <f>E158-G158</f>
        <v>0</v>
      </c>
      <c r="G158" s="948">
        <v>0</v>
      </c>
    </row>
    <row r="159" spans="1:16" ht="26.25" customHeight="1" x14ac:dyDescent="0.2">
      <c r="A159" s="1312"/>
      <c r="B159" s="889" t="s">
        <v>4408</v>
      </c>
      <c r="C159" s="867" t="s">
        <v>542</v>
      </c>
      <c r="D159" s="868">
        <f>SUM(D160:D160)</f>
        <v>5</v>
      </c>
      <c r="E159" s="869">
        <f>SUM(E160:E160)</f>
        <v>999500</v>
      </c>
      <c r="F159" s="869">
        <f>SUM(F160:F160)</f>
        <v>999500</v>
      </c>
      <c r="G159" s="870">
        <f>SUM(G160:G160)</f>
        <v>0</v>
      </c>
    </row>
    <row r="160" spans="1:16" x14ac:dyDescent="0.2">
      <c r="A160" s="1312"/>
      <c r="B160" s="888" t="s">
        <v>3130</v>
      </c>
      <c r="C160" s="892"/>
      <c r="D160" s="884">
        <v>5</v>
      </c>
      <c r="E160" s="885">
        <f>800500+199000</f>
        <v>999500</v>
      </c>
      <c r="F160" s="885">
        <f>E160-G160</f>
        <v>999500</v>
      </c>
      <c r="G160" s="886">
        <v>0</v>
      </c>
    </row>
    <row r="161" spans="1:7" ht="26.25" customHeight="1" x14ac:dyDescent="0.2">
      <c r="A161" s="1312"/>
      <c r="B161" s="889" t="s">
        <v>4409</v>
      </c>
      <c r="C161" s="867" t="s">
        <v>542</v>
      </c>
      <c r="D161" s="868">
        <f>SUM(D162:D164)</f>
        <v>32</v>
      </c>
      <c r="E161" s="869">
        <f>SUM(E162:E164)</f>
        <v>2959500</v>
      </c>
      <c r="F161" s="869">
        <f>SUM(F162:F164)</f>
        <v>2959500</v>
      </c>
      <c r="G161" s="870">
        <f>SUM(G162:G164)</f>
        <v>0</v>
      </c>
    </row>
    <row r="162" spans="1:7" x14ac:dyDescent="0.2">
      <c r="A162" s="1312"/>
      <c r="B162" s="882" t="s">
        <v>3131</v>
      </c>
      <c r="C162" s="890"/>
      <c r="D162" s="884">
        <v>2</v>
      </c>
      <c r="E162" s="885">
        <v>220000</v>
      </c>
      <c r="F162" s="885">
        <f>E162-G162</f>
        <v>220000</v>
      </c>
      <c r="G162" s="886">
        <v>0</v>
      </c>
    </row>
    <row r="163" spans="1:7" x14ac:dyDescent="0.2">
      <c r="A163" s="1312"/>
      <c r="B163" s="882" t="s">
        <v>3128</v>
      </c>
      <c r="C163" s="891"/>
      <c r="D163" s="884">
        <v>13</v>
      </c>
      <c r="E163" s="885">
        <v>1505600</v>
      </c>
      <c r="F163" s="885">
        <f>E163-G163</f>
        <v>1505600</v>
      </c>
      <c r="G163" s="886">
        <v>0</v>
      </c>
    </row>
    <row r="164" spans="1:7" ht="13.5" thickBot="1" x14ac:dyDescent="0.25">
      <c r="A164" s="1313"/>
      <c r="B164" s="898" t="s">
        <v>3143</v>
      </c>
      <c r="C164" s="899"/>
      <c r="D164" s="873">
        <v>17</v>
      </c>
      <c r="E164" s="874">
        <v>1233900</v>
      </c>
      <c r="F164" s="874">
        <f>E164-G164</f>
        <v>1233900</v>
      </c>
      <c r="G164" s="875">
        <v>0</v>
      </c>
    </row>
    <row r="166" spans="1:7" x14ac:dyDescent="0.2">
      <c r="A166" s="949" t="s">
        <v>3469</v>
      </c>
    </row>
    <row r="167" spans="1:7" ht="24" customHeight="1" x14ac:dyDescent="0.2">
      <c r="A167" s="1308" t="s">
        <v>4410</v>
      </c>
      <c r="B167" s="1308"/>
      <c r="C167" s="1308"/>
      <c r="D167" s="1308"/>
      <c r="E167" s="1308"/>
      <c r="F167" s="1308"/>
      <c r="G167" s="1308"/>
    </row>
    <row r="168" spans="1:7" ht="24" customHeight="1" x14ac:dyDescent="0.2">
      <c r="A168" s="1315" t="s">
        <v>4411</v>
      </c>
      <c r="B168" s="1315"/>
      <c r="C168" s="1315"/>
      <c r="D168" s="1315"/>
      <c r="E168" s="1315"/>
      <c r="F168" s="1315"/>
      <c r="G168" s="1315"/>
    </row>
    <row r="169" spans="1:7" ht="36.75" customHeight="1" x14ac:dyDescent="0.2">
      <c r="A169" s="1316" t="s">
        <v>4412</v>
      </c>
      <c r="B169" s="1316"/>
      <c r="C169" s="1316"/>
      <c r="D169" s="1316"/>
      <c r="E169" s="1316"/>
      <c r="F169" s="1316"/>
      <c r="G169" s="1316"/>
    </row>
    <row r="171" spans="1:7" ht="45.75" customHeight="1" x14ac:dyDescent="0.2">
      <c r="A171" s="1308"/>
      <c r="B171" s="1308"/>
      <c r="C171" s="1308"/>
      <c r="D171" s="1308"/>
      <c r="E171" s="1308"/>
      <c r="F171" s="1308"/>
      <c r="G171" s="1308"/>
    </row>
  </sheetData>
  <mergeCells count="18">
    <mergeCell ref="A171:G171"/>
    <mergeCell ref="A6:A7"/>
    <mergeCell ref="A8:A28"/>
    <mergeCell ref="A29:A41"/>
    <mergeCell ref="A42:A74"/>
    <mergeCell ref="A75:A122"/>
    <mergeCell ref="A123:A140"/>
    <mergeCell ref="A141:A154"/>
    <mergeCell ref="A155:A164"/>
    <mergeCell ref="A167:G167"/>
    <mergeCell ref="A168:G168"/>
    <mergeCell ref="A169:G169"/>
    <mergeCell ref="A1:G1"/>
    <mergeCell ref="A2:G2"/>
    <mergeCell ref="A4:A5"/>
    <mergeCell ref="B4:B5"/>
    <mergeCell ref="C4:C5"/>
    <mergeCell ref="D4:G4"/>
  </mergeCells>
  <pageMargins left="0.39370078740157483" right="0.39370078740157483" top="0.59055118110236227" bottom="0.39370078740157483" header="0.31496062992125984" footer="0.11811023622047245"/>
  <pageSetup paperSize="9" scale="74" firstPageNumber="133" fitToHeight="0" orientation="portrait" useFirstPageNumber="1" r:id="rId1"/>
  <headerFooter>
    <oddHeader>&amp;L&amp;"Tahoma,Kurzíva"Závěrečný účet Moravskoslezského kraje za rok 2025&amp;R&amp;"Tahoma,Kurzíva"Tabulka č. 5</oddHeader>
    <oddFooter>&amp;C&amp;"Tahoma,Obyčejné"&amp;P</oddFooter>
  </headerFooter>
  <rowBreaks count="2" manualBreakCount="2">
    <brk id="60" max="16383" man="1"/>
    <brk id="1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D68EF-6C21-4F2C-9051-286F4F7ED64B}">
  <sheetPr>
    <pageSetUpPr fitToPage="1"/>
  </sheetPr>
  <dimension ref="A1:L46"/>
  <sheetViews>
    <sheetView zoomScaleNormal="100" zoomScaleSheetLayoutView="100" workbookViewId="0">
      <pane ySplit="6" topLeftCell="A7" activePane="bottomLeft" state="frozen"/>
      <selection activeCell="E39" sqref="E39"/>
      <selection pane="bottomLeft" activeCell="I3" sqref="I3"/>
    </sheetView>
  </sheetViews>
  <sheetFormatPr defaultRowHeight="12.75" x14ac:dyDescent="0.2"/>
  <cols>
    <col min="1" max="1" width="55.7109375" style="950" customWidth="1"/>
    <col min="2" max="3" width="9.7109375" style="950" customWidth="1"/>
    <col min="4" max="7" width="13.5703125" style="951" customWidth="1"/>
    <col min="8" max="16384" width="9.140625" style="950"/>
  </cols>
  <sheetData>
    <row r="1" spans="1:12" x14ac:dyDescent="0.2">
      <c r="A1" s="1318"/>
      <c r="B1" s="1318"/>
      <c r="C1" s="1318"/>
      <c r="D1" s="1318"/>
      <c r="E1" s="1318"/>
      <c r="F1" s="1318"/>
      <c r="G1" s="1318"/>
    </row>
    <row r="2" spans="1:12" ht="21" customHeight="1" x14ac:dyDescent="0.2">
      <c r="A2" s="1300" t="s">
        <v>3144</v>
      </c>
      <c r="B2" s="1300"/>
      <c r="C2" s="1300"/>
      <c r="D2" s="1300"/>
      <c r="E2" s="1300"/>
      <c r="F2" s="1300"/>
      <c r="G2" s="1300"/>
    </row>
    <row r="3" spans="1:12" ht="13.5" thickBot="1" x14ac:dyDescent="0.25">
      <c r="G3" s="952" t="s">
        <v>506</v>
      </c>
    </row>
    <row r="4" spans="1:12" ht="18" customHeight="1" x14ac:dyDescent="0.2">
      <c r="A4" s="1319" t="s">
        <v>3145</v>
      </c>
      <c r="B4" s="1322" t="s">
        <v>3121</v>
      </c>
      <c r="C4" s="1325" t="s">
        <v>3122</v>
      </c>
      <c r="D4" s="1325"/>
      <c r="E4" s="1325"/>
      <c r="F4" s="1325"/>
      <c r="G4" s="1326"/>
    </row>
    <row r="5" spans="1:12" ht="15" customHeight="1" x14ac:dyDescent="0.2">
      <c r="A5" s="1320"/>
      <c r="B5" s="1323"/>
      <c r="C5" s="1327" t="s">
        <v>3123</v>
      </c>
      <c r="D5" s="1328" t="s">
        <v>4413</v>
      </c>
      <c r="E5" s="1330" t="s">
        <v>3146</v>
      </c>
      <c r="F5" s="1331"/>
      <c r="G5" s="1332"/>
    </row>
    <row r="6" spans="1:12" ht="15" customHeight="1" x14ac:dyDescent="0.2">
      <c r="A6" s="1321"/>
      <c r="B6" s="1324"/>
      <c r="C6" s="1324"/>
      <c r="D6" s="1329"/>
      <c r="E6" s="1197" t="s">
        <v>3124</v>
      </c>
      <c r="F6" s="1197" t="s">
        <v>3125</v>
      </c>
      <c r="G6" s="1198" t="s">
        <v>3126</v>
      </c>
    </row>
    <row r="7" spans="1:12" ht="18" customHeight="1" x14ac:dyDescent="0.2">
      <c r="A7" s="953" t="s">
        <v>359</v>
      </c>
      <c r="B7" s="1199"/>
      <c r="C7" s="1200"/>
      <c r="D7" s="1201"/>
      <c r="E7" s="1201"/>
      <c r="F7" s="1201"/>
      <c r="G7" s="1202"/>
      <c r="H7" s="894"/>
      <c r="I7" s="894"/>
      <c r="J7" s="894"/>
      <c r="K7" s="894"/>
      <c r="L7" s="894"/>
    </row>
    <row r="8" spans="1:12" ht="41.25" customHeight="1" x14ac:dyDescent="0.2">
      <c r="A8" s="954" t="s">
        <v>4414</v>
      </c>
      <c r="B8" s="1203" t="s">
        <v>3127</v>
      </c>
      <c r="C8" s="1204">
        <f>5+47</f>
        <v>52</v>
      </c>
      <c r="D8" s="1205">
        <v>1923800</v>
      </c>
      <c r="E8" s="1205">
        <f>20066978+D8</f>
        <v>21990778</v>
      </c>
      <c r="F8" s="1205">
        <f>E8-G8</f>
        <v>21990778</v>
      </c>
      <c r="G8" s="1206">
        <v>0</v>
      </c>
      <c r="H8" s="894"/>
      <c r="I8" s="894"/>
      <c r="J8" s="894"/>
      <c r="K8" s="894"/>
      <c r="L8" s="894"/>
    </row>
    <row r="9" spans="1:12" ht="27.75" customHeight="1" x14ac:dyDescent="0.2">
      <c r="A9" s="955" t="s">
        <v>3147</v>
      </c>
      <c r="B9" s="1203" t="s">
        <v>3127</v>
      </c>
      <c r="C9" s="1204">
        <v>6</v>
      </c>
      <c r="D9" s="1205">
        <v>745000</v>
      </c>
      <c r="E9" s="1205">
        <f>3025000+D9</f>
        <v>3770000</v>
      </c>
      <c r="F9" s="1205">
        <f>E9-G9</f>
        <v>3770000</v>
      </c>
      <c r="G9" s="1206">
        <v>0</v>
      </c>
      <c r="H9" s="1317"/>
      <c r="I9" s="1317"/>
      <c r="J9" s="1317"/>
      <c r="K9" s="1317"/>
      <c r="L9" s="1317"/>
    </row>
    <row r="10" spans="1:12" ht="27.75" customHeight="1" x14ac:dyDescent="0.25">
      <c r="A10" s="955" t="s">
        <v>4415</v>
      </c>
      <c r="B10" s="1203" t="s">
        <v>542</v>
      </c>
      <c r="C10" s="1204">
        <f>6+17</f>
        <v>23</v>
      </c>
      <c r="D10" s="1205">
        <v>37322955.009999998</v>
      </c>
      <c r="E10" s="1205">
        <f>4942522+D10</f>
        <v>42265477.009999998</v>
      </c>
      <c r="F10" s="1205">
        <f>E10-G10</f>
        <v>42265477.009999998</v>
      </c>
      <c r="G10" s="1206">
        <v>0</v>
      </c>
      <c r="H10" s="956"/>
      <c r="I10" s="894"/>
      <c r="J10" s="894"/>
    </row>
    <row r="11" spans="1:12" ht="18" customHeight="1" x14ac:dyDescent="0.2">
      <c r="A11" s="957" t="s">
        <v>387</v>
      </c>
      <c r="B11" s="1207"/>
      <c r="C11" s="1207"/>
      <c r="D11" s="1208"/>
      <c r="E11" s="1208"/>
      <c r="F11" s="1208"/>
      <c r="G11" s="1209"/>
    </row>
    <row r="12" spans="1:12" ht="15" customHeight="1" x14ac:dyDescent="0.2">
      <c r="A12" s="958" t="s">
        <v>3149</v>
      </c>
      <c r="B12" s="1210" t="s">
        <v>3127</v>
      </c>
      <c r="C12" s="1211">
        <v>42</v>
      </c>
      <c r="D12" s="1212">
        <v>67400</v>
      </c>
      <c r="E12" s="1212">
        <f>12533445.58+1368606.09-320000+320000+67400</f>
        <v>13969451.67</v>
      </c>
      <c r="F12" s="1212">
        <f t="shared" ref="F12:F25" si="0">E12-G12</f>
        <v>13512048.279999999</v>
      </c>
      <c r="G12" s="1213">
        <f>429592.77+27810.62</f>
        <v>457403.39</v>
      </c>
    </row>
    <row r="13" spans="1:12" ht="15" customHeight="1" x14ac:dyDescent="0.2">
      <c r="A13" s="958" t="s">
        <v>3150</v>
      </c>
      <c r="B13" s="1210" t="s">
        <v>3127</v>
      </c>
      <c r="C13" s="1211">
        <v>40</v>
      </c>
      <c r="D13" s="1212">
        <v>97500</v>
      </c>
      <c r="E13" s="1212">
        <f>13829917.78+97500</f>
        <v>13927417.779999999</v>
      </c>
      <c r="F13" s="1212">
        <f t="shared" si="0"/>
        <v>13377305.859999999</v>
      </c>
      <c r="G13" s="1213">
        <f>550111.92</f>
        <v>550111.92000000004</v>
      </c>
    </row>
    <row r="14" spans="1:12" ht="15" customHeight="1" x14ac:dyDescent="0.2">
      <c r="A14" s="958" t="s">
        <v>3151</v>
      </c>
      <c r="B14" s="1210" t="s">
        <v>3127</v>
      </c>
      <c r="C14" s="1211">
        <v>3</v>
      </c>
      <c r="D14" s="1212">
        <v>3546000</v>
      </c>
      <c r="E14" s="1212">
        <f>4050000+3546000</f>
        <v>7596000</v>
      </c>
      <c r="F14" s="1212">
        <f t="shared" si="0"/>
        <v>7596000</v>
      </c>
      <c r="G14" s="1213">
        <v>0</v>
      </c>
    </row>
    <row r="15" spans="1:12" ht="15" customHeight="1" x14ac:dyDescent="0.2">
      <c r="A15" s="958" t="s">
        <v>4416</v>
      </c>
      <c r="B15" s="1210" t="s">
        <v>3127</v>
      </c>
      <c r="C15" s="1211">
        <v>14</v>
      </c>
      <c r="D15" s="1212">
        <v>964912.5</v>
      </c>
      <c r="E15" s="1212">
        <f>1403350+964912.5-99200</f>
        <v>2269062.5</v>
      </c>
      <c r="F15" s="1212">
        <f t="shared" si="0"/>
        <v>2269062.5</v>
      </c>
      <c r="G15" s="1213">
        <v>0</v>
      </c>
    </row>
    <row r="16" spans="1:12" ht="15" customHeight="1" x14ac:dyDescent="0.2">
      <c r="A16" s="958" t="s">
        <v>3153</v>
      </c>
      <c r="B16" s="1210" t="s">
        <v>3127</v>
      </c>
      <c r="C16" s="1211">
        <v>9</v>
      </c>
      <c r="D16" s="1212">
        <v>1200000</v>
      </c>
      <c r="E16" s="1212">
        <f>16198560+3550880+2152842.68+1200000</f>
        <v>23102282.68</v>
      </c>
      <c r="F16" s="1212">
        <f t="shared" si="0"/>
        <v>23102282.68</v>
      </c>
      <c r="G16" s="1213">
        <v>0</v>
      </c>
    </row>
    <row r="17" spans="1:7" ht="27.75" customHeight="1" x14ac:dyDescent="0.2">
      <c r="A17" s="955" t="s">
        <v>4417</v>
      </c>
      <c r="B17" s="1210" t="s">
        <v>3127</v>
      </c>
      <c r="C17" s="1211">
        <v>57</v>
      </c>
      <c r="D17" s="1212">
        <v>7104682.9400000004</v>
      </c>
      <c r="E17" s="1212">
        <v>7104682.9400000004</v>
      </c>
      <c r="F17" s="1212">
        <f t="shared" si="0"/>
        <v>7004682.9400000004</v>
      </c>
      <c r="G17" s="1213">
        <v>100000</v>
      </c>
    </row>
    <row r="18" spans="1:7" ht="15" customHeight="1" x14ac:dyDescent="0.2">
      <c r="A18" s="958" t="s">
        <v>4418</v>
      </c>
      <c r="B18" s="1210" t="s">
        <v>542</v>
      </c>
      <c r="C18" s="1211">
        <v>113</v>
      </c>
      <c r="D18" s="1212">
        <v>4082573.11</v>
      </c>
      <c r="E18" s="1212">
        <f>27214586.47-171600+4082573.11</f>
        <v>31125559.579999998</v>
      </c>
      <c r="F18" s="1212">
        <f t="shared" si="0"/>
        <v>30849322.509999998</v>
      </c>
      <c r="G18" s="1213">
        <v>276237.07</v>
      </c>
    </row>
    <row r="19" spans="1:7" ht="15" customHeight="1" x14ac:dyDescent="0.2">
      <c r="A19" s="955" t="s">
        <v>4419</v>
      </c>
      <c r="B19" s="1210" t="s">
        <v>542</v>
      </c>
      <c r="C19" s="1211">
        <v>55</v>
      </c>
      <c r="D19" s="1212">
        <f>675529.47+320000</f>
        <v>995529.47</v>
      </c>
      <c r="E19" s="1212">
        <f>14620960-318720-320000+995529.47</f>
        <v>14977769.470000001</v>
      </c>
      <c r="F19" s="1212">
        <f t="shared" si="0"/>
        <v>14888377.73</v>
      </c>
      <c r="G19" s="1213">
        <v>89391.74</v>
      </c>
    </row>
    <row r="20" spans="1:7" ht="15" customHeight="1" x14ac:dyDescent="0.2">
      <c r="A20" s="955" t="s">
        <v>3470</v>
      </c>
      <c r="B20" s="1210" t="s">
        <v>542</v>
      </c>
      <c r="C20" s="1211">
        <v>56</v>
      </c>
      <c r="D20" s="1212">
        <v>1482375.7</v>
      </c>
      <c r="E20" s="1212">
        <f>11985518.53+3751704.12+1482375.7-640000</f>
        <v>16579598.349999998</v>
      </c>
      <c r="F20" s="1212">
        <f t="shared" si="0"/>
        <v>16108911.619999997</v>
      </c>
      <c r="G20" s="1213">
        <v>470686.73</v>
      </c>
    </row>
    <row r="21" spans="1:7" ht="15" customHeight="1" x14ac:dyDescent="0.2">
      <c r="A21" s="958" t="s">
        <v>3148</v>
      </c>
      <c r="B21" s="1210" t="s">
        <v>542</v>
      </c>
      <c r="C21" s="1211">
        <v>51</v>
      </c>
      <c r="D21" s="1212">
        <v>485776</v>
      </c>
      <c r="E21" s="1212">
        <f>16765184.21+485776-640000</f>
        <v>16610960.210000001</v>
      </c>
      <c r="F21" s="1212">
        <f t="shared" si="0"/>
        <v>15784592.430000002</v>
      </c>
      <c r="G21" s="1213">
        <v>826367.77999999991</v>
      </c>
    </row>
    <row r="22" spans="1:7" ht="15" customHeight="1" x14ac:dyDescent="0.2">
      <c r="A22" s="958" t="s">
        <v>3471</v>
      </c>
      <c r="B22" s="1210" t="s">
        <v>542</v>
      </c>
      <c r="C22" s="1211">
        <v>3</v>
      </c>
      <c r="D22" s="1212">
        <v>0</v>
      </c>
      <c r="E22" s="1212">
        <v>2970000</v>
      </c>
      <c r="F22" s="1212">
        <f t="shared" si="0"/>
        <v>2970000</v>
      </c>
      <c r="G22" s="1213">
        <v>0</v>
      </c>
    </row>
    <row r="23" spans="1:7" ht="15" customHeight="1" x14ac:dyDescent="0.2">
      <c r="A23" s="958" t="s">
        <v>3152</v>
      </c>
      <c r="B23" s="1210" t="s">
        <v>542</v>
      </c>
      <c r="C23" s="1211">
        <v>41</v>
      </c>
      <c r="D23" s="1212">
        <v>0</v>
      </c>
      <c r="E23" s="1212">
        <f>44855715.84+1649500</f>
        <v>46505215.840000004</v>
      </c>
      <c r="F23" s="1212">
        <f t="shared" si="0"/>
        <v>46505215.840000004</v>
      </c>
      <c r="G23" s="1213">
        <v>0</v>
      </c>
    </row>
    <row r="24" spans="1:7" ht="15" customHeight="1" x14ac:dyDescent="0.2">
      <c r="A24" s="958" t="s">
        <v>4420</v>
      </c>
      <c r="B24" s="1210" t="s">
        <v>542</v>
      </c>
      <c r="C24" s="1211">
        <v>16</v>
      </c>
      <c r="D24" s="1212">
        <v>2322157.34</v>
      </c>
      <c r="E24" s="1212">
        <f>28070000+2322157.34</f>
        <v>30392157.34</v>
      </c>
      <c r="F24" s="1212">
        <f t="shared" si="0"/>
        <v>30392157.34</v>
      </c>
      <c r="G24" s="1213">
        <v>0</v>
      </c>
    </row>
    <row r="25" spans="1:7" ht="15" customHeight="1" x14ac:dyDescent="0.2">
      <c r="A25" s="958" t="s">
        <v>3472</v>
      </c>
      <c r="B25" s="1210" t="s">
        <v>542</v>
      </c>
      <c r="C25" s="1211">
        <v>16</v>
      </c>
      <c r="D25" s="1212">
        <v>2437081.37</v>
      </c>
      <c r="E25" s="1212">
        <f>20792000+6885326+2437081.37</f>
        <v>30114407.370000001</v>
      </c>
      <c r="F25" s="1212">
        <f t="shared" si="0"/>
        <v>30114407.370000001</v>
      </c>
      <c r="G25" s="1213">
        <v>0</v>
      </c>
    </row>
    <row r="26" spans="1:7" ht="18" customHeight="1" x14ac:dyDescent="0.2">
      <c r="A26" s="957" t="s">
        <v>395</v>
      </c>
      <c r="B26" s="1207"/>
      <c r="C26" s="1207"/>
      <c r="D26" s="1208"/>
      <c r="E26" s="1208"/>
      <c r="F26" s="1208"/>
      <c r="G26" s="1209"/>
    </row>
    <row r="27" spans="1:7" ht="27.75" customHeight="1" x14ac:dyDescent="0.2">
      <c r="A27" s="955" t="s">
        <v>3154</v>
      </c>
      <c r="B27" s="1210" t="s">
        <v>3127</v>
      </c>
      <c r="C27" s="1211">
        <v>16</v>
      </c>
      <c r="D27" s="1212">
        <v>122458.6</v>
      </c>
      <c r="E27" s="1212">
        <f>1641654.08+1330112+1547871.96+122458.6</f>
        <v>4642096.6399999997</v>
      </c>
      <c r="F27" s="1212">
        <f t="shared" ref="F27:F37" si="1">E27-G27</f>
        <v>3451371.6799999997</v>
      </c>
      <c r="G27" s="1213">
        <f>162726.5+448621.46+579377</f>
        <v>1190724.96</v>
      </c>
    </row>
    <row r="28" spans="1:7" ht="27.75" customHeight="1" x14ac:dyDescent="0.2">
      <c r="A28" s="955" t="s">
        <v>4421</v>
      </c>
      <c r="B28" s="1210" t="s">
        <v>3127</v>
      </c>
      <c r="C28" s="1211">
        <v>24</v>
      </c>
      <c r="D28" s="1212">
        <v>11300</v>
      </c>
      <c r="E28" s="1212">
        <f>1714770.05+11300</f>
        <v>1726070.05</v>
      </c>
      <c r="F28" s="1212">
        <f t="shared" si="1"/>
        <v>1725270.05</v>
      </c>
      <c r="G28" s="1213">
        <v>800</v>
      </c>
    </row>
    <row r="29" spans="1:7" ht="27.75" customHeight="1" x14ac:dyDescent="0.2">
      <c r="A29" s="955" t="s">
        <v>4422</v>
      </c>
      <c r="B29" s="1210" t="s">
        <v>3127</v>
      </c>
      <c r="C29" s="1211">
        <v>14</v>
      </c>
      <c r="D29" s="1212">
        <v>325900</v>
      </c>
      <c r="E29" s="1212">
        <f>2536316+325900</f>
        <v>2862216</v>
      </c>
      <c r="F29" s="1212">
        <f t="shared" si="1"/>
        <v>2862216</v>
      </c>
      <c r="G29" s="1213">
        <v>0</v>
      </c>
    </row>
    <row r="30" spans="1:7" ht="27.75" customHeight="1" x14ac:dyDescent="0.2">
      <c r="A30" s="955" t="s">
        <v>4423</v>
      </c>
      <c r="B30" s="1210" t="s">
        <v>3127</v>
      </c>
      <c r="C30" s="1211">
        <v>15</v>
      </c>
      <c r="D30" s="1212">
        <v>190000</v>
      </c>
      <c r="E30" s="1212">
        <f>4115817.21+190000</f>
        <v>4305817.21</v>
      </c>
      <c r="F30" s="1212">
        <f t="shared" si="1"/>
        <v>4298928.45</v>
      </c>
      <c r="G30" s="1213">
        <v>6888.76</v>
      </c>
    </row>
    <row r="31" spans="1:7" ht="27.75" customHeight="1" x14ac:dyDescent="0.2">
      <c r="A31" s="955" t="s">
        <v>3473</v>
      </c>
      <c r="B31" s="1210" t="s">
        <v>3127</v>
      </c>
      <c r="C31" s="1211">
        <v>6</v>
      </c>
      <c r="D31" s="1212">
        <v>172526.62</v>
      </c>
      <c r="E31" s="1212">
        <f>2003600+2297442.4+172526.62</f>
        <v>4473569.0200000005</v>
      </c>
      <c r="F31" s="1212">
        <f t="shared" si="1"/>
        <v>4473569.0200000005</v>
      </c>
      <c r="G31" s="1213">
        <v>0</v>
      </c>
    </row>
    <row r="32" spans="1:7" ht="15" customHeight="1" x14ac:dyDescent="0.2">
      <c r="A32" s="958" t="s">
        <v>3474</v>
      </c>
      <c r="B32" s="1210" t="s">
        <v>3127</v>
      </c>
      <c r="C32" s="1211">
        <v>14</v>
      </c>
      <c r="D32" s="1212">
        <v>88272</v>
      </c>
      <c r="E32" s="1212">
        <f>3000000+2652777.73+88272</f>
        <v>5741049.7300000004</v>
      </c>
      <c r="F32" s="1212">
        <f t="shared" si="1"/>
        <v>5741049.7300000004</v>
      </c>
      <c r="G32" s="1213">
        <v>0</v>
      </c>
    </row>
    <row r="33" spans="1:11" ht="27.75" customHeight="1" x14ac:dyDescent="0.2">
      <c r="A33" s="955" t="s">
        <v>4424</v>
      </c>
      <c r="B33" s="1210" t="s">
        <v>542</v>
      </c>
      <c r="C33" s="1211">
        <v>6</v>
      </c>
      <c r="D33" s="1212">
        <v>2352842.85</v>
      </c>
      <c r="E33" s="1212">
        <f>2004000+2352842.85</f>
        <v>4356842.8499999996</v>
      </c>
      <c r="F33" s="1212">
        <f t="shared" si="1"/>
        <v>4356842.8499999996</v>
      </c>
      <c r="G33" s="1213">
        <v>0</v>
      </c>
    </row>
    <row r="34" spans="1:11" ht="27.75" customHeight="1" x14ac:dyDescent="0.2">
      <c r="A34" s="955" t="s">
        <v>3156</v>
      </c>
      <c r="B34" s="1210" t="s">
        <v>542</v>
      </c>
      <c r="C34" s="1211">
        <v>22</v>
      </c>
      <c r="D34" s="1212">
        <v>0</v>
      </c>
      <c r="E34" s="1212">
        <f>12509051.18+202800</f>
        <v>12711851.18</v>
      </c>
      <c r="F34" s="1212">
        <f t="shared" si="1"/>
        <v>12490269.719999999</v>
      </c>
      <c r="G34" s="1213">
        <f>154557.32+67024.14</f>
        <v>221581.46000000002</v>
      </c>
    </row>
    <row r="35" spans="1:11" ht="27.75" customHeight="1" x14ac:dyDescent="0.2">
      <c r="A35" s="955" t="s">
        <v>3155</v>
      </c>
      <c r="B35" s="1210" t="s">
        <v>542</v>
      </c>
      <c r="C35" s="1211">
        <f>32-1</f>
        <v>31</v>
      </c>
      <c r="D35" s="1212">
        <v>138800</v>
      </c>
      <c r="E35" s="1212">
        <f>10222519.2+7321776.24+6929395.4-1200000-298000+138800</f>
        <v>23114490.839999996</v>
      </c>
      <c r="F35" s="1212">
        <f t="shared" si="1"/>
        <v>22391761.699999996</v>
      </c>
      <c r="G35" s="1213">
        <f>1020729.14-298000</f>
        <v>722729.14</v>
      </c>
    </row>
    <row r="36" spans="1:11" ht="27.75" customHeight="1" x14ac:dyDescent="0.2">
      <c r="A36" s="955" t="s">
        <v>4425</v>
      </c>
      <c r="B36" s="1210" t="s">
        <v>542</v>
      </c>
      <c r="C36" s="1211">
        <v>22</v>
      </c>
      <c r="D36" s="1212">
        <v>2762710.47</v>
      </c>
      <c r="E36" s="1212">
        <f>9920878.61+2762710.47</f>
        <v>12683589.08</v>
      </c>
      <c r="F36" s="1212">
        <f t="shared" si="1"/>
        <v>12020893.189999999</v>
      </c>
      <c r="G36" s="1213">
        <v>662695.89</v>
      </c>
    </row>
    <row r="37" spans="1:11" ht="15" customHeight="1" x14ac:dyDescent="0.2">
      <c r="A37" s="958" t="s">
        <v>4426</v>
      </c>
      <c r="B37" s="1210" t="s">
        <v>542</v>
      </c>
      <c r="C37" s="1211">
        <v>10</v>
      </c>
      <c r="D37" s="1212">
        <v>2752283.15</v>
      </c>
      <c r="E37" s="1212">
        <f>3250000+2752283.15</f>
        <v>6002283.1500000004</v>
      </c>
      <c r="F37" s="1212">
        <f t="shared" si="1"/>
        <v>6002283.1500000004</v>
      </c>
      <c r="G37" s="1213">
        <v>0</v>
      </c>
    </row>
    <row r="38" spans="1:11" ht="18" customHeight="1" x14ac:dyDescent="0.2">
      <c r="A38" s="953" t="s">
        <v>407</v>
      </c>
      <c r="B38" s="1199"/>
      <c r="C38" s="1200"/>
      <c r="D38" s="1201"/>
      <c r="E38" s="1201"/>
      <c r="F38" s="1201"/>
      <c r="G38" s="1202"/>
    </row>
    <row r="39" spans="1:11" ht="27.75" customHeight="1" x14ac:dyDescent="0.2">
      <c r="A39" s="954" t="s">
        <v>4427</v>
      </c>
      <c r="B39" s="1203" t="s">
        <v>3127</v>
      </c>
      <c r="C39" s="1204">
        <v>106</v>
      </c>
      <c r="D39" s="1205">
        <v>0</v>
      </c>
      <c r="E39" s="1205">
        <f>30021100+D39</f>
        <v>30021100</v>
      </c>
      <c r="F39" s="1205">
        <f>E39-G39</f>
        <v>29153123.960000001</v>
      </c>
      <c r="G39" s="1206">
        <f>433092+434884.04</f>
        <v>867976.04</v>
      </c>
    </row>
    <row r="40" spans="1:11" ht="18" customHeight="1" x14ac:dyDescent="0.2">
      <c r="A40" s="959" t="s">
        <v>420</v>
      </c>
      <c r="B40" s="1214"/>
      <c r="C40" s="1214"/>
      <c r="D40" s="1214"/>
      <c r="E40" s="1214"/>
      <c r="F40" s="1214"/>
      <c r="G40" s="1215"/>
    </row>
    <row r="41" spans="1:11" ht="15" customHeight="1" x14ac:dyDescent="0.2">
      <c r="A41" s="955" t="s">
        <v>3475</v>
      </c>
      <c r="B41" s="1204" t="s">
        <v>3127</v>
      </c>
      <c r="C41" s="1204">
        <v>43</v>
      </c>
      <c r="D41" s="1216">
        <v>0</v>
      </c>
      <c r="E41" s="1216">
        <v>3180000</v>
      </c>
      <c r="F41" s="1216">
        <f>E41-G41</f>
        <v>3111661</v>
      </c>
      <c r="G41" s="1217">
        <v>68339</v>
      </c>
    </row>
    <row r="42" spans="1:11" ht="18" customHeight="1" x14ac:dyDescent="0.2">
      <c r="A42" s="960" t="s">
        <v>4428</v>
      </c>
      <c r="B42" s="961"/>
      <c r="C42" s="894"/>
      <c r="D42" s="897"/>
      <c r="E42" s="897"/>
      <c r="F42" s="897"/>
      <c r="G42" s="962"/>
      <c r="H42" s="894"/>
      <c r="I42" s="894"/>
      <c r="J42" s="894"/>
      <c r="K42" s="894"/>
    </row>
    <row r="43" spans="1:11" ht="15" customHeight="1" x14ac:dyDescent="0.2">
      <c r="A43" s="963" t="s">
        <v>4429</v>
      </c>
      <c r="B43" s="1203" t="s">
        <v>3127</v>
      </c>
      <c r="C43" s="1204">
        <v>19</v>
      </c>
      <c r="D43" s="1205">
        <v>2557500</v>
      </c>
      <c r="E43" s="1205">
        <v>2557500</v>
      </c>
      <c r="F43" s="1205">
        <f>E43-G43</f>
        <v>2465676</v>
      </c>
      <c r="G43" s="1206">
        <v>91824</v>
      </c>
      <c r="H43" s="894"/>
      <c r="I43" s="894"/>
      <c r="J43" s="894"/>
      <c r="K43" s="894"/>
    </row>
    <row r="44" spans="1:11" ht="27.75" customHeight="1" x14ac:dyDescent="0.2">
      <c r="A44" s="954" t="s">
        <v>4430</v>
      </c>
      <c r="B44" s="1203" t="s">
        <v>3127</v>
      </c>
      <c r="C44" s="1204">
        <f>6+4</f>
        <v>10</v>
      </c>
      <c r="D44" s="1205">
        <v>402278.38</v>
      </c>
      <c r="E44" s="1205">
        <f>1173750+D44</f>
        <v>1576028.38</v>
      </c>
      <c r="F44" s="1205">
        <f>E44-G44</f>
        <v>1450253.38</v>
      </c>
      <c r="G44" s="1206">
        <f>41782+23993+60000</f>
        <v>125775</v>
      </c>
      <c r="H44" s="894"/>
      <c r="I44" s="894"/>
      <c r="J44" s="894"/>
      <c r="K44" s="894"/>
    </row>
    <row r="45" spans="1:11" ht="27.75" customHeight="1" x14ac:dyDescent="0.2">
      <c r="A45" s="954" t="s">
        <v>4431</v>
      </c>
      <c r="B45" s="1203" t="s">
        <v>3127</v>
      </c>
      <c r="C45" s="1204">
        <v>29</v>
      </c>
      <c r="D45" s="1205">
        <v>0</v>
      </c>
      <c r="E45" s="1205">
        <v>2988900</v>
      </c>
      <c r="F45" s="1205">
        <f>E45-G45</f>
        <v>2796582.06</v>
      </c>
      <c r="G45" s="1206">
        <v>192317.94</v>
      </c>
      <c r="H45" s="1317"/>
      <c r="I45" s="1317"/>
      <c r="J45" s="1317"/>
      <c r="K45" s="1317"/>
    </row>
    <row r="46" spans="1:11" ht="28.5" customHeight="1" thickBot="1" x14ac:dyDescent="0.25">
      <c r="A46" s="964" t="s">
        <v>4432</v>
      </c>
      <c r="B46" s="965" t="s">
        <v>542</v>
      </c>
      <c r="C46" s="911">
        <f>2+6</f>
        <v>8</v>
      </c>
      <c r="D46" s="912">
        <v>12775356.67</v>
      </c>
      <c r="E46" s="912">
        <f>3006238+D46</f>
        <v>15781594.67</v>
      </c>
      <c r="F46" s="912">
        <f>E46-G46</f>
        <v>15781594.67</v>
      </c>
      <c r="G46" s="913">
        <v>0</v>
      </c>
      <c r="H46" s="881"/>
      <c r="I46" s="894"/>
      <c r="J46" s="894"/>
      <c r="K46" s="894"/>
    </row>
  </sheetData>
  <mergeCells count="10">
    <mergeCell ref="H9:L9"/>
    <mergeCell ref="H45:K45"/>
    <mergeCell ref="A1:G1"/>
    <mergeCell ref="A2:G2"/>
    <mergeCell ref="A4:A6"/>
    <mergeCell ref="B4:B6"/>
    <mergeCell ref="C4:G4"/>
    <mergeCell ref="C5:C6"/>
    <mergeCell ref="D5:D6"/>
    <mergeCell ref="E5:G5"/>
  </mergeCells>
  <pageMargins left="0.39370078740157483" right="0.39370078740157483" top="0.59055118110236227" bottom="0.39370078740157483" header="0.31496062992125984" footer="0.11811023622047245"/>
  <pageSetup paperSize="9" scale="75" firstPageNumber="136" fitToHeight="0" orientation="portrait" useFirstPageNumber="1" r:id="rId1"/>
  <headerFooter>
    <oddHeader>&amp;L&amp;"Tahoma,Kurzíva"Závěrečný účet Moravskoslezského kraje za rok 2025&amp;R&amp;"Tahoma,Kurzíva"Tabulka č. 6</oddHeader>
    <oddFooter>&amp;C&amp;"Tahoma,Obyčejné"&amp;P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F8A36-C62D-4EA6-AF6F-2537B9D6361B}">
  <sheetPr>
    <pageSetUpPr fitToPage="1"/>
  </sheetPr>
  <dimension ref="A1:E439"/>
  <sheetViews>
    <sheetView zoomScaleNormal="100" zoomScaleSheetLayoutView="100" workbookViewId="0">
      <pane ySplit="7" topLeftCell="A8" activePane="bottomLeft" state="frozen"/>
      <selection activeCell="D12" sqref="D12"/>
      <selection pane="bottomLeft" activeCell="G4" sqref="G4"/>
    </sheetView>
  </sheetViews>
  <sheetFormatPr defaultRowHeight="12.75" x14ac:dyDescent="0.2"/>
  <cols>
    <col min="1" max="2" width="40.7109375" style="700" customWidth="1"/>
    <col min="3" max="4" width="12.7109375" style="701" customWidth="1"/>
    <col min="5" max="5" width="10.7109375" style="674" customWidth="1"/>
    <col min="6" max="16384" width="9.140625" style="674"/>
  </cols>
  <sheetData>
    <row r="1" spans="1:5" s="681" customFormat="1" ht="15" x14ac:dyDescent="0.25">
      <c r="A1" s="678"/>
      <c r="B1" s="679"/>
      <c r="C1" s="680"/>
      <c r="D1" s="680"/>
      <c r="E1" s="678"/>
    </row>
    <row r="2" spans="1:5" s="681" customFormat="1" ht="21" customHeight="1" x14ac:dyDescent="0.25">
      <c r="A2" s="1301" t="s">
        <v>4142</v>
      </c>
      <c r="B2" s="1301"/>
      <c r="C2" s="1301"/>
      <c r="D2" s="1301"/>
      <c r="E2" s="1301"/>
    </row>
    <row r="3" spans="1:5" s="681" customFormat="1" ht="12.75" customHeight="1" x14ac:dyDescent="0.25">
      <c r="A3" s="216"/>
      <c r="B3" s="251"/>
      <c r="C3" s="283"/>
      <c r="D3" s="283"/>
      <c r="E3" s="283"/>
    </row>
    <row r="4" spans="1:5" s="111" customFormat="1" ht="15" customHeight="1" x14ac:dyDescent="0.2">
      <c r="A4" s="1349" t="s">
        <v>3185</v>
      </c>
      <c r="B4" s="1349"/>
      <c r="C4" s="1349"/>
      <c r="D4" s="1349"/>
      <c r="E4" s="1349"/>
    </row>
    <row r="5" spans="1:5" s="111" customFormat="1" ht="7.5" customHeight="1" x14ac:dyDescent="0.2">
      <c r="A5" s="217"/>
      <c r="B5" s="252"/>
      <c r="C5" s="284"/>
      <c r="D5" s="284"/>
      <c r="E5" s="284"/>
    </row>
    <row r="6" spans="1:5" s="111" customFormat="1" ht="12.75" customHeight="1" thickBot="1" x14ac:dyDescent="0.25">
      <c r="A6" s="217"/>
      <c r="B6" s="252"/>
      <c r="C6" s="284"/>
      <c r="D6" s="284"/>
      <c r="E6" s="218" t="s">
        <v>2</v>
      </c>
    </row>
    <row r="7" spans="1:5" s="681" customFormat="1" ht="30" customHeight="1" thickBot="1" x14ac:dyDescent="0.3">
      <c r="A7" s="682" t="s">
        <v>289</v>
      </c>
      <c r="B7" s="683" t="s">
        <v>290</v>
      </c>
      <c r="C7" s="684" t="s">
        <v>57</v>
      </c>
      <c r="D7" s="685" t="s">
        <v>1</v>
      </c>
      <c r="E7" s="686" t="s">
        <v>291</v>
      </c>
    </row>
    <row r="8" spans="1:5" s="687" customFormat="1" ht="18" customHeight="1" x14ac:dyDescent="0.2">
      <c r="A8" s="1350" t="s">
        <v>2586</v>
      </c>
      <c r="B8" s="1351"/>
      <c r="C8" s="1351"/>
      <c r="D8" s="1351"/>
      <c r="E8" s="1352"/>
    </row>
    <row r="9" spans="1:5" s="692" customFormat="1" ht="15" customHeight="1" x14ac:dyDescent="0.2">
      <c r="A9" s="688" t="s">
        <v>158</v>
      </c>
      <c r="B9" s="689" t="s">
        <v>2818</v>
      </c>
      <c r="C9" s="690">
        <v>1000</v>
      </c>
      <c r="D9" s="690">
        <v>1000</v>
      </c>
      <c r="E9" s="691">
        <f t="shared" ref="E9:E72" si="0">D9/C9*100</f>
        <v>100</v>
      </c>
    </row>
    <row r="10" spans="1:5" s="692" customFormat="1" ht="25.5" x14ac:dyDescent="0.2">
      <c r="A10" s="688" t="s">
        <v>4143</v>
      </c>
      <c r="B10" s="689" t="s">
        <v>4144</v>
      </c>
      <c r="C10" s="690">
        <v>18406.689999999999</v>
      </c>
      <c r="D10" s="690">
        <v>18406.690999999999</v>
      </c>
      <c r="E10" s="691">
        <f t="shared" si="0"/>
        <v>100.00000543280731</v>
      </c>
    </row>
    <row r="11" spans="1:5" s="692" customFormat="1" ht="15" customHeight="1" x14ac:dyDescent="0.2">
      <c r="A11" s="1340" t="s">
        <v>3476</v>
      </c>
      <c r="B11" s="689" t="s">
        <v>324</v>
      </c>
      <c r="C11" s="690">
        <v>4100</v>
      </c>
      <c r="D11" s="690">
        <v>4059.2224700000002</v>
      </c>
      <c r="E11" s="691">
        <f t="shared" si="0"/>
        <v>99.005426097560985</v>
      </c>
    </row>
    <row r="12" spans="1:5" s="692" customFormat="1" ht="15" customHeight="1" x14ac:dyDescent="0.2">
      <c r="A12" s="1340"/>
      <c r="B12" s="689" t="s">
        <v>460</v>
      </c>
      <c r="C12" s="690">
        <v>500</v>
      </c>
      <c r="D12" s="690">
        <v>263.83199999999999</v>
      </c>
      <c r="E12" s="691">
        <f t="shared" si="0"/>
        <v>52.766400000000004</v>
      </c>
    </row>
    <row r="13" spans="1:5" s="692" customFormat="1" ht="15" customHeight="1" x14ac:dyDescent="0.2">
      <c r="A13" s="1340"/>
      <c r="B13" s="689" t="s">
        <v>1574</v>
      </c>
      <c r="C13" s="690">
        <v>4500</v>
      </c>
      <c r="D13" s="690">
        <v>4500</v>
      </c>
      <c r="E13" s="691">
        <f t="shared" si="0"/>
        <v>100</v>
      </c>
    </row>
    <row r="14" spans="1:5" s="692" customFormat="1" ht="15" customHeight="1" x14ac:dyDescent="0.2">
      <c r="A14" s="1340"/>
      <c r="B14" s="689" t="s">
        <v>355</v>
      </c>
      <c r="C14" s="690">
        <v>20000</v>
      </c>
      <c r="D14" s="690">
        <v>20000</v>
      </c>
      <c r="E14" s="691">
        <f t="shared" si="0"/>
        <v>100</v>
      </c>
    </row>
    <row r="15" spans="1:5" s="692" customFormat="1" ht="25.5" x14ac:dyDescent="0.2">
      <c r="A15" s="688" t="s">
        <v>4145</v>
      </c>
      <c r="B15" s="689" t="s">
        <v>1747</v>
      </c>
      <c r="C15" s="690">
        <v>74000</v>
      </c>
      <c r="D15" s="690">
        <v>73982.441999999995</v>
      </c>
      <c r="E15" s="691">
        <f t="shared" si="0"/>
        <v>99.976272972972964</v>
      </c>
    </row>
    <row r="16" spans="1:5" s="692" customFormat="1" ht="15" customHeight="1" x14ac:dyDescent="0.2">
      <c r="A16" s="1340" t="s">
        <v>2587</v>
      </c>
      <c r="B16" s="689" t="s">
        <v>2836</v>
      </c>
      <c r="C16" s="690">
        <v>195</v>
      </c>
      <c r="D16" s="690">
        <v>172.06616</v>
      </c>
      <c r="E16" s="691">
        <f t="shared" si="0"/>
        <v>88.23905641025641</v>
      </c>
    </row>
    <row r="17" spans="1:5" s="692" customFormat="1" ht="15" customHeight="1" x14ac:dyDescent="0.2">
      <c r="A17" s="1340"/>
      <c r="B17" s="689" t="s">
        <v>4146</v>
      </c>
      <c r="C17" s="690">
        <v>200</v>
      </c>
      <c r="D17" s="690">
        <v>0</v>
      </c>
      <c r="E17" s="691">
        <f t="shared" si="0"/>
        <v>0</v>
      </c>
    </row>
    <row r="18" spans="1:5" s="692" customFormat="1" ht="15" customHeight="1" x14ac:dyDescent="0.2">
      <c r="A18" s="1340"/>
      <c r="B18" s="689" t="s">
        <v>4147</v>
      </c>
      <c r="C18" s="690">
        <v>300</v>
      </c>
      <c r="D18" s="690">
        <v>150</v>
      </c>
      <c r="E18" s="691">
        <f t="shared" si="0"/>
        <v>50</v>
      </c>
    </row>
    <row r="19" spans="1:5" s="692" customFormat="1" ht="15" customHeight="1" x14ac:dyDescent="0.2">
      <c r="A19" s="1340"/>
      <c r="B19" s="689" t="s">
        <v>4148</v>
      </c>
      <c r="C19" s="690">
        <v>130</v>
      </c>
      <c r="D19" s="690">
        <v>70</v>
      </c>
      <c r="E19" s="691">
        <f t="shared" si="0"/>
        <v>53.846153846153847</v>
      </c>
    </row>
    <row r="20" spans="1:5" s="692" customFormat="1" ht="15" customHeight="1" x14ac:dyDescent="0.2">
      <c r="A20" s="1340"/>
      <c r="B20" s="689" t="s">
        <v>316</v>
      </c>
      <c r="C20" s="690">
        <v>296.10000000000002</v>
      </c>
      <c r="D20" s="690">
        <v>296.09899999999999</v>
      </c>
      <c r="E20" s="691">
        <f t="shared" si="0"/>
        <v>99.999662276258007</v>
      </c>
    </row>
    <row r="21" spans="1:5" s="692" customFormat="1" ht="15" customHeight="1" x14ac:dyDescent="0.2">
      <c r="A21" s="1340"/>
      <c r="B21" s="689" t="s">
        <v>3233</v>
      </c>
      <c r="C21" s="690">
        <v>8000</v>
      </c>
      <c r="D21" s="690">
        <v>7935.8090899999997</v>
      </c>
      <c r="E21" s="691">
        <f t="shared" si="0"/>
        <v>99.197613624999988</v>
      </c>
    </row>
    <row r="22" spans="1:5" s="692" customFormat="1" ht="15" customHeight="1" x14ac:dyDescent="0.2">
      <c r="A22" s="1340"/>
      <c r="B22" s="689" t="s">
        <v>4149</v>
      </c>
      <c r="C22" s="690">
        <v>270</v>
      </c>
      <c r="D22" s="690">
        <v>0</v>
      </c>
      <c r="E22" s="691">
        <f t="shared" si="0"/>
        <v>0</v>
      </c>
    </row>
    <row r="23" spans="1:5" s="692" customFormat="1" ht="15" customHeight="1" x14ac:dyDescent="0.2">
      <c r="A23" s="1340"/>
      <c r="B23" s="689" t="s">
        <v>404</v>
      </c>
      <c r="C23" s="690">
        <v>2753.96</v>
      </c>
      <c r="D23" s="690">
        <v>2753.9569999999999</v>
      </c>
      <c r="E23" s="691">
        <f t="shared" si="0"/>
        <v>99.999891065955921</v>
      </c>
    </row>
    <row r="24" spans="1:5" s="692" customFormat="1" ht="15" customHeight="1" x14ac:dyDescent="0.2">
      <c r="A24" s="1340"/>
      <c r="B24" s="689" t="s">
        <v>354</v>
      </c>
      <c r="C24" s="690">
        <v>200</v>
      </c>
      <c r="D24" s="690">
        <v>200</v>
      </c>
      <c r="E24" s="691">
        <f t="shared" si="0"/>
        <v>100</v>
      </c>
    </row>
    <row r="25" spans="1:5" s="692" customFormat="1" ht="15" customHeight="1" x14ac:dyDescent="0.2">
      <c r="A25" s="1340"/>
      <c r="B25" s="689" t="s">
        <v>356</v>
      </c>
      <c r="C25" s="690">
        <v>960</v>
      </c>
      <c r="D25" s="690">
        <v>0</v>
      </c>
      <c r="E25" s="691">
        <f t="shared" si="0"/>
        <v>0</v>
      </c>
    </row>
    <row r="26" spans="1:5" s="692" customFormat="1" ht="15" customHeight="1" x14ac:dyDescent="0.2">
      <c r="A26" s="1340"/>
      <c r="B26" s="689" t="s">
        <v>3076</v>
      </c>
      <c r="C26" s="690">
        <v>2000</v>
      </c>
      <c r="D26" s="690">
        <v>2000</v>
      </c>
      <c r="E26" s="691">
        <f t="shared" si="0"/>
        <v>100</v>
      </c>
    </row>
    <row r="27" spans="1:5" s="692" customFormat="1" ht="15" customHeight="1" x14ac:dyDescent="0.2">
      <c r="A27" s="1340"/>
      <c r="B27" s="689" t="s">
        <v>382</v>
      </c>
      <c r="C27" s="690">
        <v>50</v>
      </c>
      <c r="D27" s="690">
        <v>50</v>
      </c>
      <c r="E27" s="691">
        <f t="shared" si="0"/>
        <v>100</v>
      </c>
    </row>
    <row r="28" spans="1:5" s="692" customFormat="1" ht="15" customHeight="1" x14ac:dyDescent="0.2">
      <c r="A28" s="1347" t="s">
        <v>2588</v>
      </c>
      <c r="B28" s="1348"/>
      <c r="C28" s="693">
        <f>SUM(C9:C27)</f>
        <v>137861.75</v>
      </c>
      <c r="D28" s="693">
        <f>SUM(D9:D27)</f>
        <v>135840.11872</v>
      </c>
      <c r="E28" s="694">
        <f t="shared" si="0"/>
        <v>98.533580721266048</v>
      </c>
    </row>
    <row r="29" spans="1:5" s="681" customFormat="1" ht="18" customHeight="1" x14ac:dyDescent="0.25">
      <c r="A29" s="1343" t="s">
        <v>301</v>
      </c>
      <c r="B29" s="1344"/>
      <c r="C29" s="1344"/>
      <c r="D29" s="1344"/>
      <c r="E29" s="1345"/>
    </row>
    <row r="30" spans="1:5" s="692" customFormat="1" ht="25.5" x14ac:dyDescent="0.2">
      <c r="A30" s="688" t="s">
        <v>302</v>
      </c>
      <c r="B30" s="689" t="s">
        <v>303</v>
      </c>
      <c r="C30" s="690">
        <v>3000</v>
      </c>
      <c r="D30" s="690">
        <v>3000</v>
      </c>
      <c r="E30" s="691">
        <f t="shared" si="0"/>
        <v>100</v>
      </c>
    </row>
    <row r="31" spans="1:5" s="692" customFormat="1" ht="15" customHeight="1" x14ac:dyDescent="0.2">
      <c r="A31" s="1340" t="s">
        <v>3477</v>
      </c>
      <c r="B31" s="689" t="s">
        <v>3478</v>
      </c>
      <c r="C31" s="690">
        <v>1300</v>
      </c>
      <c r="D31" s="690">
        <v>1300</v>
      </c>
      <c r="E31" s="691">
        <f t="shared" si="0"/>
        <v>100</v>
      </c>
    </row>
    <row r="32" spans="1:5" s="692" customFormat="1" ht="25.5" x14ac:dyDescent="0.2">
      <c r="A32" s="1340"/>
      <c r="B32" s="689" t="s">
        <v>3479</v>
      </c>
      <c r="C32" s="690">
        <v>220</v>
      </c>
      <c r="D32" s="690">
        <v>220</v>
      </c>
      <c r="E32" s="691">
        <f t="shared" si="0"/>
        <v>100</v>
      </c>
    </row>
    <row r="33" spans="1:5" s="692" customFormat="1" ht="25.5" x14ac:dyDescent="0.2">
      <c r="A33" s="1340"/>
      <c r="B33" s="689" t="s">
        <v>2819</v>
      </c>
      <c r="C33" s="690">
        <v>220</v>
      </c>
      <c r="D33" s="690">
        <v>220</v>
      </c>
      <c r="E33" s="691">
        <f t="shared" si="0"/>
        <v>100</v>
      </c>
    </row>
    <row r="34" spans="1:5" s="692" customFormat="1" ht="25.5" x14ac:dyDescent="0.2">
      <c r="A34" s="1340"/>
      <c r="B34" s="689" t="s">
        <v>1780</v>
      </c>
      <c r="C34" s="690">
        <v>220</v>
      </c>
      <c r="D34" s="690">
        <v>0</v>
      </c>
      <c r="E34" s="691">
        <f t="shared" si="0"/>
        <v>0</v>
      </c>
    </row>
    <row r="35" spans="1:5" s="692" customFormat="1" ht="25.5" x14ac:dyDescent="0.2">
      <c r="A35" s="1340"/>
      <c r="B35" s="689" t="s">
        <v>2820</v>
      </c>
      <c r="C35" s="690">
        <v>220.01</v>
      </c>
      <c r="D35" s="690">
        <v>220</v>
      </c>
      <c r="E35" s="691">
        <f t="shared" si="0"/>
        <v>99.99545475205673</v>
      </c>
    </row>
    <row r="36" spans="1:5" s="692" customFormat="1" ht="25.5" x14ac:dyDescent="0.2">
      <c r="A36" s="1340"/>
      <c r="B36" s="689" t="s">
        <v>4150</v>
      </c>
      <c r="C36" s="690">
        <v>320</v>
      </c>
      <c r="D36" s="690">
        <v>320</v>
      </c>
      <c r="E36" s="691">
        <f t="shared" si="0"/>
        <v>100</v>
      </c>
    </row>
    <row r="37" spans="1:5" s="692" customFormat="1" ht="25.5" x14ac:dyDescent="0.2">
      <c r="A37" s="1340"/>
      <c r="B37" s="689" t="s">
        <v>3078</v>
      </c>
      <c r="C37" s="690">
        <v>50</v>
      </c>
      <c r="D37" s="690">
        <v>50</v>
      </c>
      <c r="E37" s="691">
        <f t="shared" si="0"/>
        <v>100</v>
      </c>
    </row>
    <row r="38" spans="1:5" s="692" customFormat="1" ht="25.5" x14ac:dyDescent="0.2">
      <c r="A38" s="1340"/>
      <c r="B38" s="689" t="s">
        <v>2589</v>
      </c>
      <c r="C38" s="690">
        <v>100</v>
      </c>
      <c r="D38" s="690">
        <v>100</v>
      </c>
      <c r="E38" s="691">
        <f t="shared" si="0"/>
        <v>100</v>
      </c>
    </row>
    <row r="39" spans="1:5" s="692" customFormat="1" ht="25.5" x14ac:dyDescent="0.2">
      <c r="A39" s="1340"/>
      <c r="B39" s="689" t="s">
        <v>305</v>
      </c>
      <c r="C39" s="690">
        <v>100</v>
      </c>
      <c r="D39" s="690">
        <v>100</v>
      </c>
      <c r="E39" s="691">
        <f t="shared" si="0"/>
        <v>100</v>
      </c>
    </row>
    <row r="40" spans="1:5" s="692" customFormat="1" ht="25.5" x14ac:dyDescent="0.2">
      <c r="A40" s="1340"/>
      <c r="B40" s="689" t="s">
        <v>306</v>
      </c>
      <c r="C40" s="690">
        <v>100</v>
      </c>
      <c r="D40" s="690">
        <v>100</v>
      </c>
      <c r="E40" s="691">
        <f t="shared" si="0"/>
        <v>100</v>
      </c>
    </row>
    <row r="41" spans="1:5" s="692" customFormat="1" ht="25.5" x14ac:dyDescent="0.2">
      <c r="A41" s="1340"/>
      <c r="B41" s="689" t="s">
        <v>307</v>
      </c>
      <c r="C41" s="690">
        <v>100</v>
      </c>
      <c r="D41" s="690">
        <v>100</v>
      </c>
      <c r="E41" s="691">
        <f t="shared" si="0"/>
        <v>100</v>
      </c>
    </row>
    <row r="42" spans="1:5" s="692" customFormat="1" ht="25.5" x14ac:dyDescent="0.2">
      <c r="A42" s="1340"/>
      <c r="B42" s="689" t="s">
        <v>308</v>
      </c>
      <c r="C42" s="690">
        <v>100</v>
      </c>
      <c r="D42" s="690">
        <v>100</v>
      </c>
      <c r="E42" s="691">
        <f t="shared" si="0"/>
        <v>100</v>
      </c>
    </row>
    <row r="43" spans="1:5" s="692" customFormat="1" ht="25.5" x14ac:dyDescent="0.2">
      <c r="A43" s="1340"/>
      <c r="B43" s="689" t="s">
        <v>309</v>
      </c>
      <c r="C43" s="690">
        <v>100</v>
      </c>
      <c r="D43" s="690">
        <v>100</v>
      </c>
      <c r="E43" s="691">
        <f t="shared" si="0"/>
        <v>100</v>
      </c>
    </row>
    <row r="44" spans="1:5" s="692" customFormat="1" ht="25.5" x14ac:dyDescent="0.2">
      <c r="A44" s="688" t="s">
        <v>552</v>
      </c>
      <c r="B44" s="689" t="s">
        <v>311</v>
      </c>
      <c r="C44" s="690">
        <v>11380</v>
      </c>
      <c r="D44" s="690">
        <v>11376.975</v>
      </c>
      <c r="E44" s="691">
        <f t="shared" si="0"/>
        <v>99.973418277680153</v>
      </c>
    </row>
    <row r="45" spans="1:5" s="692" customFormat="1" ht="15" customHeight="1" x14ac:dyDescent="0.2">
      <c r="A45" s="1340" t="s">
        <v>3466</v>
      </c>
      <c r="B45" s="689" t="s">
        <v>1512</v>
      </c>
      <c r="C45" s="690">
        <v>759.51</v>
      </c>
      <c r="D45" s="690">
        <v>759.50800000000004</v>
      </c>
      <c r="E45" s="691">
        <f t="shared" si="0"/>
        <v>99.999736672328225</v>
      </c>
    </row>
    <row r="46" spans="1:5" s="692" customFormat="1" ht="15" customHeight="1" x14ac:dyDescent="0.2">
      <c r="A46" s="1340"/>
      <c r="B46" s="689" t="s">
        <v>293</v>
      </c>
      <c r="C46" s="690">
        <v>150.16999999999999</v>
      </c>
      <c r="D46" s="690">
        <v>150.16800000000001</v>
      </c>
      <c r="E46" s="691">
        <f t="shared" si="0"/>
        <v>99.998668176067142</v>
      </c>
    </row>
    <row r="47" spans="1:5" s="692" customFormat="1" ht="15" customHeight="1" x14ac:dyDescent="0.2">
      <c r="A47" s="1340"/>
      <c r="B47" s="689" t="s">
        <v>319</v>
      </c>
      <c r="C47" s="690">
        <v>30.86</v>
      </c>
      <c r="D47" s="690">
        <v>30.856900000000003</v>
      </c>
      <c r="E47" s="691">
        <f t="shared" si="0"/>
        <v>99.989954633830209</v>
      </c>
    </row>
    <row r="48" spans="1:5" s="692" customFormat="1" ht="15" customHeight="1" x14ac:dyDescent="0.2">
      <c r="A48" s="1340"/>
      <c r="B48" s="689" t="s">
        <v>323</v>
      </c>
      <c r="C48" s="690">
        <v>3389.96</v>
      </c>
      <c r="D48" s="690">
        <v>3247.58725</v>
      </c>
      <c r="E48" s="691">
        <f t="shared" si="0"/>
        <v>95.80016430872341</v>
      </c>
    </row>
    <row r="49" spans="1:5" s="692" customFormat="1" ht="15" customHeight="1" x14ac:dyDescent="0.2">
      <c r="A49" s="1340"/>
      <c r="B49" s="689" t="s">
        <v>294</v>
      </c>
      <c r="C49" s="690">
        <v>22232.02</v>
      </c>
      <c r="D49" s="690">
        <v>22232.019</v>
      </c>
      <c r="E49" s="691">
        <f t="shared" si="0"/>
        <v>99.999995501983179</v>
      </c>
    </row>
    <row r="50" spans="1:5" s="692" customFormat="1" ht="15" customHeight="1" x14ac:dyDescent="0.2">
      <c r="A50" s="1340"/>
      <c r="B50" s="689" t="s">
        <v>3224</v>
      </c>
      <c r="C50" s="690">
        <v>3548.82</v>
      </c>
      <c r="D50" s="690">
        <v>3548.819</v>
      </c>
      <c r="E50" s="691">
        <f t="shared" si="0"/>
        <v>99.999971821619567</v>
      </c>
    </row>
    <row r="51" spans="1:5" s="692" customFormat="1" ht="15" customHeight="1" x14ac:dyDescent="0.2">
      <c r="A51" s="1340"/>
      <c r="B51" s="689" t="s">
        <v>1515</v>
      </c>
      <c r="C51" s="690">
        <v>47.46</v>
      </c>
      <c r="D51" s="690">
        <v>47.460999999999999</v>
      </c>
      <c r="E51" s="691">
        <f t="shared" si="0"/>
        <v>100.00210703750527</v>
      </c>
    </row>
    <row r="52" spans="1:5" s="692" customFormat="1" ht="15" customHeight="1" x14ac:dyDescent="0.2">
      <c r="A52" s="1340"/>
      <c r="B52" s="689" t="s">
        <v>1517</v>
      </c>
      <c r="C52" s="690">
        <v>167</v>
      </c>
      <c r="D52" s="690">
        <v>167</v>
      </c>
      <c r="E52" s="691">
        <f t="shared" si="0"/>
        <v>100</v>
      </c>
    </row>
    <row r="53" spans="1:5" s="692" customFormat="1" ht="15" customHeight="1" x14ac:dyDescent="0.2">
      <c r="A53" s="1340"/>
      <c r="B53" s="689" t="s">
        <v>330</v>
      </c>
      <c r="C53" s="690">
        <v>2358.36</v>
      </c>
      <c r="D53" s="690">
        <v>2358.3580000000002</v>
      </c>
      <c r="E53" s="691">
        <f t="shared" si="0"/>
        <v>99.999915195305206</v>
      </c>
    </row>
    <row r="54" spans="1:5" s="692" customFormat="1" ht="15" customHeight="1" x14ac:dyDescent="0.2">
      <c r="A54" s="1340"/>
      <c r="B54" s="689" t="s">
        <v>1523</v>
      </c>
      <c r="C54" s="690">
        <v>1060.51</v>
      </c>
      <c r="D54" s="690">
        <v>1060.51</v>
      </c>
      <c r="E54" s="691">
        <f t="shared" si="0"/>
        <v>100</v>
      </c>
    </row>
    <row r="55" spans="1:5" s="692" customFormat="1" ht="15" customHeight="1" x14ac:dyDescent="0.2">
      <c r="A55" s="1340"/>
      <c r="B55" s="689" t="s">
        <v>3225</v>
      </c>
      <c r="C55" s="690">
        <v>7660.2</v>
      </c>
      <c r="D55" s="690">
        <v>7660.1938700000001</v>
      </c>
      <c r="E55" s="691">
        <f t="shared" si="0"/>
        <v>99.999919975979751</v>
      </c>
    </row>
    <row r="56" spans="1:5" s="692" customFormat="1" ht="15" customHeight="1" x14ac:dyDescent="0.2">
      <c r="A56" s="1340"/>
      <c r="B56" s="689" t="s">
        <v>3226</v>
      </c>
      <c r="C56" s="690">
        <v>249.12</v>
      </c>
      <c r="D56" s="690">
        <v>249.11600000000001</v>
      </c>
      <c r="E56" s="691">
        <f t="shared" si="0"/>
        <v>99.998394348105336</v>
      </c>
    </row>
    <row r="57" spans="1:5" s="692" customFormat="1" ht="15" customHeight="1" x14ac:dyDescent="0.2">
      <c r="A57" s="1340"/>
      <c r="B57" s="689" t="s">
        <v>2655</v>
      </c>
      <c r="C57" s="690">
        <v>251.1</v>
      </c>
      <c r="D57" s="690">
        <v>251.1</v>
      </c>
      <c r="E57" s="691">
        <f t="shared" si="0"/>
        <v>100</v>
      </c>
    </row>
    <row r="58" spans="1:5" s="692" customFormat="1" ht="15" customHeight="1" x14ac:dyDescent="0.2">
      <c r="A58" s="1340"/>
      <c r="B58" s="689" t="s">
        <v>1524</v>
      </c>
      <c r="C58" s="690">
        <v>13.37</v>
      </c>
      <c r="D58" s="690">
        <v>13.371870000000001</v>
      </c>
      <c r="E58" s="691">
        <f t="shared" si="0"/>
        <v>100.0139865370232</v>
      </c>
    </row>
    <row r="59" spans="1:5" s="692" customFormat="1" ht="15" customHeight="1" x14ac:dyDescent="0.2">
      <c r="A59" s="1340"/>
      <c r="B59" s="689" t="s">
        <v>3712</v>
      </c>
      <c r="C59" s="690">
        <v>96.8</v>
      </c>
      <c r="D59" s="690">
        <v>96.8</v>
      </c>
      <c r="E59" s="691">
        <f t="shared" si="0"/>
        <v>100</v>
      </c>
    </row>
    <row r="60" spans="1:5" s="692" customFormat="1" ht="15" customHeight="1" x14ac:dyDescent="0.2">
      <c r="A60" s="1340"/>
      <c r="B60" s="689" t="s">
        <v>3230</v>
      </c>
      <c r="C60" s="690">
        <v>105.41</v>
      </c>
      <c r="D60" s="690">
        <v>105.405</v>
      </c>
      <c r="E60" s="691">
        <f t="shared" si="0"/>
        <v>99.995256617019251</v>
      </c>
    </row>
    <row r="61" spans="1:5" s="692" customFormat="1" ht="15" customHeight="1" x14ac:dyDescent="0.2">
      <c r="A61" s="1340"/>
      <c r="B61" s="689" t="s">
        <v>1537</v>
      </c>
      <c r="C61" s="690">
        <v>853</v>
      </c>
      <c r="D61" s="690">
        <v>853</v>
      </c>
      <c r="E61" s="691">
        <f t="shared" si="0"/>
        <v>100</v>
      </c>
    </row>
    <row r="62" spans="1:5" s="692" customFormat="1" ht="15" customHeight="1" x14ac:dyDescent="0.2">
      <c r="A62" s="1340"/>
      <c r="B62" s="689" t="s">
        <v>4151</v>
      </c>
      <c r="C62" s="690">
        <v>505.66</v>
      </c>
      <c r="D62" s="690">
        <v>505.661</v>
      </c>
      <c r="E62" s="691">
        <f t="shared" si="0"/>
        <v>100.00019776134161</v>
      </c>
    </row>
    <row r="63" spans="1:5" s="692" customFormat="1" ht="15" customHeight="1" x14ac:dyDescent="0.2">
      <c r="A63" s="1340"/>
      <c r="B63" s="689" t="s">
        <v>342</v>
      </c>
      <c r="C63" s="690">
        <v>1288.06</v>
      </c>
      <c r="D63" s="690">
        <v>1288.056</v>
      </c>
      <c r="E63" s="691">
        <f t="shared" si="0"/>
        <v>99.999689455460157</v>
      </c>
    </row>
    <row r="64" spans="1:5" s="692" customFormat="1" ht="15" customHeight="1" x14ac:dyDescent="0.2">
      <c r="A64" s="1340"/>
      <c r="B64" s="689" t="s">
        <v>2538</v>
      </c>
      <c r="C64" s="690">
        <v>4.0999999999999996</v>
      </c>
      <c r="D64" s="690">
        <v>4.0999999999999996</v>
      </c>
      <c r="E64" s="691">
        <f t="shared" si="0"/>
        <v>100</v>
      </c>
    </row>
    <row r="65" spans="1:5" s="692" customFormat="1" ht="15" customHeight="1" x14ac:dyDescent="0.2">
      <c r="A65" s="1340"/>
      <c r="B65" s="689" t="s">
        <v>3723</v>
      </c>
      <c r="C65" s="690">
        <v>1.72</v>
      </c>
      <c r="D65" s="690">
        <v>1.724</v>
      </c>
      <c r="E65" s="691">
        <f t="shared" si="0"/>
        <v>100.23255813953489</v>
      </c>
    </row>
    <row r="66" spans="1:5" s="692" customFormat="1" ht="15" customHeight="1" x14ac:dyDescent="0.2">
      <c r="A66" s="1340"/>
      <c r="B66" s="689" t="s">
        <v>3239</v>
      </c>
      <c r="C66" s="690">
        <v>3469</v>
      </c>
      <c r="D66" s="690">
        <v>3469</v>
      </c>
      <c r="E66" s="691">
        <f t="shared" si="0"/>
        <v>100</v>
      </c>
    </row>
    <row r="67" spans="1:5" s="692" customFormat="1" ht="15" customHeight="1" x14ac:dyDescent="0.2">
      <c r="A67" s="1340"/>
      <c r="B67" s="689" t="s">
        <v>3725</v>
      </c>
      <c r="C67" s="690">
        <v>82.33</v>
      </c>
      <c r="D67" s="690">
        <v>82.331000000000003</v>
      </c>
      <c r="E67" s="691">
        <f t="shared" si="0"/>
        <v>100.00121462407385</v>
      </c>
    </row>
    <row r="68" spans="1:5" s="692" customFormat="1" ht="15" customHeight="1" x14ac:dyDescent="0.2">
      <c r="A68" s="1340"/>
      <c r="B68" s="689" t="s">
        <v>1561</v>
      </c>
      <c r="C68" s="690">
        <v>52.8</v>
      </c>
      <c r="D68" s="690">
        <v>52.796999999999997</v>
      </c>
      <c r="E68" s="691">
        <f t="shared" si="0"/>
        <v>99.994318181818187</v>
      </c>
    </row>
    <row r="69" spans="1:5" s="692" customFormat="1" ht="15" customHeight="1" x14ac:dyDescent="0.2">
      <c r="A69" s="1340"/>
      <c r="B69" s="689" t="s">
        <v>3727</v>
      </c>
      <c r="C69" s="690">
        <v>237.7</v>
      </c>
      <c r="D69" s="690">
        <v>237.69499999999999</v>
      </c>
      <c r="E69" s="691">
        <f t="shared" si="0"/>
        <v>99.997896508203624</v>
      </c>
    </row>
    <row r="70" spans="1:5" s="692" customFormat="1" ht="15" customHeight="1" x14ac:dyDescent="0.2">
      <c r="A70" s="1340"/>
      <c r="B70" s="689" t="s">
        <v>351</v>
      </c>
      <c r="C70" s="690">
        <v>3628.1</v>
      </c>
      <c r="D70" s="690">
        <v>3628.1030000000001</v>
      </c>
      <c r="E70" s="691">
        <f t="shared" si="0"/>
        <v>100.00008268790828</v>
      </c>
    </row>
    <row r="71" spans="1:5" s="692" customFormat="1" ht="15" customHeight="1" x14ac:dyDescent="0.2">
      <c r="A71" s="1340"/>
      <c r="B71" s="689" t="s">
        <v>3733</v>
      </c>
      <c r="C71" s="690">
        <v>29.69</v>
      </c>
      <c r="D71" s="690">
        <v>29.691880000000001</v>
      </c>
      <c r="E71" s="691">
        <f t="shared" si="0"/>
        <v>100.00633209834962</v>
      </c>
    </row>
    <row r="72" spans="1:5" s="692" customFormat="1" ht="15" customHeight="1" x14ac:dyDescent="0.2">
      <c r="A72" s="1340"/>
      <c r="B72" s="689" t="s">
        <v>3246</v>
      </c>
      <c r="C72" s="690">
        <v>55.14</v>
      </c>
      <c r="D72" s="690">
        <v>55.142000000000003</v>
      </c>
      <c r="E72" s="691">
        <f t="shared" si="0"/>
        <v>100.00362713093942</v>
      </c>
    </row>
    <row r="73" spans="1:5" s="692" customFormat="1" ht="15" customHeight="1" x14ac:dyDescent="0.2">
      <c r="A73" s="1340"/>
      <c r="B73" s="689" t="s">
        <v>3080</v>
      </c>
      <c r="C73" s="690">
        <v>32321.78</v>
      </c>
      <c r="D73" s="690">
        <v>32321.773649999996</v>
      </c>
      <c r="E73" s="691">
        <f t="shared" ref="E73:E136" si="1">D73/C73*100</f>
        <v>99.999980353804759</v>
      </c>
    </row>
    <row r="74" spans="1:5" s="692" customFormat="1" ht="15" customHeight="1" x14ac:dyDescent="0.2">
      <c r="A74" s="1340"/>
      <c r="B74" s="689" t="s">
        <v>3738</v>
      </c>
      <c r="C74" s="690">
        <v>41.87</v>
      </c>
      <c r="D74" s="690">
        <v>41.866</v>
      </c>
      <c r="E74" s="691">
        <f t="shared" si="1"/>
        <v>99.990446620492008</v>
      </c>
    </row>
    <row r="75" spans="1:5" s="692" customFormat="1" ht="15" customHeight="1" x14ac:dyDescent="0.2">
      <c r="A75" s="1340"/>
      <c r="B75" s="689" t="s">
        <v>354</v>
      </c>
      <c r="C75" s="690">
        <v>1501</v>
      </c>
      <c r="D75" s="690">
        <v>0</v>
      </c>
      <c r="E75" s="691">
        <f t="shared" si="1"/>
        <v>0</v>
      </c>
    </row>
    <row r="76" spans="1:5" s="692" customFormat="1" ht="15" customHeight="1" x14ac:dyDescent="0.2">
      <c r="A76" s="1340"/>
      <c r="B76" s="689" t="s">
        <v>356</v>
      </c>
      <c r="C76" s="690">
        <v>14</v>
      </c>
      <c r="D76" s="690">
        <v>14</v>
      </c>
      <c r="E76" s="691">
        <f t="shared" si="1"/>
        <v>100</v>
      </c>
    </row>
    <row r="77" spans="1:5" s="692" customFormat="1" ht="39" customHeight="1" x14ac:dyDescent="0.2">
      <c r="A77" s="688" t="s">
        <v>310</v>
      </c>
      <c r="B77" s="689" t="s">
        <v>311</v>
      </c>
      <c r="C77" s="690">
        <v>26000</v>
      </c>
      <c r="D77" s="690">
        <v>26000</v>
      </c>
      <c r="E77" s="691">
        <f t="shared" si="1"/>
        <v>100</v>
      </c>
    </row>
    <row r="78" spans="1:5" s="692" customFormat="1" ht="25.5" x14ac:dyDescent="0.2">
      <c r="A78" s="688" t="s">
        <v>4152</v>
      </c>
      <c r="B78" s="689" t="s">
        <v>1747</v>
      </c>
      <c r="C78" s="690">
        <v>20338</v>
      </c>
      <c r="D78" s="690">
        <v>20338</v>
      </c>
      <c r="E78" s="691">
        <f t="shared" si="1"/>
        <v>100</v>
      </c>
    </row>
    <row r="79" spans="1:5" s="692" customFormat="1" ht="15" customHeight="1" x14ac:dyDescent="0.2">
      <c r="A79" s="1340" t="s">
        <v>3480</v>
      </c>
      <c r="B79" s="689" t="s">
        <v>292</v>
      </c>
      <c r="C79" s="690">
        <v>99</v>
      </c>
      <c r="D79" s="690">
        <v>99</v>
      </c>
      <c r="E79" s="691">
        <f t="shared" si="1"/>
        <v>100</v>
      </c>
    </row>
    <row r="80" spans="1:5" s="692" customFormat="1" ht="15" customHeight="1" x14ac:dyDescent="0.2">
      <c r="A80" s="1340"/>
      <c r="B80" s="689" t="s">
        <v>1512</v>
      </c>
      <c r="C80" s="690">
        <v>1725</v>
      </c>
      <c r="D80" s="690">
        <v>1600.3109999999999</v>
      </c>
      <c r="E80" s="691">
        <f t="shared" si="1"/>
        <v>92.77165217391304</v>
      </c>
    </row>
    <row r="81" spans="1:5" s="692" customFormat="1" ht="15" customHeight="1" x14ac:dyDescent="0.2">
      <c r="A81" s="1340"/>
      <c r="B81" s="689" t="s">
        <v>313</v>
      </c>
      <c r="C81" s="690">
        <v>3177</v>
      </c>
      <c r="D81" s="690">
        <v>177</v>
      </c>
      <c r="E81" s="691">
        <f t="shared" si="1"/>
        <v>5.571293673276676</v>
      </c>
    </row>
    <row r="82" spans="1:5" s="692" customFormat="1" ht="15" customHeight="1" x14ac:dyDescent="0.2">
      <c r="A82" s="1340"/>
      <c r="B82" s="689" t="s">
        <v>1513</v>
      </c>
      <c r="C82" s="690">
        <v>2250</v>
      </c>
      <c r="D82" s="690">
        <v>2250</v>
      </c>
      <c r="E82" s="691">
        <f t="shared" si="1"/>
        <v>100</v>
      </c>
    </row>
    <row r="83" spans="1:5" s="692" customFormat="1" ht="15" customHeight="1" x14ac:dyDescent="0.2">
      <c r="A83" s="1340"/>
      <c r="B83" s="689" t="s">
        <v>314</v>
      </c>
      <c r="C83" s="690">
        <v>138</v>
      </c>
      <c r="D83" s="690">
        <v>138</v>
      </c>
      <c r="E83" s="691">
        <f t="shared" si="1"/>
        <v>100</v>
      </c>
    </row>
    <row r="84" spans="1:5" s="692" customFormat="1" ht="15" customHeight="1" x14ac:dyDescent="0.2">
      <c r="A84" s="1340"/>
      <c r="B84" s="689" t="s">
        <v>315</v>
      </c>
      <c r="C84" s="690">
        <v>99</v>
      </c>
      <c r="D84" s="690">
        <v>99</v>
      </c>
      <c r="E84" s="691">
        <f t="shared" si="1"/>
        <v>100</v>
      </c>
    </row>
    <row r="85" spans="1:5" s="692" customFormat="1" ht="15" customHeight="1" x14ac:dyDescent="0.2">
      <c r="A85" s="1340"/>
      <c r="B85" s="689" t="s">
        <v>316</v>
      </c>
      <c r="C85" s="690">
        <v>1136.8</v>
      </c>
      <c r="D85" s="690">
        <v>372</v>
      </c>
      <c r="E85" s="691">
        <f t="shared" si="1"/>
        <v>32.723434201266713</v>
      </c>
    </row>
    <row r="86" spans="1:5" s="692" customFormat="1" ht="15" customHeight="1" x14ac:dyDescent="0.2">
      <c r="A86" s="1340"/>
      <c r="B86" s="689" t="s">
        <v>317</v>
      </c>
      <c r="C86" s="690">
        <v>99</v>
      </c>
      <c r="D86" s="690">
        <v>99</v>
      </c>
      <c r="E86" s="691">
        <f t="shared" si="1"/>
        <v>100</v>
      </c>
    </row>
    <row r="87" spans="1:5" s="692" customFormat="1" ht="15" customHeight="1" x14ac:dyDescent="0.2">
      <c r="A87" s="1340"/>
      <c r="B87" s="689" t="s">
        <v>318</v>
      </c>
      <c r="C87" s="690">
        <v>99</v>
      </c>
      <c r="D87" s="690">
        <v>99</v>
      </c>
      <c r="E87" s="691">
        <f t="shared" si="1"/>
        <v>100</v>
      </c>
    </row>
    <row r="88" spans="1:5" s="692" customFormat="1" ht="15" customHeight="1" x14ac:dyDescent="0.2">
      <c r="A88" s="1340"/>
      <c r="B88" s="689" t="s">
        <v>319</v>
      </c>
      <c r="C88" s="690">
        <v>2324</v>
      </c>
      <c r="D88" s="690">
        <v>2324</v>
      </c>
      <c r="E88" s="691">
        <f t="shared" si="1"/>
        <v>100</v>
      </c>
    </row>
    <row r="89" spans="1:5" s="692" customFormat="1" ht="15" customHeight="1" x14ac:dyDescent="0.2">
      <c r="A89" s="1340"/>
      <c r="B89" s="689" t="s">
        <v>320</v>
      </c>
      <c r="C89" s="690">
        <v>2099</v>
      </c>
      <c r="D89" s="690">
        <v>2099</v>
      </c>
      <c r="E89" s="691">
        <f t="shared" si="1"/>
        <v>100</v>
      </c>
    </row>
    <row r="90" spans="1:5" s="692" customFormat="1" ht="15" customHeight="1" x14ac:dyDescent="0.2">
      <c r="A90" s="1340"/>
      <c r="B90" s="689" t="s">
        <v>321</v>
      </c>
      <c r="C90" s="690">
        <v>363</v>
      </c>
      <c r="D90" s="690">
        <v>363</v>
      </c>
      <c r="E90" s="691">
        <f t="shared" si="1"/>
        <v>100</v>
      </c>
    </row>
    <row r="91" spans="1:5" s="692" customFormat="1" ht="15" customHeight="1" x14ac:dyDescent="0.2">
      <c r="A91" s="1340"/>
      <c r="B91" s="689" t="s">
        <v>304</v>
      </c>
      <c r="C91" s="690">
        <v>177</v>
      </c>
      <c r="D91" s="690">
        <v>177</v>
      </c>
      <c r="E91" s="691">
        <f t="shared" si="1"/>
        <v>100</v>
      </c>
    </row>
    <row r="92" spans="1:5" s="692" customFormat="1" ht="15" customHeight="1" x14ac:dyDescent="0.2">
      <c r="A92" s="1340"/>
      <c r="B92" s="689" t="s">
        <v>322</v>
      </c>
      <c r="C92" s="690">
        <v>177</v>
      </c>
      <c r="D92" s="690">
        <v>177</v>
      </c>
      <c r="E92" s="691">
        <f t="shared" si="1"/>
        <v>100</v>
      </c>
    </row>
    <row r="93" spans="1:5" s="692" customFormat="1" ht="15" customHeight="1" x14ac:dyDescent="0.2">
      <c r="A93" s="1340"/>
      <c r="B93" s="689" t="s">
        <v>323</v>
      </c>
      <c r="C93" s="690">
        <v>99</v>
      </c>
      <c r="D93" s="690">
        <v>99</v>
      </c>
      <c r="E93" s="691">
        <f t="shared" si="1"/>
        <v>100</v>
      </c>
    </row>
    <row r="94" spans="1:5" s="692" customFormat="1" ht="15" customHeight="1" x14ac:dyDescent="0.2">
      <c r="A94" s="1340"/>
      <c r="B94" s="689" t="s">
        <v>294</v>
      </c>
      <c r="C94" s="690">
        <v>5138</v>
      </c>
      <c r="D94" s="690">
        <v>2138</v>
      </c>
      <c r="E94" s="691">
        <f t="shared" si="1"/>
        <v>41.611521992993382</v>
      </c>
    </row>
    <row r="95" spans="1:5" s="692" customFormat="1" ht="15" customHeight="1" x14ac:dyDescent="0.2">
      <c r="A95" s="1340"/>
      <c r="B95" s="689" t="s">
        <v>3224</v>
      </c>
      <c r="C95" s="690">
        <v>276</v>
      </c>
      <c r="D95" s="690">
        <v>276</v>
      </c>
      <c r="E95" s="691">
        <f t="shared" si="1"/>
        <v>100</v>
      </c>
    </row>
    <row r="96" spans="1:5" s="692" customFormat="1" ht="15" customHeight="1" x14ac:dyDescent="0.2">
      <c r="A96" s="1340"/>
      <c r="B96" s="689" t="s">
        <v>324</v>
      </c>
      <c r="C96" s="690">
        <v>99</v>
      </c>
      <c r="D96" s="690">
        <v>99</v>
      </c>
      <c r="E96" s="691">
        <f t="shared" si="1"/>
        <v>100</v>
      </c>
    </row>
    <row r="97" spans="1:5" s="692" customFormat="1" ht="15" customHeight="1" x14ac:dyDescent="0.2">
      <c r="A97" s="1340"/>
      <c r="B97" s="689" t="s">
        <v>1515</v>
      </c>
      <c r="C97" s="690">
        <v>2000</v>
      </c>
      <c r="D97" s="690">
        <v>0</v>
      </c>
      <c r="E97" s="691">
        <f t="shared" si="1"/>
        <v>0</v>
      </c>
    </row>
    <row r="98" spans="1:5" s="692" customFormat="1" ht="15" customHeight="1" x14ac:dyDescent="0.2">
      <c r="A98" s="1340"/>
      <c r="B98" s="689" t="s">
        <v>1516</v>
      </c>
      <c r="C98" s="690">
        <v>480</v>
      </c>
      <c r="D98" s="690">
        <v>480</v>
      </c>
      <c r="E98" s="691">
        <f t="shared" si="1"/>
        <v>100</v>
      </c>
    </row>
    <row r="99" spans="1:5" s="692" customFormat="1" ht="15" customHeight="1" x14ac:dyDescent="0.2">
      <c r="A99" s="1340"/>
      <c r="B99" s="689" t="s">
        <v>376</v>
      </c>
      <c r="C99" s="690">
        <v>2000</v>
      </c>
      <c r="D99" s="690">
        <v>2000</v>
      </c>
      <c r="E99" s="691">
        <f t="shared" si="1"/>
        <v>100</v>
      </c>
    </row>
    <row r="100" spans="1:5" s="692" customFormat="1" ht="15" customHeight="1" x14ac:dyDescent="0.2">
      <c r="A100" s="1340"/>
      <c r="B100" s="689" t="s">
        <v>325</v>
      </c>
      <c r="C100" s="690">
        <v>99</v>
      </c>
      <c r="D100" s="690">
        <v>99</v>
      </c>
      <c r="E100" s="691">
        <f t="shared" si="1"/>
        <v>100</v>
      </c>
    </row>
    <row r="101" spans="1:5" s="692" customFormat="1" ht="15" customHeight="1" x14ac:dyDescent="0.2">
      <c r="A101" s="1340"/>
      <c r="B101" s="689" t="s">
        <v>326</v>
      </c>
      <c r="C101" s="690">
        <v>2138</v>
      </c>
      <c r="D101" s="690">
        <v>2138</v>
      </c>
      <c r="E101" s="691">
        <f t="shared" si="1"/>
        <v>100</v>
      </c>
    </row>
    <row r="102" spans="1:5" s="692" customFormat="1" ht="15" customHeight="1" x14ac:dyDescent="0.2">
      <c r="A102" s="1340"/>
      <c r="B102" s="689" t="s">
        <v>327</v>
      </c>
      <c r="C102" s="690">
        <v>198</v>
      </c>
      <c r="D102" s="690">
        <v>198</v>
      </c>
      <c r="E102" s="691">
        <f t="shared" si="1"/>
        <v>100</v>
      </c>
    </row>
    <row r="103" spans="1:5" s="692" customFormat="1" ht="15" customHeight="1" x14ac:dyDescent="0.2">
      <c r="A103" s="1340"/>
      <c r="B103" s="689" t="s">
        <v>328</v>
      </c>
      <c r="C103" s="690">
        <v>99</v>
      </c>
      <c r="D103" s="690">
        <v>99</v>
      </c>
      <c r="E103" s="691">
        <f t="shared" si="1"/>
        <v>100</v>
      </c>
    </row>
    <row r="104" spans="1:5" s="692" customFormat="1" ht="15" customHeight="1" x14ac:dyDescent="0.2">
      <c r="A104" s="1340"/>
      <c r="B104" s="689" t="s">
        <v>295</v>
      </c>
      <c r="C104" s="690">
        <v>99</v>
      </c>
      <c r="D104" s="690">
        <v>99</v>
      </c>
      <c r="E104" s="691">
        <f t="shared" si="1"/>
        <v>100</v>
      </c>
    </row>
    <row r="105" spans="1:5" s="692" customFormat="1" ht="15" customHeight="1" x14ac:dyDescent="0.2">
      <c r="A105" s="1340"/>
      <c r="B105" s="689" t="s">
        <v>329</v>
      </c>
      <c r="C105" s="690">
        <v>99</v>
      </c>
      <c r="D105" s="690">
        <v>99</v>
      </c>
      <c r="E105" s="691">
        <f t="shared" si="1"/>
        <v>100</v>
      </c>
    </row>
    <row r="106" spans="1:5" s="692" customFormat="1" ht="15" customHeight="1" x14ac:dyDescent="0.2">
      <c r="A106" s="1340"/>
      <c r="B106" s="689" t="s">
        <v>330</v>
      </c>
      <c r="C106" s="690">
        <v>237</v>
      </c>
      <c r="D106" s="690">
        <v>237</v>
      </c>
      <c r="E106" s="691">
        <f t="shared" si="1"/>
        <v>100</v>
      </c>
    </row>
    <row r="107" spans="1:5" s="692" customFormat="1" ht="15" customHeight="1" x14ac:dyDescent="0.2">
      <c r="A107" s="1340"/>
      <c r="B107" s="689" t="s">
        <v>331</v>
      </c>
      <c r="C107" s="690">
        <v>99</v>
      </c>
      <c r="D107" s="690">
        <v>99</v>
      </c>
      <c r="E107" s="691">
        <f t="shared" si="1"/>
        <v>100</v>
      </c>
    </row>
    <row r="108" spans="1:5" s="692" customFormat="1" ht="15" customHeight="1" x14ac:dyDescent="0.2">
      <c r="A108" s="1340"/>
      <c r="B108" s="689" t="s">
        <v>1522</v>
      </c>
      <c r="C108" s="690">
        <v>4250</v>
      </c>
      <c r="D108" s="690">
        <v>2000</v>
      </c>
      <c r="E108" s="691">
        <f t="shared" si="1"/>
        <v>47.058823529411761</v>
      </c>
    </row>
    <row r="109" spans="1:5" s="692" customFormat="1" ht="15" customHeight="1" x14ac:dyDescent="0.2">
      <c r="A109" s="1340"/>
      <c r="B109" s="689" t="s">
        <v>334</v>
      </c>
      <c r="C109" s="690">
        <v>2099</v>
      </c>
      <c r="D109" s="690">
        <v>2099</v>
      </c>
      <c r="E109" s="691">
        <f t="shared" si="1"/>
        <v>100</v>
      </c>
    </row>
    <row r="110" spans="1:5" s="692" customFormat="1" ht="15" customHeight="1" x14ac:dyDescent="0.2">
      <c r="A110" s="1340"/>
      <c r="B110" s="689" t="s">
        <v>2533</v>
      </c>
      <c r="C110" s="690">
        <v>2250</v>
      </c>
      <c r="D110" s="690">
        <v>2234.6310800000001</v>
      </c>
      <c r="E110" s="691">
        <f t="shared" si="1"/>
        <v>99.31693688888889</v>
      </c>
    </row>
    <row r="111" spans="1:5" s="692" customFormat="1" ht="15" customHeight="1" x14ac:dyDescent="0.2">
      <c r="A111" s="1340"/>
      <c r="B111" s="689" t="s">
        <v>2655</v>
      </c>
      <c r="C111" s="690">
        <v>2000</v>
      </c>
      <c r="D111" s="690">
        <v>2000</v>
      </c>
      <c r="E111" s="691">
        <f t="shared" si="1"/>
        <v>100</v>
      </c>
    </row>
    <row r="112" spans="1:5" s="692" customFormat="1" ht="15" customHeight="1" x14ac:dyDescent="0.2">
      <c r="A112" s="1340"/>
      <c r="B112" s="689" t="s">
        <v>1531</v>
      </c>
      <c r="C112" s="690">
        <v>225</v>
      </c>
      <c r="D112" s="690">
        <v>225</v>
      </c>
      <c r="E112" s="691">
        <f t="shared" si="1"/>
        <v>100</v>
      </c>
    </row>
    <row r="113" spans="1:5" s="692" customFormat="1" ht="15" customHeight="1" x14ac:dyDescent="0.2">
      <c r="A113" s="1340"/>
      <c r="B113" s="689" t="s">
        <v>336</v>
      </c>
      <c r="C113" s="690">
        <v>99</v>
      </c>
      <c r="D113" s="690">
        <v>99</v>
      </c>
      <c r="E113" s="691">
        <f t="shared" si="1"/>
        <v>100</v>
      </c>
    </row>
    <row r="114" spans="1:5" s="692" customFormat="1" ht="15" customHeight="1" x14ac:dyDescent="0.2">
      <c r="A114" s="1340"/>
      <c r="B114" s="689" t="s">
        <v>337</v>
      </c>
      <c r="C114" s="690">
        <v>99</v>
      </c>
      <c r="D114" s="690">
        <v>99</v>
      </c>
      <c r="E114" s="691">
        <f t="shared" si="1"/>
        <v>100</v>
      </c>
    </row>
    <row r="115" spans="1:5" s="692" customFormat="1" ht="15" customHeight="1" x14ac:dyDescent="0.2">
      <c r="A115" s="1340"/>
      <c r="B115" s="689" t="s">
        <v>1535</v>
      </c>
      <c r="C115" s="690">
        <v>2000</v>
      </c>
      <c r="D115" s="690">
        <v>2000</v>
      </c>
      <c r="E115" s="691">
        <f t="shared" si="1"/>
        <v>100</v>
      </c>
    </row>
    <row r="116" spans="1:5" s="692" customFormat="1" ht="15" customHeight="1" x14ac:dyDescent="0.2">
      <c r="A116" s="1340"/>
      <c r="B116" s="689" t="s">
        <v>340</v>
      </c>
      <c r="C116" s="690">
        <v>99</v>
      </c>
      <c r="D116" s="690">
        <v>99</v>
      </c>
      <c r="E116" s="691">
        <f t="shared" si="1"/>
        <v>100</v>
      </c>
    </row>
    <row r="117" spans="1:5" s="692" customFormat="1" ht="15" customHeight="1" x14ac:dyDescent="0.2">
      <c r="A117" s="1340"/>
      <c r="B117" s="689" t="s">
        <v>341</v>
      </c>
      <c r="C117" s="690">
        <v>99</v>
      </c>
      <c r="D117" s="690">
        <v>99</v>
      </c>
      <c r="E117" s="691">
        <f t="shared" si="1"/>
        <v>100</v>
      </c>
    </row>
    <row r="118" spans="1:5" s="692" customFormat="1" ht="15" customHeight="1" x14ac:dyDescent="0.2">
      <c r="A118" s="1340"/>
      <c r="B118" s="689" t="s">
        <v>1543</v>
      </c>
      <c r="C118" s="690">
        <v>225</v>
      </c>
      <c r="D118" s="690">
        <v>225</v>
      </c>
      <c r="E118" s="691">
        <f t="shared" si="1"/>
        <v>100</v>
      </c>
    </row>
    <row r="119" spans="1:5" s="692" customFormat="1" ht="15" customHeight="1" x14ac:dyDescent="0.2">
      <c r="A119" s="1340"/>
      <c r="B119" s="689" t="s">
        <v>342</v>
      </c>
      <c r="C119" s="690">
        <v>99</v>
      </c>
      <c r="D119" s="690">
        <v>99</v>
      </c>
      <c r="E119" s="691">
        <f t="shared" si="1"/>
        <v>100</v>
      </c>
    </row>
    <row r="120" spans="1:5" s="692" customFormat="1" ht="15" customHeight="1" x14ac:dyDescent="0.2">
      <c r="A120" s="1340"/>
      <c r="B120" s="689" t="s">
        <v>296</v>
      </c>
      <c r="C120" s="690">
        <v>99</v>
      </c>
      <c r="D120" s="690">
        <v>99</v>
      </c>
      <c r="E120" s="691">
        <f t="shared" si="1"/>
        <v>100</v>
      </c>
    </row>
    <row r="121" spans="1:5" s="692" customFormat="1" ht="15" customHeight="1" x14ac:dyDescent="0.2">
      <c r="A121" s="1340"/>
      <c r="B121" s="689" t="s">
        <v>2536</v>
      </c>
      <c r="C121" s="690">
        <v>225</v>
      </c>
      <c r="D121" s="690">
        <v>225</v>
      </c>
      <c r="E121" s="691">
        <f t="shared" si="1"/>
        <v>100</v>
      </c>
    </row>
    <row r="122" spans="1:5" s="692" customFormat="1" ht="15" customHeight="1" x14ac:dyDescent="0.2">
      <c r="A122" s="1340"/>
      <c r="B122" s="689" t="s">
        <v>1550</v>
      </c>
      <c r="C122" s="690">
        <v>3000</v>
      </c>
      <c r="D122" s="690">
        <v>0</v>
      </c>
      <c r="E122" s="691">
        <f t="shared" si="1"/>
        <v>0</v>
      </c>
    </row>
    <row r="123" spans="1:5" s="692" customFormat="1" ht="15" customHeight="1" x14ac:dyDescent="0.2">
      <c r="A123" s="1340"/>
      <c r="B123" s="689" t="s">
        <v>343</v>
      </c>
      <c r="C123" s="690">
        <v>99</v>
      </c>
      <c r="D123" s="690">
        <v>99</v>
      </c>
      <c r="E123" s="691">
        <f t="shared" si="1"/>
        <v>100</v>
      </c>
    </row>
    <row r="124" spans="1:5" s="692" customFormat="1" ht="15" customHeight="1" x14ac:dyDescent="0.2">
      <c r="A124" s="1340"/>
      <c r="B124" s="689" t="s">
        <v>344</v>
      </c>
      <c r="C124" s="690">
        <v>99</v>
      </c>
      <c r="D124" s="690">
        <v>99</v>
      </c>
      <c r="E124" s="691">
        <f t="shared" si="1"/>
        <v>100</v>
      </c>
    </row>
    <row r="125" spans="1:5" s="692" customFormat="1" ht="15" customHeight="1" x14ac:dyDescent="0.2">
      <c r="A125" s="1340"/>
      <c r="B125" s="689" t="s">
        <v>345</v>
      </c>
      <c r="C125" s="690">
        <v>138</v>
      </c>
      <c r="D125" s="690">
        <v>138</v>
      </c>
      <c r="E125" s="691">
        <f t="shared" si="1"/>
        <v>100</v>
      </c>
    </row>
    <row r="126" spans="1:5" s="692" customFormat="1" ht="15" customHeight="1" x14ac:dyDescent="0.2">
      <c r="A126" s="1340"/>
      <c r="B126" s="689" t="s">
        <v>3481</v>
      </c>
      <c r="C126" s="690">
        <v>3000</v>
      </c>
      <c r="D126" s="690">
        <v>2588.3863500000002</v>
      </c>
      <c r="E126" s="691">
        <f t="shared" si="1"/>
        <v>86.279544999999999</v>
      </c>
    </row>
    <row r="127" spans="1:5" s="692" customFormat="1" ht="15" customHeight="1" x14ac:dyDescent="0.2">
      <c r="A127" s="1340"/>
      <c r="B127" s="689" t="s">
        <v>371</v>
      </c>
      <c r="C127" s="690">
        <v>3000</v>
      </c>
      <c r="D127" s="690">
        <v>0</v>
      </c>
      <c r="E127" s="691">
        <f t="shared" si="1"/>
        <v>0</v>
      </c>
    </row>
    <row r="128" spans="1:5" s="692" customFormat="1" ht="15" customHeight="1" x14ac:dyDescent="0.2">
      <c r="A128" s="1340"/>
      <c r="B128" s="689" t="s">
        <v>347</v>
      </c>
      <c r="C128" s="690">
        <v>480</v>
      </c>
      <c r="D128" s="690">
        <v>480</v>
      </c>
      <c r="E128" s="691">
        <f t="shared" si="1"/>
        <v>100</v>
      </c>
    </row>
    <row r="129" spans="1:5" s="692" customFormat="1" ht="15" customHeight="1" x14ac:dyDescent="0.2">
      <c r="A129" s="1340"/>
      <c r="B129" s="689" t="s">
        <v>3238</v>
      </c>
      <c r="C129" s="690">
        <v>2542.64</v>
      </c>
      <c r="D129" s="690">
        <v>2243.9176200000002</v>
      </c>
      <c r="E129" s="691">
        <f t="shared" si="1"/>
        <v>88.251487430387314</v>
      </c>
    </row>
    <row r="130" spans="1:5" s="692" customFormat="1" ht="15" customHeight="1" x14ac:dyDescent="0.2">
      <c r="A130" s="1340"/>
      <c r="B130" s="689" t="s">
        <v>460</v>
      </c>
      <c r="C130" s="690">
        <v>2000</v>
      </c>
      <c r="D130" s="690">
        <v>2000</v>
      </c>
      <c r="E130" s="691">
        <f t="shared" si="1"/>
        <v>100</v>
      </c>
    </row>
    <row r="131" spans="1:5" s="692" customFormat="1" ht="15" customHeight="1" x14ac:dyDescent="0.2">
      <c r="A131" s="1340"/>
      <c r="B131" s="689" t="s">
        <v>1556</v>
      </c>
      <c r="C131" s="690">
        <v>225</v>
      </c>
      <c r="D131" s="690">
        <v>0</v>
      </c>
      <c r="E131" s="691">
        <f t="shared" si="1"/>
        <v>0</v>
      </c>
    </row>
    <row r="132" spans="1:5" s="692" customFormat="1" ht="15" customHeight="1" x14ac:dyDescent="0.2">
      <c r="A132" s="1340"/>
      <c r="B132" s="689" t="s">
        <v>1557</v>
      </c>
      <c r="C132" s="690">
        <v>225</v>
      </c>
      <c r="D132" s="690">
        <v>0</v>
      </c>
      <c r="E132" s="691">
        <f t="shared" si="1"/>
        <v>0</v>
      </c>
    </row>
    <row r="133" spans="1:5" s="692" customFormat="1" ht="15" customHeight="1" x14ac:dyDescent="0.2">
      <c r="A133" s="1340"/>
      <c r="B133" s="689" t="s">
        <v>1573</v>
      </c>
      <c r="C133" s="690">
        <v>1275</v>
      </c>
      <c r="D133" s="690">
        <v>0</v>
      </c>
      <c r="E133" s="691">
        <f t="shared" si="1"/>
        <v>0</v>
      </c>
    </row>
    <row r="134" spans="1:5" s="692" customFormat="1" ht="15" customHeight="1" x14ac:dyDescent="0.2">
      <c r="A134" s="1340"/>
      <c r="B134" s="689" t="s">
        <v>1574</v>
      </c>
      <c r="C134" s="690">
        <v>39</v>
      </c>
      <c r="D134" s="690">
        <v>39</v>
      </c>
      <c r="E134" s="691">
        <f t="shared" si="1"/>
        <v>100</v>
      </c>
    </row>
    <row r="135" spans="1:5" s="692" customFormat="1" ht="15" customHeight="1" x14ac:dyDescent="0.2">
      <c r="A135" s="1340"/>
      <c r="B135" s="689" t="s">
        <v>349</v>
      </c>
      <c r="C135" s="690">
        <v>99</v>
      </c>
      <c r="D135" s="690">
        <v>99</v>
      </c>
      <c r="E135" s="691">
        <f t="shared" si="1"/>
        <v>100</v>
      </c>
    </row>
    <row r="136" spans="1:5" s="692" customFormat="1" ht="15" customHeight="1" x14ac:dyDescent="0.2">
      <c r="A136" s="1340"/>
      <c r="B136" s="689" t="s">
        <v>351</v>
      </c>
      <c r="C136" s="690">
        <v>138</v>
      </c>
      <c r="D136" s="690">
        <v>138</v>
      </c>
      <c r="E136" s="691">
        <f t="shared" si="1"/>
        <v>100</v>
      </c>
    </row>
    <row r="137" spans="1:5" s="692" customFormat="1" ht="15" customHeight="1" x14ac:dyDescent="0.2">
      <c r="A137" s="1340"/>
      <c r="B137" s="689" t="s">
        <v>297</v>
      </c>
      <c r="C137" s="690">
        <v>2000</v>
      </c>
      <c r="D137" s="690">
        <v>2000</v>
      </c>
      <c r="E137" s="691">
        <f t="shared" ref="E137:E201" si="2">D137/C137*100</f>
        <v>100</v>
      </c>
    </row>
    <row r="138" spans="1:5" s="692" customFormat="1" ht="15" customHeight="1" x14ac:dyDescent="0.2">
      <c r="A138" s="1340"/>
      <c r="B138" s="689" t="s">
        <v>2949</v>
      </c>
      <c r="C138" s="690">
        <v>3000</v>
      </c>
      <c r="D138" s="690">
        <v>580.19276000000002</v>
      </c>
      <c r="E138" s="691">
        <f t="shared" si="2"/>
        <v>19.339758666666668</v>
      </c>
    </row>
    <row r="139" spans="1:5" s="692" customFormat="1" ht="15" customHeight="1" x14ac:dyDescent="0.2">
      <c r="A139" s="1340"/>
      <c r="B139" s="689" t="s">
        <v>2540</v>
      </c>
      <c r="C139" s="690">
        <v>250</v>
      </c>
      <c r="D139" s="690">
        <v>250</v>
      </c>
      <c r="E139" s="691">
        <f t="shared" si="2"/>
        <v>100</v>
      </c>
    </row>
    <row r="140" spans="1:5" s="692" customFormat="1" ht="15" customHeight="1" x14ac:dyDescent="0.2">
      <c r="A140" s="1340"/>
      <c r="B140" s="689" t="s">
        <v>352</v>
      </c>
      <c r="C140" s="690">
        <v>2250</v>
      </c>
      <c r="D140" s="690">
        <v>2250</v>
      </c>
      <c r="E140" s="691">
        <f t="shared" si="2"/>
        <v>100</v>
      </c>
    </row>
    <row r="141" spans="1:5" s="692" customFormat="1" ht="15" customHeight="1" x14ac:dyDescent="0.2">
      <c r="A141" s="1340"/>
      <c r="B141" s="689" t="s">
        <v>353</v>
      </c>
      <c r="C141" s="690">
        <v>99</v>
      </c>
      <c r="D141" s="690">
        <v>99</v>
      </c>
      <c r="E141" s="691">
        <f t="shared" si="2"/>
        <v>100</v>
      </c>
    </row>
    <row r="142" spans="1:5" s="692" customFormat="1" ht="15" customHeight="1" x14ac:dyDescent="0.2">
      <c r="A142" s="1340"/>
      <c r="B142" s="689" t="s">
        <v>354</v>
      </c>
      <c r="C142" s="690">
        <v>99</v>
      </c>
      <c r="D142" s="690">
        <v>99</v>
      </c>
      <c r="E142" s="691">
        <f t="shared" si="2"/>
        <v>100</v>
      </c>
    </row>
    <row r="143" spans="1:5" s="692" customFormat="1" ht="15" customHeight="1" x14ac:dyDescent="0.2">
      <c r="A143" s="1340"/>
      <c r="B143" s="689" t="s">
        <v>355</v>
      </c>
      <c r="C143" s="690">
        <v>14315</v>
      </c>
      <c r="D143" s="690">
        <v>315</v>
      </c>
      <c r="E143" s="691">
        <f t="shared" si="2"/>
        <v>2.2004889975550124</v>
      </c>
    </row>
    <row r="144" spans="1:5" s="692" customFormat="1" ht="15" customHeight="1" x14ac:dyDescent="0.2">
      <c r="A144" s="1340"/>
      <c r="B144" s="689" t="s">
        <v>356</v>
      </c>
      <c r="C144" s="690">
        <v>2099</v>
      </c>
      <c r="D144" s="690">
        <v>2099</v>
      </c>
      <c r="E144" s="691">
        <f t="shared" si="2"/>
        <v>100</v>
      </c>
    </row>
    <row r="145" spans="1:5" s="692" customFormat="1" ht="25.5" x14ac:dyDescent="0.2">
      <c r="A145" s="688" t="s">
        <v>3482</v>
      </c>
      <c r="B145" s="689" t="s">
        <v>311</v>
      </c>
      <c r="C145" s="690">
        <v>1215</v>
      </c>
      <c r="D145" s="690">
        <v>1215</v>
      </c>
      <c r="E145" s="691">
        <f t="shared" si="2"/>
        <v>100</v>
      </c>
    </row>
    <row r="146" spans="1:5" s="692" customFormat="1" ht="39" customHeight="1" x14ac:dyDescent="0.2">
      <c r="A146" s="688" t="s">
        <v>4153</v>
      </c>
      <c r="B146" s="689" t="s">
        <v>355</v>
      </c>
      <c r="C146" s="690">
        <v>2573</v>
      </c>
      <c r="D146" s="690">
        <v>2573</v>
      </c>
      <c r="E146" s="691">
        <f t="shared" si="2"/>
        <v>100</v>
      </c>
    </row>
    <row r="147" spans="1:5" s="692" customFormat="1" ht="38.25" x14ac:dyDescent="0.2">
      <c r="A147" s="688" t="s">
        <v>357</v>
      </c>
      <c r="B147" s="689" t="s">
        <v>311</v>
      </c>
      <c r="C147" s="690">
        <v>3000</v>
      </c>
      <c r="D147" s="690">
        <v>3000</v>
      </c>
      <c r="E147" s="691">
        <f t="shared" si="2"/>
        <v>100</v>
      </c>
    </row>
    <row r="148" spans="1:5" s="692" customFormat="1" ht="15" customHeight="1" x14ac:dyDescent="0.2">
      <c r="A148" s="1340" t="s">
        <v>358</v>
      </c>
      <c r="B148" s="689" t="s">
        <v>4154</v>
      </c>
      <c r="C148" s="690">
        <v>50</v>
      </c>
      <c r="D148" s="690">
        <v>50</v>
      </c>
      <c r="E148" s="691">
        <f t="shared" si="2"/>
        <v>100</v>
      </c>
    </row>
    <row r="149" spans="1:5" s="692" customFormat="1" ht="25.5" x14ac:dyDescent="0.2">
      <c r="A149" s="1340"/>
      <c r="B149" s="689" t="s">
        <v>4155</v>
      </c>
      <c r="C149" s="690">
        <v>50</v>
      </c>
      <c r="D149" s="690">
        <v>50</v>
      </c>
      <c r="E149" s="691">
        <f t="shared" si="2"/>
        <v>100</v>
      </c>
    </row>
    <row r="150" spans="1:5" s="692" customFormat="1" ht="15" customHeight="1" x14ac:dyDescent="0.2">
      <c r="A150" s="1340"/>
      <c r="B150" s="689" t="s">
        <v>4156</v>
      </c>
      <c r="C150" s="690">
        <v>1000</v>
      </c>
      <c r="D150" s="690">
        <v>0</v>
      </c>
      <c r="E150" s="691">
        <f t="shared" si="2"/>
        <v>0</v>
      </c>
    </row>
    <row r="151" spans="1:5" s="692" customFormat="1" ht="25.5" x14ac:dyDescent="0.2">
      <c r="A151" s="1340"/>
      <c r="B151" s="689" t="s">
        <v>4157</v>
      </c>
      <c r="C151" s="690">
        <v>150</v>
      </c>
      <c r="D151" s="690">
        <v>0</v>
      </c>
      <c r="E151" s="691">
        <f t="shared" si="2"/>
        <v>0</v>
      </c>
    </row>
    <row r="152" spans="1:5" s="692" customFormat="1" ht="15" customHeight="1" x14ac:dyDescent="0.2">
      <c r="A152" s="1347" t="s">
        <v>280</v>
      </c>
      <c r="B152" s="1348"/>
      <c r="C152" s="693">
        <f>SUM(C30:C151)</f>
        <v>239575.07</v>
      </c>
      <c r="D152" s="693">
        <f>SUM(D30:D151)</f>
        <v>200548.62822999997</v>
      </c>
      <c r="E152" s="694">
        <f t="shared" si="2"/>
        <v>83.710140721236144</v>
      </c>
    </row>
    <row r="153" spans="1:5" s="681" customFormat="1" ht="18" customHeight="1" x14ac:dyDescent="0.25">
      <c r="A153" s="1343" t="s">
        <v>359</v>
      </c>
      <c r="B153" s="1344"/>
      <c r="C153" s="1344"/>
      <c r="D153" s="1344"/>
      <c r="E153" s="1345"/>
    </row>
    <row r="154" spans="1:5" s="692" customFormat="1" ht="15" customHeight="1" x14ac:dyDescent="0.2">
      <c r="A154" s="1346" t="s">
        <v>3483</v>
      </c>
      <c r="B154" s="689" t="s">
        <v>4158</v>
      </c>
      <c r="C154" s="690">
        <v>800</v>
      </c>
      <c r="D154" s="690">
        <v>800</v>
      </c>
      <c r="E154" s="691">
        <f t="shared" si="2"/>
        <v>100</v>
      </c>
    </row>
    <row r="155" spans="1:5" s="692" customFormat="1" ht="15" customHeight="1" x14ac:dyDescent="0.2">
      <c r="A155" s="1346"/>
      <c r="B155" s="689" t="s">
        <v>360</v>
      </c>
      <c r="C155" s="690">
        <v>6300</v>
      </c>
      <c r="D155" s="690">
        <v>6300</v>
      </c>
      <c r="E155" s="691">
        <f t="shared" si="2"/>
        <v>100</v>
      </c>
    </row>
    <row r="156" spans="1:5" s="692" customFormat="1" ht="15" customHeight="1" x14ac:dyDescent="0.2">
      <c r="A156" s="1346"/>
      <c r="B156" s="689" t="s">
        <v>4159</v>
      </c>
      <c r="C156" s="690">
        <v>1500</v>
      </c>
      <c r="D156" s="690">
        <v>1500</v>
      </c>
      <c r="E156" s="691">
        <f t="shared" si="2"/>
        <v>100</v>
      </c>
    </row>
    <row r="157" spans="1:5" s="692" customFormat="1" ht="15" customHeight="1" x14ac:dyDescent="0.2">
      <c r="A157" s="1346"/>
      <c r="B157" s="689" t="s">
        <v>361</v>
      </c>
      <c r="C157" s="690">
        <v>1400</v>
      </c>
      <c r="D157" s="690">
        <v>1400</v>
      </c>
      <c r="E157" s="691">
        <f t="shared" si="2"/>
        <v>100</v>
      </c>
    </row>
    <row r="158" spans="1:5" s="692" customFormat="1" ht="25.5" x14ac:dyDescent="0.2">
      <c r="A158" s="1346"/>
      <c r="B158" s="689" t="s">
        <v>3081</v>
      </c>
      <c r="C158" s="690">
        <v>1500</v>
      </c>
      <c r="D158" s="690">
        <v>1500</v>
      </c>
      <c r="E158" s="691">
        <f t="shared" si="2"/>
        <v>100</v>
      </c>
    </row>
    <row r="159" spans="1:5" s="692" customFormat="1" ht="25.5" x14ac:dyDescent="0.2">
      <c r="A159" s="1346"/>
      <c r="B159" s="689" t="s">
        <v>4160</v>
      </c>
      <c r="C159" s="690">
        <v>1500</v>
      </c>
      <c r="D159" s="690">
        <v>1500</v>
      </c>
      <c r="E159" s="691">
        <f t="shared" si="2"/>
        <v>100</v>
      </c>
    </row>
    <row r="160" spans="1:5" s="692" customFormat="1" ht="15" customHeight="1" x14ac:dyDescent="0.2">
      <c r="A160" s="1346"/>
      <c r="B160" s="689" t="s">
        <v>2831</v>
      </c>
      <c r="C160" s="690">
        <v>1200</v>
      </c>
      <c r="D160" s="690">
        <v>1200</v>
      </c>
      <c r="E160" s="691">
        <f t="shared" si="2"/>
        <v>100</v>
      </c>
    </row>
    <row r="161" spans="1:5" s="692" customFormat="1" ht="25.5" x14ac:dyDescent="0.2">
      <c r="A161" s="1346"/>
      <c r="B161" s="689" t="s">
        <v>2590</v>
      </c>
      <c r="C161" s="690">
        <v>3500</v>
      </c>
      <c r="D161" s="690">
        <v>3500</v>
      </c>
      <c r="E161" s="691">
        <f t="shared" si="2"/>
        <v>100</v>
      </c>
    </row>
    <row r="162" spans="1:5" s="692" customFormat="1" ht="15" customHeight="1" x14ac:dyDescent="0.2">
      <c r="A162" s="1346"/>
      <c r="B162" s="689" t="s">
        <v>2591</v>
      </c>
      <c r="C162" s="690">
        <v>500</v>
      </c>
      <c r="D162" s="690">
        <v>500</v>
      </c>
      <c r="E162" s="691">
        <f t="shared" si="2"/>
        <v>100</v>
      </c>
    </row>
    <row r="163" spans="1:5" s="692" customFormat="1" ht="15" customHeight="1" x14ac:dyDescent="0.2">
      <c r="A163" s="1346"/>
      <c r="B163" s="689" t="s">
        <v>362</v>
      </c>
      <c r="C163" s="690">
        <v>5300</v>
      </c>
      <c r="D163" s="690">
        <v>5300</v>
      </c>
      <c r="E163" s="691">
        <f t="shared" si="2"/>
        <v>100</v>
      </c>
    </row>
    <row r="164" spans="1:5" s="692" customFormat="1" ht="25.5" x14ac:dyDescent="0.2">
      <c r="A164" s="1346"/>
      <c r="B164" s="689" t="s">
        <v>363</v>
      </c>
      <c r="C164" s="690">
        <v>800</v>
      </c>
      <c r="D164" s="690">
        <v>800</v>
      </c>
      <c r="E164" s="691">
        <f t="shared" si="2"/>
        <v>100</v>
      </c>
    </row>
    <row r="165" spans="1:5" s="692" customFormat="1" ht="25.5" x14ac:dyDescent="0.2">
      <c r="A165" s="1346"/>
      <c r="B165" s="689" t="s">
        <v>2592</v>
      </c>
      <c r="C165" s="690">
        <v>500</v>
      </c>
      <c r="D165" s="690">
        <v>500</v>
      </c>
      <c r="E165" s="691">
        <f t="shared" si="2"/>
        <v>100</v>
      </c>
    </row>
    <row r="166" spans="1:5" s="692" customFormat="1" ht="25.5" x14ac:dyDescent="0.2">
      <c r="A166" s="1346"/>
      <c r="B166" s="689" t="s">
        <v>377</v>
      </c>
      <c r="C166" s="690">
        <v>500</v>
      </c>
      <c r="D166" s="690">
        <v>500</v>
      </c>
      <c r="E166" s="691">
        <f t="shared" si="2"/>
        <v>100</v>
      </c>
    </row>
    <row r="167" spans="1:5" s="692" customFormat="1" ht="15" customHeight="1" x14ac:dyDescent="0.2">
      <c r="A167" s="1346"/>
      <c r="B167" s="689" t="s">
        <v>364</v>
      </c>
      <c r="C167" s="690">
        <v>1600</v>
      </c>
      <c r="D167" s="690">
        <v>1600</v>
      </c>
      <c r="E167" s="691">
        <f t="shared" si="2"/>
        <v>100</v>
      </c>
    </row>
    <row r="168" spans="1:5" s="692" customFormat="1" ht="15" customHeight="1" x14ac:dyDescent="0.2">
      <c r="A168" s="1346"/>
      <c r="B168" s="689" t="s">
        <v>379</v>
      </c>
      <c r="C168" s="690">
        <v>1500</v>
      </c>
      <c r="D168" s="690">
        <v>1500</v>
      </c>
      <c r="E168" s="691">
        <f t="shared" si="2"/>
        <v>100</v>
      </c>
    </row>
    <row r="169" spans="1:5" s="692" customFormat="1" ht="15" customHeight="1" x14ac:dyDescent="0.2">
      <c r="A169" s="1346"/>
      <c r="B169" s="689" t="s">
        <v>365</v>
      </c>
      <c r="C169" s="690">
        <v>1800</v>
      </c>
      <c r="D169" s="690">
        <v>1800</v>
      </c>
      <c r="E169" s="691">
        <f t="shared" si="2"/>
        <v>100</v>
      </c>
    </row>
    <row r="170" spans="1:5" s="692" customFormat="1" ht="15" customHeight="1" x14ac:dyDescent="0.2">
      <c r="A170" s="1346"/>
      <c r="B170" s="689" t="s">
        <v>366</v>
      </c>
      <c r="C170" s="690">
        <v>1000</v>
      </c>
      <c r="D170" s="690">
        <v>1000</v>
      </c>
      <c r="E170" s="691">
        <f t="shared" si="2"/>
        <v>100</v>
      </c>
    </row>
    <row r="171" spans="1:5" s="692" customFormat="1" ht="15" customHeight="1" x14ac:dyDescent="0.2">
      <c r="A171" s="1346"/>
      <c r="B171" s="689" t="s">
        <v>2835</v>
      </c>
      <c r="C171" s="690">
        <v>1300</v>
      </c>
      <c r="D171" s="690">
        <v>1300</v>
      </c>
      <c r="E171" s="691">
        <f t="shared" si="2"/>
        <v>100</v>
      </c>
    </row>
    <row r="172" spans="1:5" s="692" customFormat="1" ht="15" customHeight="1" x14ac:dyDescent="0.2">
      <c r="A172" s="1346"/>
      <c r="B172" s="689" t="s">
        <v>4161</v>
      </c>
      <c r="C172" s="690">
        <v>3000</v>
      </c>
      <c r="D172" s="690">
        <v>3000</v>
      </c>
      <c r="E172" s="691">
        <f t="shared" si="2"/>
        <v>100</v>
      </c>
    </row>
    <row r="173" spans="1:5" s="692" customFormat="1" ht="15" customHeight="1" x14ac:dyDescent="0.2">
      <c r="A173" s="1346"/>
      <c r="B173" s="689" t="s">
        <v>4162</v>
      </c>
      <c r="C173" s="690">
        <v>400</v>
      </c>
      <c r="D173" s="690">
        <v>400</v>
      </c>
      <c r="E173" s="691">
        <f t="shared" si="2"/>
        <v>100</v>
      </c>
    </row>
    <row r="174" spans="1:5" s="692" customFormat="1" ht="15" customHeight="1" x14ac:dyDescent="0.2">
      <c r="A174" s="1346"/>
      <c r="B174" s="689" t="s">
        <v>354</v>
      </c>
      <c r="C174" s="690">
        <v>500</v>
      </c>
      <c r="D174" s="690">
        <v>500</v>
      </c>
      <c r="E174" s="691">
        <f t="shared" si="2"/>
        <v>100</v>
      </c>
    </row>
    <row r="175" spans="1:5" s="692" customFormat="1" ht="15" customHeight="1" x14ac:dyDescent="0.2">
      <c r="A175" s="1346"/>
      <c r="B175" s="689" t="s">
        <v>355</v>
      </c>
      <c r="C175" s="690">
        <v>1800</v>
      </c>
      <c r="D175" s="690">
        <v>1800</v>
      </c>
      <c r="E175" s="691">
        <f t="shared" si="2"/>
        <v>100</v>
      </c>
    </row>
    <row r="176" spans="1:5" s="692" customFormat="1" ht="15" customHeight="1" x14ac:dyDescent="0.2">
      <c r="A176" s="1346"/>
      <c r="B176" s="689" t="s">
        <v>3309</v>
      </c>
      <c r="C176" s="690">
        <v>800</v>
      </c>
      <c r="D176" s="690">
        <v>800</v>
      </c>
      <c r="E176" s="691">
        <f t="shared" si="2"/>
        <v>100</v>
      </c>
    </row>
    <row r="177" spans="1:5" s="692" customFormat="1" ht="15" customHeight="1" x14ac:dyDescent="0.2">
      <c r="A177" s="1346" t="s">
        <v>368</v>
      </c>
      <c r="B177" s="689" t="s">
        <v>298</v>
      </c>
      <c r="C177" s="690">
        <v>50</v>
      </c>
      <c r="D177" s="690">
        <v>50</v>
      </c>
      <c r="E177" s="691">
        <f t="shared" si="2"/>
        <v>100</v>
      </c>
    </row>
    <row r="178" spans="1:5" s="692" customFormat="1" ht="15" customHeight="1" x14ac:dyDescent="0.2">
      <c r="A178" s="1346"/>
      <c r="B178" s="689" t="s">
        <v>4148</v>
      </c>
      <c r="C178" s="690">
        <v>386</v>
      </c>
      <c r="D178" s="690">
        <v>386</v>
      </c>
      <c r="E178" s="691">
        <f t="shared" si="2"/>
        <v>100</v>
      </c>
    </row>
    <row r="179" spans="1:5" s="692" customFormat="1" ht="15" customHeight="1" x14ac:dyDescent="0.2">
      <c r="A179" s="1346"/>
      <c r="B179" s="689" t="s">
        <v>1802</v>
      </c>
      <c r="C179" s="690">
        <v>150</v>
      </c>
      <c r="D179" s="690">
        <v>150</v>
      </c>
      <c r="E179" s="691">
        <f t="shared" si="2"/>
        <v>100</v>
      </c>
    </row>
    <row r="180" spans="1:5" s="692" customFormat="1" ht="15" customHeight="1" x14ac:dyDescent="0.2">
      <c r="A180" s="1346"/>
      <c r="B180" s="689" t="s">
        <v>4163</v>
      </c>
      <c r="C180" s="690">
        <v>200</v>
      </c>
      <c r="D180" s="690">
        <v>200</v>
      </c>
      <c r="E180" s="691">
        <f t="shared" si="2"/>
        <v>100</v>
      </c>
    </row>
    <row r="181" spans="1:5" s="692" customFormat="1" ht="15" customHeight="1" x14ac:dyDescent="0.2">
      <c r="A181" s="1346" t="s">
        <v>3083</v>
      </c>
      <c r="B181" s="689" t="s">
        <v>4164</v>
      </c>
      <c r="C181" s="690">
        <v>100</v>
      </c>
      <c r="D181" s="690">
        <v>100</v>
      </c>
      <c r="E181" s="691">
        <f t="shared" si="2"/>
        <v>100</v>
      </c>
    </row>
    <row r="182" spans="1:5" s="692" customFormat="1" ht="25.5" x14ac:dyDescent="0.2">
      <c r="A182" s="1346"/>
      <c r="B182" s="689" t="s">
        <v>4165</v>
      </c>
      <c r="C182" s="690">
        <v>700</v>
      </c>
      <c r="D182" s="690">
        <v>700</v>
      </c>
      <c r="E182" s="691">
        <f t="shared" si="2"/>
        <v>100</v>
      </c>
    </row>
    <row r="183" spans="1:5" s="692" customFormat="1" ht="25.5" x14ac:dyDescent="0.2">
      <c r="A183" s="1346" t="s">
        <v>373</v>
      </c>
      <c r="B183" s="689" t="s">
        <v>2593</v>
      </c>
      <c r="C183" s="690">
        <v>2000</v>
      </c>
      <c r="D183" s="690">
        <v>2000</v>
      </c>
      <c r="E183" s="691">
        <f t="shared" si="2"/>
        <v>100</v>
      </c>
    </row>
    <row r="184" spans="1:5" s="692" customFormat="1" ht="15" customHeight="1" x14ac:dyDescent="0.2">
      <c r="A184" s="1346"/>
      <c r="B184" s="689" t="s">
        <v>374</v>
      </c>
      <c r="C184" s="690">
        <v>1000</v>
      </c>
      <c r="D184" s="690">
        <v>1000</v>
      </c>
      <c r="E184" s="691">
        <f t="shared" si="2"/>
        <v>100</v>
      </c>
    </row>
    <row r="185" spans="1:5" s="692" customFormat="1" ht="15" customHeight="1" x14ac:dyDescent="0.2">
      <c r="A185" s="1346"/>
      <c r="B185" s="689" t="s">
        <v>354</v>
      </c>
      <c r="C185" s="690">
        <v>3000</v>
      </c>
      <c r="D185" s="690">
        <v>3000</v>
      </c>
      <c r="E185" s="691">
        <f t="shared" si="2"/>
        <v>100</v>
      </c>
    </row>
    <row r="186" spans="1:5" s="692" customFormat="1" ht="15" customHeight="1" x14ac:dyDescent="0.2">
      <c r="A186" s="1346"/>
      <c r="B186" s="689" t="s">
        <v>355</v>
      </c>
      <c r="C186" s="690">
        <v>12501</v>
      </c>
      <c r="D186" s="690">
        <v>12501</v>
      </c>
      <c r="E186" s="691">
        <f t="shared" si="2"/>
        <v>100</v>
      </c>
    </row>
    <row r="187" spans="1:5" s="692" customFormat="1" ht="15" customHeight="1" x14ac:dyDescent="0.2">
      <c r="A187" s="1346" t="s">
        <v>375</v>
      </c>
      <c r="B187" s="689" t="s">
        <v>2594</v>
      </c>
      <c r="C187" s="690">
        <v>350</v>
      </c>
      <c r="D187" s="690">
        <v>350</v>
      </c>
      <c r="E187" s="691">
        <f t="shared" si="2"/>
        <v>100</v>
      </c>
    </row>
    <row r="188" spans="1:5" s="692" customFormat="1" ht="15" customHeight="1" x14ac:dyDescent="0.2">
      <c r="A188" s="1346"/>
      <c r="B188" s="689" t="s">
        <v>4166</v>
      </c>
      <c r="C188" s="690">
        <v>1800</v>
      </c>
      <c r="D188" s="690">
        <v>1800</v>
      </c>
      <c r="E188" s="691">
        <f t="shared" si="2"/>
        <v>100</v>
      </c>
    </row>
    <row r="189" spans="1:5" s="692" customFormat="1" ht="15" customHeight="1" x14ac:dyDescent="0.2">
      <c r="A189" s="1346"/>
      <c r="B189" s="689" t="s">
        <v>4167</v>
      </c>
      <c r="C189" s="690">
        <v>300</v>
      </c>
      <c r="D189" s="690">
        <v>300</v>
      </c>
      <c r="E189" s="691">
        <f t="shared" si="2"/>
        <v>100</v>
      </c>
    </row>
    <row r="190" spans="1:5" s="692" customFormat="1" ht="15" customHeight="1" x14ac:dyDescent="0.2">
      <c r="A190" s="1346"/>
      <c r="B190" s="689" t="s">
        <v>3268</v>
      </c>
      <c r="C190" s="690">
        <v>950</v>
      </c>
      <c r="D190" s="690">
        <v>950</v>
      </c>
      <c r="E190" s="691">
        <f t="shared" si="2"/>
        <v>100</v>
      </c>
    </row>
    <row r="191" spans="1:5" s="692" customFormat="1" ht="25.5" x14ac:dyDescent="0.2">
      <c r="A191" s="1346"/>
      <c r="B191" s="689" t="s">
        <v>2550</v>
      </c>
      <c r="C191" s="690">
        <v>150</v>
      </c>
      <c r="D191" s="690">
        <v>150</v>
      </c>
      <c r="E191" s="691">
        <f t="shared" si="2"/>
        <v>100</v>
      </c>
    </row>
    <row r="192" spans="1:5" s="692" customFormat="1" ht="15" customHeight="1" x14ac:dyDescent="0.2">
      <c r="A192" s="1346"/>
      <c r="B192" s="689" t="s">
        <v>4168</v>
      </c>
      <c r="C192" s="690">
        <v>500</v>
      </c>
      <c r="D192" s="690">
        <v>500</v>
      </c>
      <c r="E192" s="691">
        <f t="shared" si="2"/>
        <v>100</v>
      </c>
    </row>
    <row r="193" spans="1:5" s="692" customFormat="1" ht="15" customHeight="1" x14ac:dyDescent="0.2">
      <c r="A193" s="1346"/>
      <c r="B193" s="689" t="s">
        <v>355</v>
      </c>
      <c r="C193" s="690">
        <v>2300</v>
      </c>
      <c r="D193" s="690">
        <v>2300</v>
      </c>
      <c r="E193" s="691">
        <f t="shared" si="2"/>
        <v>100</v>
      </c>
    </row>
    <row r="194" spans="1:5" s="692" customFormat="1" ht="15" customHeight="1" x14ac:dyDescent="0.2">
      <c r="A194" s="1346" t="s">
        <v>4169</v>
      </c>
      <c r="B194" s="689" t="s">
        <v>313</v>
      </c>
      <c r="C194" s="690">
        <v>2837</v>
      </c>
      <c r="D194" s="690">
        <v>2837</v>
      </c>
      <c r="E194" s="691">
        <f t="shared" si="2"/>
        <v>100</v>
      </c>
    </row>
    <row r="195" spans="1:5" s="692" customFormat="1" ht="15" customHeight="1" x14ac:dyDescent="0.2">
      <c r="A195" s="1346"/>
      <c r="B195" s="689" t="s">
        <v>1513</v>
      </c>
      <c r="C195" s="690">
        <v>576</v>
      </c>
      <c r="D195" s="690">
        <v>576</v>
      </c>
      <c r="E195" s="691">
        <f t="shared" si="2"/>
        <v>100</v>
      </c>
    </row>
    <row r="196" spans="1:5" s="692" customFormat="1" ht="15" customHeight="1" x14ac:dyDescent="0.2">
      <c r="A196" s="1346"/>
      <c r="B196" s="689" t="s">
        <v>317</v>
      </c>
      <c r="C196" s="690">
        <v>499</v>
      </c>
      <c r="D196" s="690">
        <v>499</v>
      </c>
      <c r="E196" s="691">
        <f t="shared" si="2"/>
        <v>100</v>
      </c>
    </row>
    <row r="197" spans="1:5" s="692" customFormat="1" ht="15" customHeight="1" x14ac:dyDescent="0.2">
      <c r="A197" s="1346"/>
      <c r="B197" s="689" t="s">
        <v>321</v>
      </c>
      <c r="C197" s="690">
        <v>781</v>
      </c>
      <c r="D197" s="690">
        <v>781</v>
      </c>
      <c r="E197" s="691">
        <f t="shared" si="2"/>
        <v>100</v>
      </c>
    </row>
    <row r="198" spans="1:5" s="692" customFormat="1" ht="15" customHeight="1" x14ac:dyDescent="0.2">
      <c r="A198" s="1346"/>
      <c r="B198" s="689" t="s">
        <v>370</v>
      </c>
      <c r="C198" s="690">
        <v>4737</v>
      </c>
      <c r="D198" s="690">
        <v>4737</v>
      </c>
      <c r="E198" s="691">
        <f t="shared" si="2"/>
        <v>100</v>
      </c>
    </row>
    <row r="199" spans="1:5" s="692" customFormat="1" ht="15" customHeight="1" x14ac:dyDescent="0.2">
      <c r="A199" s="1346"/>
      <c r="B199" s="689" t="s">
        <v>295</v>
      </c>
      <c r="C199" s="690">
        <v>643</v>
      </c>
      <c r="D199" s="690">
        <v>643</v>
      </c>
      <c r="E199" s="691">
        <f t="shared" si="2"/>
        <v>100</v>
      </c>
    </row>
    <row r="200" spans="1:5" s="692" customFormat="1" ht="15" customHeight="1" x14ac:dyDescent="0.2">
      <c r="A200" s="1346"/>
      <c r="B200" s="689" t="s">
        <v>329</v>
      </c>
      <c r="C200" s="690">
        <v>343</v>
      </c>
      <c r="D200" s="690">
        <v>343</v>
      </c>
      <c r="E200" s="691">
        <f t="shared" si="2"/>
        <v>100</v>
      </c>
    </row>
    <row r="201" spans="1:5" s="692" customFormat="1" ht="15" customHeight="1" x14ac:dyDescent="0.2">
      <c r="A201" s="1346"/>
      <c r="B201" s="689" t="s">
        <v>1530</v>
      </c>
      <c r="C201" s="690">
        <v>275</v>
      </c>
      <c r="D201" s="690">
        <v>275</v>
      </c>
      <c r="E201" s="691">
        <f t="shared" si="2"/>
        <v>100</v>
      </c>
    </row>
    <row r="202" spans="1:5" s="692" customFormat="1" ht="15" customHeight="1" x14ac:dyDescent="0.2">
      <c r="A202" s="1346"/>
      <c r="B202" s="689" t="s">
        <v>1533</v>
      </c>
      <c r="C202" s="690">
        <v>838</v>
      </c>
      <c r="D202" s="690">
        <v>838</v>
      </c>
      <c r="E202" s="691">
        <f t="shared" ref="E202:E266" si="3">D202/C202*100</f>
        <v>100</v>
      </c>
    </row>
    <row r="203" spans="1:5" s="692" customFormat="1" ht="15" customHeight="1" x14ac:dyDescent="0.2">
      <c r="A203" s="1346"/>
      <c r="B203" s="689" t="s">
        <v>353</v>
      </c>
      <c r="C203" s="690">
        <v>1827</v>
      </c>
      <c r="D203" s="690">
        <v>1827</v>
      </c>
      <c r="E203" s="691">
        <f t="shared" si="3"/>
        <v>100</v>
      </c>
    </row>
    <row r="204" spans="1:5" s="692" customFormat="1" ht="15" customHeight="1" x14ac:dyDescent="0.2">
      <c r="A204" s="1346"/>
      <c r="B204" s="689" t="s">
        <v>380</v>
      </c>
      <c r="C204" s="690">
        <v>1553</v>
      </c>
      <c r="D204" s="690">
        <v>1553</v>
      </c>
      <c r="E204" s="691">
        <f t="shared" si="3"/>
        <v>100</v>
      </c>
    </row>
    <row r="205" spans="1:5" s="692" customFormat="1" ht="15" customHeight="1" x14ac:dyDescent="0.2">
      <c r="A205" s="1346"/>
      <c r="B205" s="689" t="s">
        <v>381</v>
      </c>
      <c r="C205" s="690">
        <v>2129</v>
      </c>
      <c r="D205" s="690">
        <v>2129</v>
      </c>
      <c r="E205" s="691">
        <f t="shared" si="3"/>
        <v>100</v>
      </c>
    </row>
    <row r="206" spans="1:5" s="692" customFormat="1" ht="15" customHeight="1" x14ac:dyDescent="0.2">
      <c r="A206" s="1346"/>
      <c r="B206" s="689" t="s">
        <v>354</v>
      </c>
      <c r="C206" s="690">
        <v>3238</v>
      </c>
      <c r="D206" s="690">
        <v>3238</v>
      </c>
      <c r="E206" s="691">
        <f t="shared" si="3"/>
        <v>100</v>
      </c>
    </row>
    <row r="207" spans="1:5" s="692" customFormat="1" ht="15" customHeight="1" x14ac:dyDescent="0.2">
      <c r="A207" s="1346"/>
      <c r="B207" s="689" t="s">
        <v>355</v>
      </c>
      <c r="C207" s="690">
        <v>1403</v>
      </c>
      <c r="D207" s="690">
        <v>1403</v>
      </c>
      <c r="E207" s="691">
        <f t="shared" si="3"/>
        <v>100</v>
      </c>
    </row>
    <row r="208" spans="1:5" s="692" customFormat="1" ht="15" customHeight="1" x14ac:dyDescent="0.2">
      <c r="A208" s="1346"/>
      <c r="B208" s="689" t="s">
        <v>356</v>
      </c>
      <c r="C208" s="690">
        <v>1921</v>
      </c>
      <c r="D208" s="690">
        <v>1921</v>
      </c>
      <c r="E208" s="691">
        <f t="shared" si="3"/>
        <v>100</v>
      </c>
    </row>
    <row r="209" spans="1:5" s="692" customFormat="1" ht="15" customHeight="1" x14ac:dyDescent="0.2">
      <c r="A209" s="1346" t="s">
        <v>3485</v>
      </c>
      <c r="B209" s="689" t="s">
        <v>2830</v>
      </c>
      <c r="C209" s="690">
        <v>300</v>
      </c>
      <c r="D209" s="690">
        <v>300</v>
      </c>
      <c r="E209" s="691">
        <f t="shared" si="3"/>
        <v>100</v>
      </c>
    </row>
    <row r="210" spans="1:5" s="692" customFormat="1" ht="25.5" x14ac:dyDescent="0.2">
      <c r="A210" s="1346"/>
      <c r="B210" s="689" t="s">
        <v>4170</v>
      </c>
      <c r="C210" s="690">
        <v>150</v>
      </c>
      <c r="D210" s="690">
        <v>150</v>
      </c>
      <c r="E210" s="691">
        <f t="shared" si="3"/>
        <v>100</v>
      </c>
    </row>
    <row r="211" spans="1:5" s="692" customFormat="1" ht="15" customHeight="1" x14ac:dyDescent="0.2">
      <c r="A211" s="1346"/>
      <c r="B211" s="689" t="s">
        <v>4148</v>
      </c>
      <c r="C211" s="690">
        <v>100</v>
      </c>
      <c r="D211" s="690">
        <v>100</v>
      </c>
      <c r="E211" s="691">
        <f t="shared" si="3"/>
        <v>100</v>
      </c>
    </row>
    <row r="212" spans="1:5" s="692" customFormat="1" ht="15" customHeight="1" x14ac:dyDescent="0.2">
      <c r="A212" s="1346"/>
      <c r="B212" s="689" t="s">
        <v>3084</v>
      </c>
      <c r="C212" s="690">
        <v>100</v>
      </c>
      <c r="D212" s="690">
        <v>100</v>
      </c>
      <c r="E212" s="691">
        <f t="shared" si="3"/>
        <v>100</v>
      </c>
    </row>
    <row r="213" spans="1:5" s="692" customFormat="1" ht="15" customHeight="1" x14ac:dyDescent="0.2">
      <c r="A213" s="1346"/>
      <c r="B213" s="689" t="s">
        <v>2832</v>
      </c>
      <c r="C213" s="690">
        <v>1700</v>
      </c>
      <c r="D213" s="690">
        <v>1500</v>
      </c>
      <c r="E213" s="691">
        <f t="shared" si="3"/>
        <v>88.235294117647058</v>
      </c>
    </row>
    <row r="214" spans="1:5" s="692" customFormat="1" ht="15" customHeight="1" x14ac:dyDescent="0.2">
      <c r="A214" s="1346"/>
      <c r="B214" s="689" t="s">
        <v>4171</v>
      </c>
      <c r="C214" s="690">
        <v>350</v>
      </c>
      <c r="D214" s="690">
        <v>350</v>
      </c>
      <c r="E214" s="691">
        <f t="shared" si="3"/>
        <v>100</v>
      </c>
    </row>
    <row r="215" spans="1:5" s="692" customFormat="1" ht="15" customHeight="1" x14ac:dyDescent="0.2">
      <c r="A215" s="1346"/>
      <c r="B215" s="689" t="s">
        <v>2826</v>
      </c>
      <c r="C215" s="690">
        <v>100</v>
      </c>
      <c r="D215" s="690">
        <v>100</v>
      </c>
      <c r="E215" s="691">
        <f t="shared" si="3"/>
        <v>100</v>
      </c>
    </row>
    <row r="216" spans="1:5" s="692" customFormat="1" ht="15" customHeight="1" x14ac:dyDescent="0.2">
      <c r="A216" s="1346"/>
      <c r="B216" s="689" t="s">
        <v>4172</v>
      </c>
      <c r="C216" s="690">
        <v>60.5</v>
      </c>
      <c r="D216" s="690">
        <v>60.5</v>
      </c>
      <c r="E216" s="691">
        <f t="shared" si="3"/>
        <v>100</v>
      </c>
    </row>
    <row r="217" spans="1:5" s="692" customFormat="1" ht="15" customHeight="1" x14ac:dyDescent="0.2">
      <c r="A217" s="1346"/>
      <c r="B217" s="689" t="s">
        <v>4173</v>
      </c>
      <c r="C217" s="690">
        <v>30</v>
      </c>
      <c r="D217" s="690">
        <v>30</v>
      </c>
      <c r="E217" s="691">
        <f t="shared" si="3"/>
        <v>100</v>
      </c>
    </row>
    <row r="218" spans="1:5" s="692" customFormat="1" ht="25.5" x14ac:dyDescent="0.2">
      <c r="A218" s="1346"/>
      <c r="B218" s="689" t="s">
        <v>1804</v>
      </c>
      <c r="C218" s="690">
        <v>30</v>
      </c>
      <c r="D218" s="690">
        <v>30</v>
      </c>
      <c r="E218" s="691">
        <f t="shared" si="3"/>
        <v>100</v>
      </c>
    </row>
    <row r="219" spans="1:5" s="692" customFormat="1" ht="15" customHeight="1" x14ac:dyDescent="0.2">
      <c r="A219" s="1346"/>
      <c r="B219" s="689" t="s">
        <v>380</v>
      </c>
      <c r="C219" s="690">
        <v>2000</v>
      </c>
      <c r="D219" s="690">
        <v>2000</v>
      </c>
      <c r="E219" s="691">
        <f t="shared" si="3"/>
        <v>100</v>
      </c>
    </row>
    <row r="220" spans="1:5" s="692" customFormat="1" ht="15" customHeight="1" x14ac:dyDescent="0.2">
      <c r="A220" s="1346"/>
      <c r="B220" s="689" t="s">
        <v>381</v>
      </c>
      <c r="C220" s="690">
        <v>199</v>
      </c>
      <c r="D220" s="690">
        <v>199</v>
      </c>
      <c r="E220" s="691">
        <f t="shared" si="3"/>
        <v>100</v>
      </c>
    </row>
    <row r="221" spans="1:5" s="692" customFormat="1" ht="15" customHeight="1" x14ac:dyDescent="0.2">
      <c r="A221" s="1346"/>
      <c r="B221" s="689" t="s">
        <v>355</v>
      </c>
      <c r="C221" s="690">
        <v>450</v>
      </c>
      <c r="D221" s="690">
        <v>450</v>
      </c>
      <c r="E221" s="691">
        <f t="shared" si="3"/>
        <v>100</v>
      </c>
    </row>
    <row r="222" spans="1:5" s="692" customFormat="1" ht="25.5" x14ac:dyDescent="0.2">
      <c r="A222" s="1346"/>
      <c r="B222" s="689" t="s">
        <v>2595</v>
      </c>
      <c r="C222" s="690">
        <v>198</v>
      </c>
      <c r="D222" s="690">
        <v>198</v>
      </c>
      <c r="E222" s="691">
        <f t="shared" si="3"/>
        <v>100</v>
      </c>
    </row>
    <row r="223" spans="1:5" s="692" customFormat="1" ht="25.5" x14ac:dyDescent="0.2">
      <c r="A223" s="1346"/>
      <c r="B223" s="689" t="s">
        <v>2596</v>
      </c>
      <c r="C223" s="690">
        <v>150</v>
      </c>
      <c r="D223" s="690">
        <v>150</v>
      </c>
      <c r="E223" s="691">
        <f t="shared" si="3"/>
        <v>100</v>
      </c>
    </row>
    <row r="224" spans="1:5" s="692" customFormat="1" ht="25.5" x14ac:dyDescent="0.2">
      <c r="A224" s="1346"/>
      <c r="B224" s="689" t="s">
        <v>2597</v>
      </c>
      <c r="C224" s="690">
        <v>150</v>
      </c>
      <c r="D224" s="690">
        <v>150</v>
      </c>
      <c r="E224" s="691">
        <f t="shared" si="3"/>
        <v>100</v>
      </c>
    </row>
    <row r="225" spans="1:5" s="692" customFormat="1" ht="25.5" x14ac:dyDescent="0.2">
      <c r="A225" s="1346"/>
      <c r="B225" s="689" t="s">
        <v>300</v>
      </c>
      <c r="C225" s="690">
        <v>150</v>
      </c>
      <c r="D225" s="690">
        <v>150</v>
      </c>
      <c r="E225" s="691">
        <f t="shared" si="3"/>
        <v>100</v>
      </c>
    </row>
    <row r="226" spans="1:5" s="692" customFormat="1" ht="15" customHeight="1" x14ac:dyDescent="0.2">
      <c r="A226" s="1346"/>
      <c r="B226" s="689" t="s">
        <v>3086</v>
      </c>
      <c r="C226" s="690">
        <v>150</v>
      </c>
      <c r="D226" s="690">
        <v>150</v>
      </c>
      <c r="E226" s="691">
        <f t="shared" si="3"/>
        <v>100</v>
      </c>
    </row>
    <row r="227" spans="1:5" s="692" customFormat="1" ht="25.5" x14ac:dyDescent="0.2">
      <c r="A227" s="695" t="s">
        <v>3087</v>
      </c>
      <c r="B227" s="689" t="s">
        <v>355</v>
      </c>
      <c r="C227" s="690">
        <v>200000</v>
      </c>
      <c r="D227" s="690">
        <v>200000</v>
      </c>
      <c r="E227" s="691">
        <f t="shared" si="3"/>
        <v>100</v>
      </c>
    </row>
    <row r="228" spans="1:5" s="692" customFormat="1" ht="25.5" x14ac:dyDescent="0.2">
      <c r="A228" s="695" t="s">
        <v>383</v>
      </c>
      <c r="B228" s="689" t="s">
        <v>3489</v>
      </c>
      <c r="C228" s="690">
        <v>150</v>
      </c>
      <c r="D228" s="690">
        <v>150</v>
      </c>
      <c r="E228" s="691">
        <f t="shared" si="3"/>
        <v>100</v>
      </c>
    </row>
    <row r="229" spans="1:5" s="692" customFormat="1" ht="15" customHeight="1" x14ac:dyDescent="0.2">
      <c r="A229" s="1341" t="s">
        <v>281</v>
      </c>
      <c r="B229" s="1342"/>
      <c r="C229" s="693">
        <v>295554.5</v>
      </c>
      <c r="D229" s="693">
        <v>295354.5</v>
      </c>
      <c r="E229" s="694">
        <f t="shared" si="3"/>
        <v>99.932330585391199</v>
      </c>
    </row>
    <row r="230" spans="1:5" s="681" customFormat="1" ht="18" customHeight="1" x14ac:dyDescent="0.25">
      <c r="A230" s="1343" t="s">
        <v>2599</v>
      </c>
      <c r="B230" s="1344"/>
      <c r="C230" s="1344"/>
      <c r="D230" s="1344"/>
      <c r="E230" s="1345"/>
    </row>
    <row r="231" spans="1:5" s="692" customFormat="1" ht="15" customHeight="1" x14ac:dyDescent="0.2">
      <c r="A231" s="688" t="s">
        <v>386</v>
      </c>
      <c r="B231" s="689" t="s">
        <v>4174</v>
      </c>
      <c r="C231" s="690">
        <v>4500</v>
      </c>
      <c r="D231" s="690">
        <v>4500</v>
      </c>
      <c r="E231" s="696">
        <f t="shared" si="3"/>
        <v>100</v>
      </c>
    </row>
    <row r="232" spans="1:5" s="692" customFormat="1" ht="25.5" x14ac:dyDescent="0.2">
      <c r="A232" s="1340" t="s">
        <v>385</v>
      </c>
      <c r="B232" s="689" t="s">
        <v>4175</v>
      </c>
      <c r="C232" s="690">
        <v>80</v>
      </c>
      <c r="D232" s="690">
        <v>50</v>
      </c>
      <c r="E232" s="691">
        <f t="shared" si="3"/>
        <v>62.5</v>
      </c>
    </row>
    <row r="233" spans="1:5" s="692" customFormat="1" ht="15" customHeight="1" x14ac:dyDescent="0.2">
      <c r="A233" s="1340"/>
      <c r="B233" s="689" t="s">
        <v>4176</v>
      </c>
      <c r="C233" s="690">
        <v>30</v>
      </c>
      <c r="D233" s="690">
        <v>0</v>
      </c>
      <c r="E233" s="691">
        <f t="shared" si="3"/>
        <v>0</v>
      </c>
    </row>
    <row r="234" spans="1:5" s="692" customFormat="1" ht="15" customHeight="1" x14ac:dyDescent="0.2">
      <c r="A234" s="1340"/>
      <c r="B234" s="689" t="s">
        <v>4177</v>
      </c>
      <c r="C234" s="690">
        <v>30</v>
      </c>
      <c r="D234" s="690">
        <v>30</v>
      </c>
      <c r="E234" s="691">
        <f t="shared" si="3"/>
        <v>100</v>
      </c>
    </row>
    <row r="235" spans="1:5" s="692" customFormat="1" ht="15" customHeight="1" x14ac:dyDescent="0.2">
      <c r="A235" s="1340"/>
      <c r="B235" s="689" t="s">
        <v>4178</v>
      </c>
      <c r="C235" s="690">
        <v>200</v>
      </c>
      <c r="D235" s="690">
        <v>200</v>
      </c>
      <c r="E235" s="691">
        <f t="shared" si="3"/>
        <v>100</v>
      </c>
    </row>
    <row r="236" spans="1:5" s="692" customFormat="1" ht="15" customHeight="1" x14ac:dyDescent="0.2">
      <c r="A236" s="1341" t="s">
        <v>2601</v>
      </c>
      <c r="B236" s="1342"/>
      <c r="C236" s="693">
        <v>4840</v>
      </c>
      <c r="D236" s="693">
        <v>4780</v>
      </c>
      <c r="E236" s="694">
        <f t="shared" si="3"/>
        <v>98.760330578512395</v>
      </c>
    </row>
    <row r="237" spans="1:5" s="681" customFormat="1" ht="18" customHeight="1" x14ac:dyDescent="0.25">
      <c r="A237" s="1343" t="s">
        <v>387</v>
      </c>
      <c r="B237" s="1344"/>
      <c r="C237" s="1344"/>
      <c r="D237" s="1344"/>
      <c r="E237" s="1345"/>
    </row>
    <row r="238" spans="1:5" s="692" customFormat="1" ht="25.5" x14ac:dyDescent="0.2">
      <c r="A238" s="688" t="s">
        <v>586</v>
      </c>
      <c r="B238" s="689" t="s">
        <v>300</v>
      </c>
      <c r="C238" s="690">
        <v>3000</v>
      </c>
      <c r="D238" s="690">
        <v>3000</v>
      </c>
      <c r="E238" s="691">
        <f t="shared" si="3"/>
        <v>100</v>
      </c>
    </row>
    <row r="239" spans="1:5" s="692" customFormat="1" ht="15" customHeight="1" x14ac:dyDescent="0.2">
      <c r="A239" s="1340" t="s">
        <v>388</v>
      </c>
      <c r="B239" s="689" t="s">
        <v>299</v>
      </c>
      <c r="C239" s="690">
        <v>3086</v>
      </c>
      <c r="D239" s="690">
        <v>3065.1194800000003</v>
      </c>
      <c r="E239" s="691">
        <f t="shared" si="3"/>
        <v>99.323379131561907</v>
      </c>
    </row>
    <row r="240" spans="1:5" s="692" customFormat="1" ht="15" customHeight="1" x14ac:dyDescent="0.2">
      <c r="A240" s="1340"/>
      <c r="B240" s="689" t="s">
        <v>389</v>
      </c>
      <c r="C240" s="690">
        <v>3000</v>
      </c>
      <c r="D240" s="690">
        <v>3000</v>
      </c>
      <c r="E240" s="691">
        <f t="shared" si="3"/>
        <v>100</v>
      </c>
    </row>
    <row r="241" spans="1:5" s="692" customFormat="1" ht="15" customHeight="1" x14ac:dyDescent="0.2">
      <c r="A241" s="1340" t="s">
        <v>3490</v>
      </c>
      <c r="B241" s="689" t="s">
        <v>2686</v>
      </c>
      <c r="C241" s="690">
        <v>260</v>
      </c>
      <c r="D241" s="690">
        <v>0</v>
      </c>
      <c r="E241" s="691">
        <f t="shared" si="3"/>
        <v>0</v>
      </c>
    </row>
    <row r="242" spans="1:5" s="692" customFormat="1" ht="25.5" x14ac:dyDescent="0.2">
      <c r="A242" s="1340"/>
      <c r="B242" s="689" t="s">
        <v>4179</v>
      </c>
      <c r="C242" s="690">
        <v>1000</v>
      </c>
      <c r="D242" s="690">
        <v>1000</v>
      </c>
      <c r="E242" s="691">
        <f t="shared" si="3"/>
        <v>100</v>
      </c>
    </row>
    <row r="243" spans="1:5" s="692" customFormat="1" ht="15" customHeight="1" x14ac:dyDescent="0.2">
      <c r="A243" s="1340"/>
      <c r="B243" s="689" t="s">
        <v>1775</v>
      </c>
      <c r="C243" s="690">
        <v>500</v>
      </c>
      <c r="D243" s="690">
        <v>200</v>
      </c>
      <c r="E243" s="691">
        <f t="shared" si="3"/>
        <v>40</v>
      </c>
    </row>
    <row r="244" spans="1:5" s="692" customFormat="1" ht="25.5" x14ac:dyDescent="0.2">
      <c r="A244" s="1340"/>
      <c r="B244" s="689" t="s">
        <v>4180</v>
      </c>
      <c r="C244" s="690">
        <v>469.88</v>
      </c>
      <c r="D244" s="690">
        <v>469.88400000000001</v>
      </c>
      <c r="E244" s="691">
        <f t="shared" si="3"/>
        <v>100.00085128117817</v>
      </c>
    </row>
    <row r="245" spans="1:5" s="692" customFormat="1" ht="15" customHeight="1" x14ac:dyDescent="0.2">
      <c r="A245" s="1340"/>
      <c r="B245" s="689" t="s">
        <v>3943</v>
      </c>
      <c r="C245" s="690">
        <v>100</v>
      </c>
      <c r="D245" s="690">
        <v>0</v>
      </c>
      <c r="E245" s="691">
        <f t="shared" si="3"/>
        <v>0</v>
      </c>
    </row>
    <row r="246" spans="1:5" s="692" customFormat="1" ht="25.5" x14ac:dyDescent="0.2">
      <c r="A246" s="1340"/>
      <c r="B246" s="689" t="s">
        <v>3951</v>
      </c>
      <c r="C246" s="690">
        <v>200</v>
      </c>
      <c r="D246" s="690">
        <v>200</v>
      </c>
      <c r="E246" s="691">
        <f t="shared" si="3"/>
        <v>100</v>
      </c>
    </row>
    <row r="247" spans="1:5" s="692" customFormat="1" ht="15" customHeight="1" x14ac:dyDescent="0.2">
      <c r="A247" s="1340"/>
      <c r="B247" s="689" t="s">
        <v>3491</v>
      </c>
      <c r="C247" s="690">
        <v>120</v>
      </c>
      <c r="D247" s="690">
        <v>120</v>
      </c>
      <c r="E247" s="691">
        <f t="shared" si="3"/>
        <v>100</v>
      </c>
    </row>
    <row r="248" spans="1:5" s="692" customFormat="1" ht="25.5" x14ac:dyDescent="0.2">
      <c r="A248" s="688" t="s">
        <v>4181</v>
      </c>
      <c r="B248" s="689" t="s">
        <v>394</v>
      </c>
      <c r="C248" s="690">
        <v>15800</v>
      </c>
      <c r="D248" s="690">
        <v>12000</v>
      </c>
      <c r="E248" s="691">
        <f t="shared" si="3"/>
        <v>75.949367088607602</v>
      </c>
    </row>
    <row r="249" spans="1:5" s="692" customFormat="1" ht="15" customHeight="1" x14ac:dyDescent="0.2">
      <c r="A249" s="1340" t="s">
        <v>3492</v>
      </c>
      <c r="B249" s="689" t="s">
        <v>3251</v>
      </c>
      <c r="C249" s="690">
        <v>500</v>
      </c>
      <c r="D249" s="690">
        <v>499.01900000000001</v>
      </c>
      <c r="E249" s="691">
        <f t="shared" si="3"/>
        <v>99.803799999999995</v>
      </c>
    </row>
    <row r="250" spans="1:5" s="692" customFormat="1" ht="15" customHeight="1" x14ac:dyDescent="0.2">
      <c r="A250" s="1340"/>
      <c r="B250" s="689" t="s">
        <v>3493</v>
      </c>
      <c r="C250" s="690">
        <v>500</v>
      </c>
      <c r="D250" s="690">
        <v>500</v>
      </c>
      <c r="E250" s="691">
        <f t="shared" si="3"/>
        <v>100</v>
      </c>
    </row>
    <row r="251" spans="1:5" s="692" customFormat="1" ht="15" customHeight="1" x14ac:dyDescent="0.2">
      <c r="A251" s="1340"/>
      <c r="B251" s="689" t="s">
        <v>3494</v>
      </c>
      <c r="C251" s="690">
        <v>214</v>
      </c>
      <c r="D251" s="690">
        <v>202.9</v>
      </c>
      <c r="E251" s="691">
        <f t="shared" si="3"/>
        <v>94.813084112149539</v>
      </c>
    </row>
    <row r="252" spans="1:5" s="692" customFormat="1" ht="15" customHeight="1" x14ac:dyDescent="0.2">
      <c r="A252" s="1340"/>
      <c r="B252" s="689" t="s">
        <v>3495</v>
      </c>
      <c r="C252" s="690">
        <v>278.44</v>
      </c>
      <c r="D252" s="690">
        <v>275.65699999999998</v>
      </c>
      <c r="E252" s="691">
        <f t="shared" si="3"/>
        <v>99.000502801321645</v>
      </c>
    </row>
    <row r="253" spans="1:5" s="692" customFormat="1" ht="15" customHeight="1" x14ac:dyDescent="0.2">
      <c r="A253" s="1340"/>
      <c r="B253" s="689" t="s">
        <v>3496</v>
      </c>
      <c r="C253" s="690">
        <v>350</v>
      </c>
      <c r="D253" s="690">
        <v>350</v>
      </c>
      <c r="E253" s="691">
        <f t="shared" si="3"/>
        <v>100</v>
      </c>
    </row>
    <row r="254" spans="1:5" s="692" customFormat="1" ht="15" customHeight="1" x14ac:dyDescent="0.2">
      <c r="A254" s="1340"/>
      <c r="B254" s="689" t="s">
        <v>3497</v>
      </c>
      <c r="C254" s="690">
        <v>495.53</v>
      </c>
      <c r="D254" s="690">
        <v>495.52800000000002</v>
      </c>
      <c r="E254" s="691">
        <f t="shared" si="3"/>
        <v>99.999596391742188</v>
      </c>
    </row>
    <row r="255" spans="1:5" s="692" customFormat="1" ht="15" customHeight="1" x14ac:dyDescent="0.2">
      <c r="A255" s="1340"/>
      <c r="B255" s="689" t="s">
        <v>3498</v>
      </c>
      <c r="C255" s="690">
        <v>500</v>
      </c>
      <c r="D255" s="690">
        <v>500</v>
      </c>
      <c r="E255" s="691">
        <f t="shared" si="3"/>
        <v>100</v>
      </c>
    </row>
    <row r="256" spans="1:5" s="692" customFormat="1" ht="15" customHeight="1" x14ac:dyDescent="0.2">
      <c r="A256" s="1340"/>
      <c r="B256" s="689" t="s">
        <v>3499</v>
      </c>
      <c r="C256" s="690">
        <v>500</v>
      </c>
      <c r="D256" s="690">
        <v>500</v>
      </c>
      <c r="E256" s="691">
        <f t="shared" si="3"/>
        <v>100</v>
      </c>
    </row>
    <row r="257" spans="1:5" s="692" customFormat="1" ht="15" customHeight="1" x14ac:dyDescent="0.2">
      <c r="A257" s="1340"/>
      <c r="B257" s="689" t="s">
        <v>3500</v>
      </c>
      <c r="C257" s="690">
        <v>350</v>
      </c>
      <c r="D257" s="690">
        <v>350</v>
      </c>
      <c r="E257" s="691">
        <f t="shared" si="3"/>
        <v>100</v>
      </c>
    </row>
    <row r="258" spans="1:5" s="692" customFormat="1" ht="15" customHeight="1" x14ac:dyDescent="0.2">
      <c r="A258" s="1340"/>
      <c r="B258" s="689" t="s">
        <v>3501</v>
      </c>
      <c r="C258" s="690">
        <v>189.35</v>
      </c>
      <c r="D258" s="690">
        <v>184.33500000000001</v>
      </c>
      <c r="E258" s="691">
        <f t="shared" si="3"/>
        <v>97.351465540005293</v>
      </c>
    </row>
    <row r="259" spans="1:5" s="692" customFormat="1" ht="15" customHeight="1" x14ac:dyDescent="0.2">
      <c r="A259" s="1340"/>
      <c r="B259" s="689" t="s">
        <v>3502</v>
      </c>
      <c r="C259" s="690">
        <v>202.27</v>
      </c>
      <c r="D259" s="690">
        <v>174.744</v>
      </c>
      <c r="E259" s="691">
        <f t="shared" si="3"/>
        <v>86.391456963464677</v>
      </c>
    </row>
    <row r="260" spans="1:5" s="692" customFormat="1" ht="15" customHeight="1" x14ac:dyDescent="0.2">
      <c r="A260" s="1340"/>
      <c r="B260" s="689" t="s">
        <v>3503</v>
      </c>
      <c r="C260" s="690">
        <v>500</v>
      </c>
      <c r="D260" s="690">
        <v>500</v>
      </c>
      <c r="E260" s="691">
        <f t="shared" si="3"/>
        <v>100</v>
      </c>
    </row>
    <row r="261" spans="1:5" s="692" customFormat="1" ht="15" customHeight="1" x14ac:dyDescent="0.2">
      <c r="A261" s="1340"/>
      <c r="B261" s="689" t="s">
        <v>3504</v>
      </c>
      <c r="C261" s="690">
        <v>500</v>
      </c>
      <c r="D261" s="690">
        <v>500</v>
      </c>
      <c r="E261" s="691">
        <f t="shared" si="3"/>
        <v>100</v>
      </c>
    </row>
    <row r="262" spans="1:5" s="692" customFormat="1" ht="15" customHeight="1" x14ac:dyDescent="0.2">
      <c r="A262" s="1340"/>
      <c r="B262" s="689" t="s">
        <v>3505</v>
      </c>
      <c r="C262" s="690">
        <v>350</v>
      </c>
      <c r="D262" s="690">
        <v>350</v>
      </c>
      <c r="E262" s="691">
        <f t="shared" si="3"/>
        <v>100</v>
      </c>
    </row>
    <row r="263" spans="1:5" s="692" customFormat="1" ht="15" customHeight="1" x14ac:dyDescent="0.2">
      <c r="A263" s="1340"/>
      <c r="B263" s="689" t="s">
        <v>3506</v>
      </c>
      <c r="C263" s="690">
        <v>494.08</v>
      </c>
      <c r="D263" s="690">
        <v>494.08</v>
      </c>
      <c r="E263" s="691">
        <f t="shared" si="3"/>
        <v>100</v>
      </c>
    </row>
    <row r="264" spans="1:5" s="692" customFormat="1" ht="15" customHeight="1" x14ac:dyDescent="0.2">
      <c r="A264" s="1340"/>
      <c r="B264" s="689" t="s">
        <v>4182</v>
      </c>
      <c r="C264" s="690">
        <v>239.72</v>
      </c>
      <c r="D264" s="690">
        <v>216.31</v>
      </c>
      <c r="E264" s="691">
        <f t="shared" si="3"/>
        <v>90.234440180210257</v>
      </c>
    </row>
    <row r="265" spans="1:5" s="692" customFormat="1" ht="25.5" x14ac:dyDescent="0.2">
      <c r="A265" s="688" t="s">
        <v>3507</v>
      </c>
      <c r="B265" s="689" t="s">
        <v>389</v>
      </c>
      <c r="C265" s="690">
        <v>2000</v>
      </c>
      <c r="D265" s="690">
        <v>1990</v>
      </c>
      <c r="E265" s="691">
        <f t="shared" si="3"/>
        <v>99.5</v>
      </c>
    </row>
    <row r="266" spans="1:5" s="692" customFormat="1" ht="15" customHeight="1" x14ac:dyDescent="0.2">
      <c r="A266" s="1341" t="s">
        <v>282</v>
      </c>
      <c r="B266" s="1342"/>
      <c r="C266" s="693">
        <f>SUM(C238:C265)</f>
        <v>35699.269999999997</v>
      </c>
      <c r="D266" s="693">
        <f>SUM(D238:D265)</f>
        <v>31137.57648</v>
      </c>
      <c r="E266" s="697">
        <f t="shared" si="3"/>
        <v>87.221885713629447</v>
      </c>
    </row>
    <row r="267" spans="1:5" s="681" customFormat="1" ht="18" customHeight="1" x14ac:dyDescent="0.25">
      <c r="A267" s="1343" t="s">
        <v>395</v>
      </c>
      <c r="B267" s="1344"/>
      <c r="C267" s="1344"/>
      <c r="D267" s="1344"/>
      <c r="E267" s="1345"/>
    </row>
    <row r="268" spans="1:5" s="692" customFormat="1" ht="15" customHeight="1" x14ac:dyDescent="0.2">
      <c r="A268" s="1340" t="s">
        <v>4183</v>
      </c>
      <c r="B268" s="689" t="s">
        <v>460</v>
      </c>
      <c r="C268" s="690">
        <v>500</v>
      </c>
      <c r="D268" s="690">
        <v>463.18814000000003</v>
      </c>
      <c r="E268" s="691">
        <f t="shared" ref="E268:E333" si="4">D268/C268*100</f>
        <v>92.637628000000007</v>
      </c>
    </row>
    <row r="269" spans="1:5" s="692" customFormat="1" ht="15" customHeight="1" x14ac:dyDescent="0.2">
      <c r="A269" s="1340"/>
      <c r="B269" s="689" t="s">
        <v>2518</v>
      </c>
      <c r="C269" s="690">
        <v>500</v>
      </c>
      <c r="D269" s="690">
        <v>500</v>
      </c>
      <c r="E269" s="691">
        <f t="shared" si="4"/>
        <v>100</v>
      </c>
    </row>
    <row r="270" spans="1:5" s="692" customFormat="1" ht="25.5" x14ac:dyDescent="0.2">
      <c r="A270" s="688" t="s">
        <v>396</v>
      </c>
      <c r="B270" s="689" t="s">
        <v>4184</v>
      </c>
      <c r="C270" s="690">
        <v>6000</v>
      </c>
      <c r="D270" s="690">
        <v>6000</v>
      </c>
      <c r="E270" s="691">
        <f t="shared" si="4"/>
        <v>100</v>
      </c>
    </row>
    <row r="271" spans="1:5" s="692" customFormat="1" ht="15" customHeight="1" x14ac:dyDescent="0.2">
      <c r="A271" s="1340" t="s">
        <v>397</v>
      </c>
      <c r="B271" s="689" t="s">
        <v>2598</v>
      </c>
      <c r="C271" s="690">
        <v>100</v>
      </c>
      <c r="D271" s="690">
        <v>100</v>
      </c>
      <c r="E271" s="691">
        <f t="shared" si="4"/>
        <v>100</v>
      </c>
    </row>
    <row r="272" spans="1:5" s="692" customFormat="1" ht="15" customHeight="1" x14ac:dyDescent="0.2">
      <c r="A272" s="1340"/>
      <c r="B272" s="689" t="s">
        <v>3508</v>
      </c>
      <c r="C272" s="690">
        <v>12.61</v>
      </c>
      <c r="D272" s="690">
        <v>12.606069999999999</v>
      </c>
      <c r="E272" s="691">
        <f t="shared" si="4"/>
        <v>99.968834258524979</v>
      </c>
    </row>
    <row r="273" spans="1:5" s="692" customFormat="1" ht="15" customHeight="1" x14ac:dyDescent="0.2">
      <c r="A273" s="1340"/>
      <c r="B273" s="689" t="s">
        <v>3088</v>
      </c>
      <c r="C273" s="690">
        <v>199.3</v>
      </c>
      <c r="D273" s="690">
        <v>199.3</v>
      </c>
      <c r="E273" s="691">
        <f t="shared" si="4"/>
        <v>100</v>
      </c>
    </row>
    <row r="274" spans="1:5" s="692" customFormat="1" ht="15" customHeight="1" x14ac:dyDescent="0.2">
      <c r="A274" s="1340"/>
      <c r="B274" s="689" t="s">
        <v>3509</v>
      </c>
      <c r="C274" s="690">
        <v>20494.300000000003</v>
      </c>
      <c r="D274" s="690">
        <v>20384.475999999999</v>
      </c>
      <c r="E274" s="691">
        <f t="shared" si="4"/>
        <v>99.464124171110967</v>
      </c>
    </row>
    <row r="275" spans="1:5" s="692" customFormat="1" ht="15" customHeight="1" x14ac:dyDescent="0.2">
      <c r="A275" s="1340"/>
      <c r="B275" s="689" t="s">
        <v>2837</v>
      </c>
      <c r="C275" s="690">
        <v>248.5</v>
      </c>
      <c r="D275" s="690">
        <v>248.5</v>
      </c>
      <c r="E275" s="691">
        <f t="shared" si="4"/>
        <v>100</v>
      </c>
    </row>
    <row r="276" spans="1:5" s="692" customFormat="1" ht="15" customHeight="1" x14ac:dyDescent="0.2">
      <c r="A276" s="1340"/>
      <c r="B276" s="689" t="s">
        <v>398</v>
      </c>
      <c r="C276" s="690">
        <v>300</v>
      </c>
      <c r="D276" s="690">
        <v>300</v>
      </c>
      <c r="E276" s="691">
        <f t="shared" si="4"/>
        <v>100</v>
      </c>
    </row>
    <row r="277" spans="1:5" s="692" customFormat="1" ht="15" customHeight="1" x14ac:dyDescent="0.2">
      <c r="A277" s="1340"/>
      <c r="B277" s="689" t="s">
        <v>1597</v>
      </c>
      <c r="C277" s="690">
        <v>60</v>
      </c>
      <c r="D277" s="690">
        <v>60</v>
      </c>
      <c r="E277" s="691">
        <f t="shared" si="4"/>
        <v>100</v>
      </c>
    </row>
    <row r="278" spans="1:5" s="692" customFormat="1" ht="15" customHeight="1" x14ac:dyDescent="0.2">
      <c r="A278" s="1340"/>
      <c r="B278" s="689" t="s">
        <v>399</v>
      </c>
      <c r="C278" s="690">
        <v>345</v>
      </c>
      <c r="D278" s="690">
        <v>345</v>
      </c>
      <c r="E278" s="691">
        <f t="shared" si="4"/>
        <v>100</v>
      </c>
    </row>
    <row r="279" spans="1:5" s="692" customFormat="1" ht="15" customHeight="1" x14ac:dyDescent="0.2">
      <c r="A279" s="1340"/>
      <c r="B279" s="689" t="s">
        <v>384</v>
      </c>
      <c r="C279" s="690">
        <v>660</v>
      </c>
      <c r="D279" s="690">
        <v>660</v>
      </c>
      <c r="E279" s="691">
        <f t="shared" si="4"/>
        <v>100</v>
      </c>
    </row>
    <row r="280" spans="1:5" s="692" customFormat="1" ht="15" customHeight="1" x14ac:dyDescent="0.2">
      <c r="A280" s="1340"/>
      <c r="B280" s="689" t="s">
        <v>1522</v>
      </c>
      <c r="C280" s="690">
        <v>875</v>
      </c>
      <c r="D280" s="690">
        <v>875</v>
      </c>
      <c r="E280" s="691">
        <f t="shared" si="4"/>
        <v>100</v>
      </c>
    </row>
    <row r="281" spans="1:5" s="692" customFormat="1" ht="15" customHeight="1" x14ac:dyDescent="0.2">
      <c r="A281" s="1340"/>
      <c r="B281" s="689" t="s">
        <v>1548</v>
      </c>
      <c r="C281" s="690">
        <v>500</v>
      </c>
      <c r="D281" s="690">
        <v>500</v>
      </c>
      <c r="E281" s="691">
        <f t="shared" si="4"/>
        <v>100</v>
      </c>
    </row>
    <row r="282" spans="1:5" s="692" customFormat="1" ht="15" customHeight="1" x14ac:dyDescent="0.2">
      <c r="A282" s="1340"/>
      <c r="B282" s="689" t="s">
        <v>2944</v>
      </c>
      <c r="C282" s="690">
        <v>197.5</v>
      </c>
      <c r="D282" s="690">
        <v>197.5</v>
      </c>
      <c r="E282" s="691">
        <f t="shared" si="4"/>
        <v>100</v>
      </c>
    </row>
    <row r="283" spans="1:5" s="692" customFormat="1" ht="25.5" x14ac:dyDescent="0.2">
      <c r="A283" s="1340"/>
      <c r="B283" s="689" t="s">
        <v>1781</v>
      </c>
      <c r="C283" s="690">
        <v>3.4</v>
      </c>
      <c r="D283" s="690">
        <v>3.39086</v>
      </c>
      <c r="E283" s="691">
        <f t="shared" si="4"/>
        <v>99.731176470588238</v>
      </c>
    </row>
    <row r="284" spans="1:5" s="692" customFormat="1" ht="15" customHeight="1" x14ac:dyDescent="0.2">
      <c r="A284" s="1340"/>
      <c r="B284" s="689" t="s">
        <v>1787</v>
      </c>
      <c r="C284" s="690">
        <v>231.2</v>
      </c>
      <c r="D284" s="690">
        <v>0</v>
      </c>
      <c r="E284" s="691">
        <f t="shared" si="4"/>
        <v>0</v>
      </c>
    </row>
    <row r="285" spans="1:5" s="692" customFormat="1" ht="15" customHeight="1" x14ac:dyDescent="0.2">
      <c r="A285" s="1340"/>
      <c r="B285" s="689" t="s">
        <v>400</v>
      </c>
      <c r="C285" s="690">
        <v>150</v>
      </c>
      <c r="D285" s="690">
        <v>150</v>
      </c>
      <c r="E285" s="691">
        <f t="shared" si="4"/>
        <v>100</v>
      </c>
    </row>
    <row r="286" spans="1:5" s="692" customFormat="1" ht="25.5" x14ac:dyDescent="0.2">
      <c r="A286" s="1340"/>
      <c r="B286" s="689" t="s">
        <v>2602</v>
      </c>
      <c r="C286" s="690">
        <v>30</v>
      </c>
      <c r="D286" s="690">
        <v>30</v>
      </c>
      <c r="E286" s="691">
        <f t="shared" si="4"/>
        <v>100</v>
      </c>
    </row>
    <row r="287" spans="1:5" s="692" customFormat="1" ht="15" customHeight="1" x14ac:dyDescent="0.2">
      <c r="A287" s="1340"/>
      <c r="B287" s="689" t="s">
        <v>402</v>
      </c>
      <c r="C287" s="690">
        <v>57.41</v>
      </c>
      <c r="D287" s="690">
        <v>57.40305</v>
      </c>
      <c r="E287" s="691">
        <f t="shared" si="4"/>
        <v>99.987894095105389</v>
      </c>
    </row>
    <row r="288" spans="1:5" s="692" customFormat="1" ht="15" customHeight="1" x14ac:dyDescent="0.2">
      <c r="A288" s="1340"/>
      <c r="B288" s="689" t="s">
        <v>403</v>
      </c>
      <c r="C288" s="690">
        <v>855</v>
      </c>
      <c r="D288" s="690">
        <v>855</v>
      </c>
      <c r="E288" s="691">
        <f t="shared" si="4"/>
        <v>100</v>
      </c>
    </row>
    <row r="289" spans="1:5" s="692" customFormat="1" ht="15" customHeight="1" x14ac:dyDescent="0.2">
      <c r="A289" s="1340"/>
      <c r="B289" s="689" t="s">
        <v>404</v>
      </c>
      <c r="C289" s="690">
        <v>230</v>
      </c>
      <c r="D289" s="690">
        <v>230</v>
      </c>
      <c r="E289" s="691">
        <f t="shared" si="4"/>
        <v>100</v>
      </c>
    </row>
    <row r="290" spans="1:5" s="692" customFormat="1" ht="25.5" x14ac:dyDescent="0.2">
      <c r="A290" s="1340"/>
      <c r="B290" s="689" t="s">
        <v>2603</v>
      </c>
      <c r="C290" s="690">
        <v>400</v>
      </c>
      <c r="D290" s="690">
        <v>400</v>
      </c>
      <c r="E290" s="691">
        <f t="shared" si="4"/>
        <v>100</v>
      </c>
    </row>
    <row r="291" spans="1:5" s="692" customFormat="1" ht="15" customHeight="1" x14ac:dyDescent="0.2">
      <c r="A291" s="1340"/>
      <c r="B291" s="689" t="s">
        <v>353</v>
      </c>
      <c r="C291" s="690">
        <v>2726.5</v>
      </c>
      <c r="D291" s="690">
        <v>2726.5</v>
      </c>
      <c r="E291" s="691">
        <f t="shared" si="4"/>
        <v>100</v>
      </c>
    </row>
    <row r="292" spans="1:5" s="692" customFormat="1" ht="15" customHeight="1" x14ac:dyDescent="0.2">
      <c r="A292" s="1340"/>
      <c r="B292" s="689" t="s">
        <v>381</v>
      </c>
      <c r="C292" s="690">
        <v>18484.3</v>
      </c>
      <c r="D292" s="690">
        <v>18484.3</v>
      </c>
      <c r="E292" s="691">
        <f t="shared" si="4"/>
        <v>100</v>
      </c>
    </row>
    <row r="293" spans="1:5" s="692" customFormat="1" ht="15" customHeight="1" x14ac:dyDescent="0.2">
      <c r="A293" s="1340"/>
      <c r="B293" s="689" t="s">
        <v>3510</v>
      </c>
      <c r="C293" s="690">
        <v>107.06</v>
      </c>
      <c r="D293" s="690">
        <v>98.230999999999995</v>
      </c>
      <c r="E293" s="691">
        <f t="shared" si="4"/>
        <v>91.753222492060516</v>
      </c>
    </row>
    <row r="294" spans="1:5" s="692" customFormat="1" ht="15" customHeight="1" x14ac:dyDescent="0.2">
      <c r="A294" s="688" t="s">
        <v>405</v>
      </c>
      <c r="B294" s="689" t="s">
        <v>406</v>
      </c>
      <c r="C294" s="690">
        <v>770</v>
      </c>
      <c r="D294" s="690">
        <v>770</v>
      </c>
      <c r="E294" s="691">
        <f t="shared" si="4"/>
        <v>100</v>
      </c>
    </row>
    <row r="295" spans="1:5" s="692" customFormat="1" ht="15" customHeight="1" x14ac:dyDescent="0.2">
      <c r="A295" s="1341" t="s">
        <v>283</v>
      </c>
      <c r="B295" s="1342"/>
      <c r="C295" s="693">
        <f>SUM(C268:C294)</f>
        <v>55037.08</v>
      </c>
      <c r="D295" s="693">
        <f>SUM(D268:D294)</f>
        <v>54650.395120000001</v>
      </c>
      <c r="E295" s="697">
        <f t="shared" si="4"/>
        <v>99.297410255049869</v>
      </c>
    </row>
    <row r="296" spans="1:5" s="681" customFormat="1" ht="18" customHeight="1" x14ac:dyDescent="0.25">
      <c r="A296" s="1343" t="s">
        <v>407</v>
      </c>
      <c r="B296" s="1344"/>
      <c r="C296" s="1344"/>
      <c r="D296" s="1344"/>
      <c r="E296" s="1345"/>
    </row>
    <row r="297" spans="1:5" s="692" customFormat="1" ht="25.5" x14ac:dyDescent="0.2">
      <c r="A297" s="688" t="s">
        <v>4185</v>
      </c>
      <c r="B297" s="689" t="s">
        <v>380</v>
      </c>
      <c r="C297" s="690">
        <v>50000</v>
      </c>
      <c r="D297" s="690">
        <v>0</v>
      </c>
      <c r="E297" s="691">
        <f t="shared" si="4"/>
        <v>0</v>
      </c>
    </row>
    <row r="298" spans="1:5" s="692" customFormat="1" ht="15" customHeight="1" x14ac:dyDescent="0.2">
      <c r="A298" s="1340" t="s">
        <v>411</v>
      </c>
      <c r="B298" s="689" t="s">
        <v>4186</v>
      </c>
      <c r="C298" s="690">
        <v>70</v>
      </c>
      <c r="D298" s="690">
        <v>70</v>
      </c>
      <c r="E298" s="691">
        <f t="shared" si="4"/>
        <v>100</v>
      </c>
    </row>
    <row r="299" spans="1:5" s="692" customFormat="1" ht="15" customHeight="1" x14ac:dyDescent="0.2">
      <c r="A299" s="1340"/>
      <c r="B299" s="689" t="s">
        <v>412</v>
      </c>
      <c r="C299" s="690">
        <v>81.599999999999994</v>
      </c>
      <c r="D299" s="690">
        <v>81.599999999999994</v>
      </c>
      <c r="E299" s="691">
        <f t="shared" si="4"/>
        <v>100</v>
      </c>
    </row>
    <row r="300" spans="1:5" s="692" customFormat="1" ht="15" customHeight="1" x14ac:dyDescent="0.2">
      <c r="A300" s="1340"/>
      <c r="B300" s="689" t="s">
        <v>1515</v>
      </c>
      <c r="C300" s="690">
        <v>70</v>
      </c>
      <c r="D300" s="690">
        <v>70</v>
      </c>
      <c r="E300" s="691">
        <f t="shared" si="4"/>
        <v>100</v>
      </c>
    </row>
    <row r="301" spans="1:5" s="692" customFormat="1" ht="15" customHeight="1" x14ac:dyDescent="0.2">
      <c r="A301" s="1340"/>
      <c r="B301" s="689" t="s">
        <v>295</v>
      </c>
      <c r="C301" s="690">
        <v>98</v>
      </c>
      <c r="D301" s="690">
        <v>98</v>
      </c>
      <c r="E301" s="691">
        <f t="shared" si="4"/>
        <v>100</v>
      </c>
    </row>
    <row r="302" spans="1:5" s="692" customFormat="1" ht="15" customHeight="1" x14ac:dyDescent="0.2">
      <c r="A302" s="1340"/>
      <c r="B302" s="689" t="s">
        <v>1591</v>
      </c>
      <c r="C302" s="690">
        <v>100</v>
      </c>
      <c r="D302" s="690">
        <v>100</v>
      </c>
      <c r="E302" s="691">
        <f t="shared" si="4"/>
        <v>100</v>
      </c>
    </row>
    <row r="303" spans="1:5" s="692" customFormat="1" ht="15" customHeight="1" x14ac:dyDescent="0.2">
      <c r="A303" s="1340"/>
      <c r="B303" s="689" t="s">
        <v>4187</v>
      </c>
      <c r="C303" s="690">
        <v>800</v>
      </c>
      <c r="D303" s="690">
        <v>800</v>
      </c>
      <c r="E303" s="691">
        <f t="shared" si="4"/>
        <v>100</v>
      </c>
    </row>
    <row r="304" spans="1:5" s="692" customFormat="1" ht="15" customHeight="1" x14ac:dyDescent="0.2">
      <c r="A304" s="1340"/>
      <c r="B304" s="689" t="s">
        <v>381</v>
      </c>
      <c r="C304" s="690">
        <v>100</v>
      </c>
      <c r="D304" s="690">
        <v>100</v>
      </c>
      <c r="E304" s="691">
        <f t="shared" si="4"/>
        <v>100</v>
      </c>
    </row>
    <row r="305" spans="1:5" s="692" customFormat="1" ht="15" customHeight="1" x14ac:dyDescent="0.2">
      <c r="A305" s="1340"/>
      <c r="B305" s="689" t="s">
        <v>356</v>
      </c>
      <c r="C305" s="690">
        <v>100</v>
      </c>
      <c r="D305" s="690">
        <v>100</v>
      </c>
      <c r="E305" s="691">
        <f t="shared" si="4"/>
        <v>100</v>
      </c>
    </row>
    <row r="306" spans="1:5" s="692" customFormat="1" ht="19.5" customHeight="1" x14ac:dyDescent="0.2">
      <c r="A306" s="1340" t="s">
        <v>415</v>
      </c>
      <c r="B306" s="689" t="s">
        <v>1655</v>
      </c>
      <c r="C306" s="690">
        <v>2400</v>
      </c>
      <c r="D306" s="690">
        <v>1200</v>
      </c>
      <c r="E306" s="691">
        <f t="shared" si="4"/>
        <v>50</v>
      </c>
    </row>
    <row r="307" spans="1:5" s="692" customFormat="1" ht="19.5" customHeight="1" x14ac:dyDescent="0.2">
      <c r="A307" s="1340"/>
      <c r="B307" s="689" t="s">
        <v>2838</v>
      </c>
      <c r="C307" s="690">
        <v>100</v>
      </c>
      <c r="D307" s="690">
        <v>100</v>
      </c>
      <c r="E307" s="691">
        <f t="shared" si="4"/>
        <v>100</v>
      </c>
    </row>
    <row r="308" spans="1:5" s="692" customFormat="1" ht="25.5" x14ac:dyDescent="0.2">
      <c r="A308" s="688" t="s">
        <v>417</v>
      </c>
      <c r="B308" s="689" t="s">
        <v>4188</v>
      </c>
      <c r="C308" s="690">
        <v>800</v>
      </c>
      <c r="D308" s="690">
        <v>800</v>
      </c>
      <c r="E308" s="691">
        <f t="shared" si="4"/>
        <v>100</v>
      </c>
    </row>
    <row r="309" spans="1:5" s="692" customFormat="1" ht="15" customHeight="1" x14ac:dyDescent="0.2">
      <c r="A309" s="1341" t="s">
        <v>284</v>
      </c>
      <c r="B309" s="1342"/>
      <c r="C309" s="693">
        <v>54719.6</v>
      </c>
      <c r="D309" s="693">
        <v>3519.6</v>
      </c>
      <c r="E309" s="696">
        <f t="shared" si="4"/>
        <v>6.4320645618754533</v>
      </c>
    </row>
    <row r="310" spans="1:5" s="681" customFormat="1" ht="18" customHeight="1" x14ac:dyDescent="0.25">
      <c r="A310" s="1343" t="s">
        <v>420</v>
      </c>
      <c r="B310" s="1344"/>
      <c r="C310" s="1344"/>
      <c r="D310" s="1344"/>
      <c r="E310" s="1345"/>
    </row>
    <row r="311" spans="1:5" s="692" customFormat="1" ht="15" customHeight="1" x14ac:dyDescent="0.2">
      <c r="A311" s="688" t="s">
        <v>421</v>
      </c>
      <c r="B311" s="689" t="s">
        <v>4144</v>
      </c>
      <c r="C311" s="690">
        <v>538.92999999999995</v>
      </c>
      <c r="D311" s="690">
        <v>538.9298</v>
      </c>
      <c r="E311" s="691">
        <f t="shared" si="4"/>
        <v>99.999962889429057</v>
      </c>
    </row>
    <row r="312" spans="1:5" s="692" customFormat="1" ht="15" customHeight="1" x14ac:dyDescent="0.2">
      <c r="A312" s="688" t="s">
        <v>423</v>
      </c>
      <c r="B312" s="689" t="s">
        <v>2839</v>
      </c>
      <c r="C312" s="690">
        <v>50</v>
      </c>
      <c r="D312" s="690">
        <v>50</v>
      </c>
      <c r="E312" s="691">
        <f t="shared" si="4"/>
        <v>100</v>
      </c>
    </row>
    <row r="313" spans="1:5" s="692" customFormat="1" ht="25.5" x14ac:dyDescent="0.2">
      <c r="A313" s="1340" t="s">
        <v>3512</v>
      </c>
      <c r="B313" s="689" t="s">
        <v>4189</v>
      </c>
      <c r="C313" s="690">
        <v>8</v>
      </c>
      <c r="D313" s="690">
        <v>8</v>
      </c>
      <c r="E313" s="691">
        <f t="shared" si="4"/>
        <v>100</v>
      </c>
    </row>
    <row r="314" spans="1:5" s="692" customFormat="1" ht="15" customHeight="1" x14ac:dyDescent="0.2">
      <c r="A314" s="1340"/>
      <c r="B314" s="689" t="s">
        <v>294</v>
      </c>
      <c r="C314" s="690">
        <v>368.66999999999996</v>
      </c>
      <c r="D314" s="690">
        <v>368.67399999999998</v>
      </c>
      <c r="E314" s="691">
        <f t="shared" si="4"/>
        <v>100.00108498114845</v>
      </c>
    </row>
    <row r="315" spans="1:5" s="692" customFormat="1" ht="15" customHeight="1" x14ac:dyDescent="0.2">
      <c r="A315" s="1340"/>
      <c r="B315" s="689" t="s">
        <v>370</v>
      </c>
      <c r="C315" s="690">
        <v>409.06</v>
      </c>
      <c r="D315" s="690">
        <v>409.06299999999999</v>
      </c>
      <c r="E315" s="691">
        <f t="shared" si="4"/>
        <v>100.00073338874493</v>
      </c>
    </row>
    <row r="316" spans="1:5" s="692" customFormat="1" ht="15" customHeight="1" x14ac:dyDescent="0.2">
      <c r="A316" s="1340"/>
      <c r="B316" s="689" t="s">
        <v>353</v>
      </c>
      <c r="C316" s="690">
        <v>491.13</v>
      </c>
      <c r="D316" s="690">
        <v>491.12900000000002</v>
      </c>
      <c r="E316" s="691">
        <f t="shared" si="4"/>
        <v>99.999796387921734</v>
      </c>
    </row>
    <row r="317" spans="1:5" s="692" customFormat="1" ht="15" customHeight="1" x14ac:dyDescent="0.2">
      <c r="A317" s="1340"/>
      <c r="B317" s="689" t="s">
        <v>381</v>
      </c>
      <c r="C317" s="690">
        <v>503.84000000000003</v>
      </c>
      <c r="D317" s="690">
        <v>503.84000000000003</v>
      </c>
      <c r="E317" s="691">
        <f t="shared" si="4"/>
        <v>100</v>
      </c>
    </row>
    <row r="318" spans="1:5" s="692" customFormat="1" ht="15" customHeight="1" x14ac:dyDescent="0.2">
      <c r="A318" s="1340"/>
      <c r="B318" s="689" t="s">
        <v>354</v>
      </c>
      <c r="C318" s="690">
        <v>430.43</v>
      </c>
      <c r="D318" s="690">
        <v>430.43299999999999</v>
      </c>
      <c r="E318" s="691">
        <f t="shared" si="4"/>
        <v>100.00069697744117</v>
      </c>
    </row>
    <row r="319" spans="1:5" s="692" customFormat="1" ht="15" customHeight="1" x14ac:dyDescent="0.2">
      <c r="A319" s="1340"/>
      <c r="B319" s="689" t="s">
        <v>355</v>
      </c>
      <c r="C319" s="690">
        <v>1543.6100000000001</v>
      </c>
      <c r="D319" s="690">
        <v>1543.607</v>
      </c>
      <c r="E319" s="691">
        <f t="shared" si="4"/>
        <v>99.999805650390954</v>
      </c>
    </row>
    <row r="320" spans="1:5" s="692" customFormat="1" ht="15" customHeight="1" x14ac:dyDescent="0.2">
      <c r="A320" s="1340" t="s">
        <v>424</v>
      </c>
      <c r="B320" s="689" t="s">
        <v>4190</v>
      </c>
      <c r="C320" s="690">
        <v>400</v>
      </c>
      <c r="D320" s="690">
        <v>400</v>
      </c>
      <c r="E320" s="691">
        <f t="shared" si="4"/>
        <v>100</v>
      </c>
    </row>
    <row r="321" spans="1:5" s="692" customFormat="1" ht="25.5" x14ac:dyDescent="0.2">
      <c r="A321" s="1340"/>
      <c r="B321" s="689" t="s">
        <v>425</v>
      </c>
      <c r="C321" s="690">
        <v>2200</v>
      </c>
      <c r="D321" s="690">
        <v>2200</v>
      </c>
      <c r="E321" s="691">
        <f t="shared" si="4"/>
        <v>100</v>
      </c>
    </row>
    <row r="322" spans="1:5" s="692" customFormat="1" ht="15" customHeight="1" x14ac:dyDescent="0.2">
      <c r="A322" s="1340"/>
      <c r="B322" s="689" t="s">
        <v>4191</v>
      </c>
      <c r="C322" s="690">
        <v>200</v>
      </c>
      <c r="D322" s="690">
        <v>200</v>
      </c>
      <c r="E322" s="691">
        <f t="shared" si="4"/>
        <v>100</v>
      </c>
    </row>
    <row r="323" spans="1:5" s="692" customFormat="1" ht="25.5" x14ac:dyDescent="0.2">
      <c r="A323" s="1340"/>
      <c r="B323" s="689" t="s">
        <v>2605</v>
      </c>
      <c r="C323" s="690">
        <v>150</v>
      </c>
      <c r="D323" s="690">
        <v>150</v>
      </c>
      <c r="E323" s="691">
        <f t="shared" si="4"/>
        <v>100</v>
      </c>
    </row>
    <row r="324" spans="1:5" s="692" customFormat="1" ht="15" customHeight="1" x14ac:dyDescent="0.2">
      <c r="A324" s="1340"/>
      <c r="B324" s="689" t="s">
        <v>3779</v>
      </c>
      <c r="C324" s="690">
        <v>210</v>
      </c>
      <c r="D324" s="690">
        <v>210</v>
      </c>
      <c r="E324" s="691">
        <f t="shared" si="4"/>
        <v>100</v>
      </c>
    </row>
    <row r="325" spans="1:5" s="692" customFormat="1" ht="15" customHeight="1" x14ac:dyDescent="0.2">
      <c r="A325" s="1340"/>
      <c r="B325" s="689" t="s">
        <v>1672</v>
      </c>
      <c r="C325" s="690">
        <v>500</v>
      </c>
      <c r="D325" s="690">
        <v>500</v>
      </c>
      <c r="E325" s="691">
        <f t="shared" si="4"/>
        <v>100</v>
      </c>
    </row>
    <row r="326" spans="1:5" s="692" customFormat="1" ht="15" customHeight="1" x14ac:dyDescent="0.2">
      <c r="A326" s="1340"/>
      <c r="B326" s="689" t="s">
        <v>2606</v>
      </c>
      <c r="C326" s="690">
        <v>100</v>
      </c>
      <c r="D326" s="690">
        <v>100</v>
      </c>
      <c r="E326" s="691">
        <f t="shared" si="4"/>
        <v>100</v>
      </c>
    </row>
    <row r="327" spans="1:5" s="692" customFormat="1" ht="25.5" x14ac:dyDescent="0.2">
      <c r="A327" s="1340"/>
      <c r="B327" s="689" t="s">
        <v>4192</v>
      </c>
      <c r="C327" s="690">
        <v>500</v>
      </c>
      <c r="D327" s="690">
        <v>500</v>
      </c>
      <c r="E327" s="691">
        <f t="shared" si="4"/>
        <v>100</v>
      </c>
    </row>
    <row r="328" spans="1:5" s="692" customFormat="1" ht="15" customHeight="1" x14ac:dyDescent="0.2">
      <c r="A328" s="1340"/>
      <c r="B328" s="689" t="s">
        <v>4193</v>
      </c>
      <c r="C328" s="690">
        <v>120</v>
      </c>
      <c r="D328" s="690">
        <v>120</v>
      </c>
      <c r="E328" s="691">
        <f t="shared" si="4"/>
        <v>100</v>
      </c>
    </row>
    <row r="329" spans="1:5" s="692" customFormat="1" ht="15" customHeight="1" x14ac:dyDescent="0.2">
      <c r="A329" s="1340"/>
      <c r="B329" s="689" t="s">
        <v>4194</v>
      </c>
      <c r="C329" s="690">
        <v>100</v>
      </c>
      <c r="D329" s="690">
        <v>100</v>
      </c>
      <c r="E329" s="691">
        <f t="shared" si="4"/>
        <v>100</v>
      </c>
    </row>
    <row r="330" spans="1:5" s="692" customFormat="1" ht="15" customHeight="1" x14ac:dyDescent="0.2">
      <c r="A330" s="1340"/>
      <c r="B330" s="689" t="s">
        <v>2840</v>
      </c>
      <c r="C330" s="690">
        <v>200</v>
      </c>
      <c r="D330" s="690">
        <v>200</v>
      </c>
      <c r="E330" s="691">
        <f t="shared" si="4"/>
        <v>100</v>
      </c>
    </row>
    <row r="331" spans="1:5" s="692" customFormat="1" ht="15" customHeight="1" x14ac:dyDescent="0.2">
      <c r="A331" s="1340"/>
      <c r="B331" s="689" t="s">
        <v>4195</v>
      </c>
      <c r="C331" s="690">
        <v>1000</v>
      </c>
      <c r="D331" s="690">
        <v>1000</v>
      </c>
      <c r="E331" s="691">
        <f t="shared" si="4"/>
        <v>100</v>
      </c>
    </row>
    <row r="332" spans="1:5" s="692" customFormat="1" ht="15" customHeight="1" x14ac:dyDescent="0.2">
      <c r="A332" s="1340"/>
      <c r="B332" s="689" t="s">
        <v>4196</v>
      </c>
      <c r="C332" s="690">
        <v>1500</v>
      </c>
      <c r="D332" s="690">
        <v>0</v>
      </c>
      <c r="E332" s="691">
        <f t="shared" si="4"/>
        <v>0</v>
      </c>
    </row>
    <row r="333" spans="1:5" s="692" customFormat="1" ht="15" customHeight="1" x14ac:dyDescent="0.2">
      <c r="A333" s="1340"/>
      <c r="B333" s="689" t="s">
        <v>3513</v>
      </c>
      <c r="C333" s="690">
        <v>200</v>
      </c>
      <c r="D333" s="690">
        <v>200</v>
      </c>
      <c r="E333" s="691">
        <f t="shared" si="4"/>
        <v>100</v>
      </c>
    </row>
    <row r="334" spans="1:5" s="692" customFormat="1" ht="25.5" x14ac:dyDescent="0.2">
      <c r="A334" s="1340"/>
      <c r="B334" s="689" t="s">
        <v>4197</v>
      </c>
      <c r="C334" s="690">
        <v>3500</v>
      </c>
      <c r="D334" s="690">
        <v>3500</v>
      </c>
      <c r="E334" s="691">
        <f t="shared" ref="E334:E398" si="5">D334/C334*100</f>
        <v>100</v>
      </c>
    </row>
    <row r="335" spans="1:5" s="692" customFormat="1" ht="15" customHeight="1" x14ac:dyDescent="0.2">
      <c r="A335" s="1340"/>
      <c r="B335" s="689" t="s">
        <v>3514</v>
      </c>
      <c r="C335" s="690">
        <v>50</v>
      </c>
      <c r="D335" s="690">
        <v>50</v>
      </c>
      <c r="E335" s="691">
        <f t="shared" si="5"/>
        <v>100</v>
      </c>
    </row>
    <row r="336" spans="1:5" s="692" customFormat="1" ht="25.5" x14ac:dyDescent="0.2">
      <c r="A336" s="1340"/>
      <c r="B336" s="689" t="s">
        <v>4198</v>
      </c>
      <c r="C336" s="690">
        <v>700</v>
      </c>
      <c r="D336" s="690">
        <v>700</v>
      </c>
      <c r="E336" s="691">
        <f t="shared" si="5"/>
        <v>100</v>
      </c>
    </row>
    <row r="337" spans="1:5" s="692" customFormat="1" ht="15" customHeight="1" x14ac:dyDescent="0.2">
      <c r="A337" s="1340"/>
      <c r="B337" s="689" t="s">
        <v>3515</v>
      </c>
      <c r="C337" s="690">
        <v>105.18</v>
      </c>
      <c r="D337" s="690">
        <v>50</v>
      </c>
      <c r="E337" s="691">
        <f t="shared" si="5"/>
        <v>47.537554668187866</v>
      </c>
    </row>
    <row r="338" spans="1:5" s="692" customFormat="1" ht="15" customHeight="1" x14ac:dyDescent="0.2">
      <c r="A338" s="1340"/>
      <c r="B338" s="689" t="s">
        <v>4199</v>
      </c>
      <c r="C338" s="690">
        <v>3500</v>
      </c>
      <c r="D338" s="690">
        <v>3500</v>
      </c>
      <c r="E338" s="691">
        <f t="shared" si="5"/>
        <v>100</v>
      </c>
    </row>
    <row r="339" spans="1:5" s="692" customFormat="1" ht="15" customHeight="1" x14ac:dyDescent="0.2">
      <c r="A339" s="1340"/>
      <c r="B339" s="689" t="s">
        <v>3092</v>
      </c>
      <c r="C339" s="690">
        <v>1000</v>
      </c>
      <c r="D339" s="690">
        <v>1000</v>
      </c>
      <c r="E339" s="691">
        <f t="shared" si="5"/>
        <v>100</v>
      </c>
    </row>
    <row r="340" spans="1:5" s="692" customFormat="1" ht="15" customHeight="1" x14ac:dyDescent="0.2">
      <c r="A340" s="1340"/>
      <c r="B340" s="689" t="s">
        <v>428</v>
      </c>
      <c r="C340" s="690">
        <v>1500</v>
      </c>
      <c r="D340" s="690">
        <v>1500</v>
      </c>
      <c r="E340" s="691">
        <f t="shared" si="5"/>
        <v>100</v>
      </c>
    </row>
    <row r="341" spans="1:5" s="692" customFormat="1" ht="15" customHeight="1" x14ac:dyDescent="0.2">
      <c r="A341" s="1340"/>
      <c r="B341" s="689" t="s">
        <v>4200</v>
      </c>
      <c r="C341" s="690">
        <v>3000</v>
      </c>
      <c r="D341" s="690">
        <v>3000</v>
      </c>
      <c r="E341" s="691">
        <f t="shared" si="5"/>
        <v>100</v>
      </c>
    </row>
    <row r="342" spans="1:5" s="692" customFormat="1" ht="15" customHeight="1" x14ac:dyDescent="0.2">
      <c r="A342" s="1340"/>
      <c r="B342" s="689" t="s">
        <v>4201</v>
      </c>
      <c r="C342" s="690">
        <v>1500</v>
      </c>
      <c r="D342" s="690">
        <v>1500</v>
      </c>
      <c r="E342" s="691">
        <f t="shared" si="5"/>
        <v>100</v>
      </c>
    </row>
    <row r="343" spans="1:5" s="692" customFormat="1" ht="15" customHeight="1" x14ac:dyDescent="0.2">
      <c r="A343" s="1340"/>
      <c r="B343" s="689" t="s">
        <v>4202</v>
      </c>
      <c r="C343" s="690">
        <v>150</v>
      </c>
      <c r="D343" s="690">
        <v>150</v>
      </c>
      <c r="E343" s="691">
        <f t="shared" si="5"/>
        <v>100</v>
      </c>
    </row>
    <row r="344" spans="1:5" s="692" customFormat="1" ht="15" customHeight="1" x14ac:dyDescent="0.2">
      <c r="A344" s="1340"/>
      <c r="B344" s="689" t="s">
        <v>4203</v>
      </c>
      <c r="C344" s="690">
        <v>700</v>
      </c>
      <c r="D344" s="690">
        <v>700</v>
      </c>
      <c r="E344" s="691">
        <f t="shared" si="5"/>
        <v>100</v>
      </c>
    </row>
    <row r="345" spans="1:5" s="692" customFormat="1" ht="15" customHeight="1" x14ac:dyDescent="0.2">
      <c r="A345" s="1340"/>
      <c r="B345" s="689" t="s">
        <v>4204</v>
      </c>
      <c r="C345" s="690">
        <v>4000</v>
      </c>
      <c r="D345" s="690">
        <v>4000</v>
      </c>
      <c r="E345" s="691">
        <f t="shared" si="5"/>
        <v>100</v>
      </c>
    </row>
    <row r="346" spans="1:5" s="692" customFormat="1" ht="15" customHeight="1" x14ac:dyDescent="0.2">
      <c r="A346" s="1340"/>
      <c r="B346" s="689" t="s">
        <v>429</v>
      </c>
      <c r="C346" s="690">
        <v>56</v>
      </c>
      <c r="D346" s="690">
        <v>51.75</v>
      </c>
      <c r="E346" s="691">
        <f t="shared" si="5"/>
        <v>92.410714285714292</v>
      </c>
    </row>
    <row r="347" spans="1:5" s="692" customFormat="1" ht="15" customHeight="1" x14ac:dyDescent="0.2">
      <c r="A347" s="1340"/>
      <c r="B347" s="689" t="s">
        <v>4205</v>
      </c>
      <c r="C347" s="690">
        <v>1000</v>
      </c>
      <c r="D347" s="690">
        <v>1000</v>
      </c>
      <c r="E347" s="691">
        <f t="shared" si="5"/>
        <v>100</v>
      </c>
    </row>
    <row r="348" spans="1:5" s="692" customFormat="1" ht="15" customHeight="1" x14ac:dyDescent="0.2">
      <c r="A348" s="1340"/>
      <c r="B348" s="689" t="s">
        <v>4206</v>
      </c>
      <c r="C348" s="690">
        <v>25</v>
      </c>
      <c r="D348" s="690">
        <v>25</v>
      </c>
      <c r="E348" s="691">
        <f t="shared" si="5"/>
        <v>100</v>
      </c>
    </row>
    <row r="349" spans="1:5" s="692" customFormat="1" ht="15" customHeight="1" x14ac:dyDescent="0.2">
      <c r="A349" s="1340"/>
      <c r="B349" s="689" t="s">
        <v>4148</v>
      </c>
      <c r="C349" s="690">
        <v>40</v>
      </c>
      <c r="D349" s="690">
        <v>40</v>
      </c>
      <c r="E349" s="691">
        <f t="shared" si="5"/>
        <v>100</v>
      </c>
    </row>
    <row r="350" spans="1:5" s="692" customFormat="1" ht="15" customHeight="1" x14ac:dyDescent="0.2">
      <c r="A350" s="1340"/>
      <c r="B350" s="689" t="s">
        <v>4207</v>
      </c>
      <c r="C350" s="690">
        <v>2400</v>
      </c>
      <c r="D350" s="690">
        <v>2400</v>
      </c>
      <c r="E350" s="691">
        <f t="shared" si="5"/>
        <v>100</v>
      </c>
    </row>
    <row r="351" spans="1:5" s="692" customFormat="1" ht="15" customHeight="1" x14ac:dyDescent="0.2">
      <c r="A351" s="1340"/>
      <c r="B351" s="689" t="s">
        <v>430</v>
      </c>
      <c r="C351" s="690">
        <v>1000</v>
      </c>
      <c r="D351" s="690">
        <v>1000</v>
      </c>
      <c r="E351" s="691">
        <f t="shared" si="5"/>
        <v>100</v>
      </c>
    </row>
    <row r="352" spans="1:5" s="692" customFormat="1" ht="15" customHeight="1" x14ac:dyDescent="0.2">
      <c r="A352" s="1340"/>
      <c r="B352" s="689" t="s">
        <v>4208</v>
      </c>
      <c r="C352" s="690">
        <v>40</v>
      </c>
      <c r="D352" s="690">
        <v>40</v>
      </c>
      <c r="E352" s="691">
        <f t="shared" si="5"/>
        <v>100</v>
      </c>
    </row>
    <row r="353" spans="1:5" s="692" customFormat="1" ht="15" customHeight="1" x14ac:dyDescent="0.2">
      <c r="A353" s="1340"/>
      <c r="B353" s="689" t="s">
        <v>1741</v>
      </c>
      <c r="C353" s="690">
        <v>100</v>
      </c>
      <c r="D353" s="690">
        <v>100</v>
      </c>
      <c r="E353" s="691">
        <f t="shared" si="5"/>
        <v>100</v>
      </c>
    </row>
    <row r="354" spans="1:5" s="692" customFormat="1" ht="25.5" x14ac:dyDescent="0.2">
      <c r="A354" s="1340"/>
      <c r="B354" s="689" t="s">
        <v>2607</v>
      </c>
      <c r="C354" s="690">
        <v>2000</v>
      </c>
      <c r="D354" s="690">
        <v>2000</v>
      </c>
      <c r="E354" s="691">
        <f t="shared" si="5"/>
        <v>100</v>
      </c>
    </row>
    <row r="355" spans="1:5" s="692" customFormat="1" ht="25.5" x14ac:dyDescent="0.2">
      <c r="A355" s="1340"/>
      <c r="B355" s="689" t="s">
        <v>432</v>
      </c>
      <c r="C355" s="690">
        <v>200</v>
      </c>
      <c r="D355" s="690">
        <v>200</v>
      </c>
      <c r="E355" s="691">
        <f t="shared" si="5"/>
        <v>100</v>
      </c>
    </row>
    <row r="356" spans="1:5" s="692" customFormat="1" ht="25.5" x14ac:dyDescent="0.2">
      <c r="A356" s="1340"/>
      <c r="B356" s="689" t="s">
        <v>2608</v>
      </c>
      <c r="C356" s="690">
        <v>500</v>
      </c>
      <c r="D356" s="690">
        <v>500</v>
      </c>
      <c r="E356" s="691">
        <f t="shared" si="5"/>
        <v>100</v>
      </c>
    </row>
    <row r="357" spans="1:5" s="692" customFormat="1" ht="15" customHeight="1" x14ac:dyDescent="0.2">
      <c r="A357" s="1340"/>
      <c r="B357" s="689" t="s">
        <v>3276</v>
      </c>
      <c r="C357" s="690">
        <v>195</v>
      </c>
      <c r="D357" s="690">
        <v>195</v>
      </c>
      <c r="E357" s="691">
        <f t="shared" si="5"/>
        <v>100</v>
      </c>
    </row>
    <row r="358" spans="1:5" s="692" customFormat="1" ht="38.25" x14ac:dyDescent="0.2">
      <c r="A358" s="1340"/>
      <c r="B358" s="689" t="s">
        <v>433</v>
      </c>
      <c r="C358" s="690">
        <v>300</v>
      </c>
      <c r="D358" s="690">
        <v>300</v>
      </c>
      <c r="E358" s="691">
        <f t="shared" si="5"/>
        <v>100</v>
      </c>
    </row>
    <row r="359" spans="1:5" s="692" customFormat="1" ht="25.5" x14ac:dyDescent="0.2">
      <c r="A359" s="1340"/>
      <c r="B359" s="689" t="s">
        <v>434</v>
      </c>
      <c r="C359" s="690">
        <v>3000</v>
      </c>
      <c r="D359" s="690">
        <v>3000</v>
      </c>
      <c r="E359" s="691">
        <f t="shared" si="5"/>
        <v>100</v>
      </c>
    </row>
    <row r="360" spans="1:5" s="692" customFormat="1" ht="15" customHeight="1" x14ac:dyDescent="0.2">
      <c r="A360" s="1340"/>
      <c r="B360" s="689" t="s">
        <v>1533</v>
      </c>
      <c r="C360" s="690">
        <v>221.69</v>
      </c>
      <c r="D360" s="690">
        <v>221.68099999999998</v>
      </c>
      <c r="E360" s="691">
        <f t="shared" si="5"/>
        <v>99.995940276963324</v>
      </c>
    </row>
    <row r="361" spans="1:5" s="692" customFormat="1" ht="15" customHeight="1" x14ac:dyDescent="0.2">
      <c r="A361" s="1340"/>
      <c r="B361" s="689" t="s">
        <v>2845</v>
      </c>
      <c r="C361" s="690">
        <v>200</v>
      </c>
      <c r="D361" s="690">
        <v>200</v>
      </c>
      <c r="E361" s="691">
        <f t="shared" si="5"/>
        <v>100</v>
      </c>
    </row>
    <row r="362" spans="1:5" s="692" customFormat="1" ht="15" customHeight="1" x14ac:dyDescent="0.2">
      <c r="A362" s="1340"/>
      <c r="B362" s="689" t="s">
        <v>2609</v>
      </c>
      <c r="C362" s="690">
        <v>1000</v>
      </c>
      <c r="D362" s="690">
        <v>1000</v>
      </c>
      <c r="E362" s="691">
        <f t="shared" si="5"/>
        <v>100</v>
      </c>
    </row>
    <row r="363" spans="1:5" s="692" customFormat="1" ht="25.5" x14ac:dyDescent="0.2">
      <c r="A363" s="1340"/>
      <c r="B363" s="689" t="s">
        <v>3093</v>
      </c>
      <c r="C363" s="690">
        <v>150</v>
      </c>
      <c r="D363" s="690">
        <v>150</v>
      </c>
      <c r="E363" s="691">
        <f t="shared" si="5"/>
        <v>100</v>
      </c>
    </row>
    <row r="364" spans="1:5" s="692" customFormat="1" ht="15" customHeight="1" x14ac:dyDescent="0.2">
      <c r="A364" s="1340"/>
      <c r="B364" s="689" t="s">
        <v>4209</v>
      </c>
      <c r="C364" s="690">
        <v>5500</v>
      </c>
      <c r="D364" s="690">
        <v>5500</v>
      </c>
      <c r="E364" s="691">
        <f t="shared" si="5"/>
        <v>100</v>
      </c>
    </row>
    <row r="365" spans="1:5" s="692" customFormat="1" ht="15" customHeight="1" x14ac:dyDescent="0.2">
      <c r="A365" s="1340"/>
      <c r="B365" s="689" t="s">
        <v>435</v>
      </c>
      <c r="C365" s="690">
        <v>600</v>
      </c>
      <c r="D365" s="690">
        <v>600</v>
      </c>
      <c r="E365" s="691">
        <f t="shared" si="5"/>
        <v>100</v>
      </c>
    </row>
    <row r="366" spans="1:5" s="692" customFormat="1" ht="25.5" x14ac:dyDescent="0.2">
      <c r="A366" s="1340"/>
      <c r="B366" s="689" t="s">
        <v>436</v>
      </c>
      <c r="C366" s="690">
        <v>8900</v>
      </c>
      <c r="D366" s="690">
        <v>8900</v>
      </c>
      <c r="E366" s="691">
        <f t="shared" si="5"/>
        <v>100</v>
      </c>
    </row>
    <row r="367" spans="1:5" s="692" customFormat="1" ht="15" customHeight="1" x14ac:dyDescent="0.2">
      <c r="A367" s="1340"/>
      <c r="B367" s="689" t="s">
        <v>4210</v>
      </c>
      <c r="C367" s="690">
        <v>1000</v>
      </c>
      <c r="D367" s="690">
        <v>1000</v>
      </c>
      <c r="E367" s="691">
        <f t="shared" si="5"/>
        <v>100</v>
      </c>
    </row>
    <row r="368" spans="1:5" s="692" customFormat="1" ht="15" customHeight="1" x14ac:dyDescent="0.2">
      <c r="A368" s="1340"/>
      <c r="B368" s="689" t="s">
        <v>3094</v>
      </c>
      <c r="C368" s="690">
        <v>30</v>
      </c>
      <c r="D368" s="690">
        <v>30</v>
      </c>
      <c r="E368" s="691">
        <f t="shared" si="5"/>
        <v>100</v>
      </c>
    </row>
    <row r="369" spans="1:5" s="692" customFormat="1" ht="15" customHeight="1" x14ac:dyDescent="0.2">
      <c r="A369" s="1340"/>
      <c r="B369" s="689" t="s">
        <v>401</v>
      </c>
      <c r="C369" s="690">
        <v>1000</v>
      </c>
      <c r="D369" s="690">
        <v>1000</v>
      </c>
      <c r="E369" s="691">
        <f t="shared" si="5"/>
        <v>100</v>
      </c>
    </row>
    <row r="370" spans="1:5" s="692" customFormat="1" ht="15" customHeight="1" x14ac:dyDescent="0.2">
      <c r="A370" s="1340"/>
      <c r="B370" s="689" t="s">
        <v>1822</v>
      </c>
      <c r="C370" s="690">
        <v>35</v>
      </c>
      <c r="D370" s="690">
        <v>35</v>
      </c>
      <c r="E370" s="691">
        <f t="shared" si="5"/>
        <v>100</v>
      </c>
    </row>
    <row r="371" spans="1:5" s="692" customFormat="1" ht="25.5" x14ac:dyDescent="0.2">
      <c r="A371" s="1340"/>
      <c r="B371" s="689" t="s">
        <v>437</v>
      </c>
      <c r="C371" s="690">
        <v>200</v>
      </c>
      <c r="D371" s="690">
        <v>200</v>
      </c>
      <c r="E371" s="691">
        <f t="shared" si="5"/>
        <v>100</v>
      </c>
    </row>
    <row r="372" spans="1:5" s="692" customFormat="1" ht="15" customHeight="1" x14ac:dyDescent="0.2">
      <c r="A372" s="1340"/>
      <c r="B372" s="689" t="s">
        <v>438</v>
      </c>
      <c r="C372" s="690">
        <v>35</v>
      </c>
      <c r="D372" s="690">
        <v>35</v>
      </c>
      <c r="E372" s="691">
        <f t="shared" si="5"/>
        <v>100</v>
      </c>
    </row>
    <row r="373" spans="1:5" s="692" customFormat="1" ht="25.5" x14ac:dyDescent="0.2">
      <c r="A373" s="1340"/>
      <c r="B373" s="689" t="s">
        <v>4211</v>
      </c>
      <c r="C373" s="690">
        <v>400</v>
      </c>
      <c r="D373" s="690">
        <v>400</v>
      </c>
      <c r="E373" s="691">
        <f t="shared" si="5"/>
        <v>100</v>
      </c>
    </row>
    <row r="374" spans="1:5" s="692" customFormat="1" ht="25.5" x14ac:dyDescent="0.2">
      <c r="A374" s="1340"/>
      <c r="B374" s="689" t="s">
        <v>4212</v>
      </c>
      <c r="C374" s="690">
        <v>500</v>
      </c>
      <c r="D374" s="690">
        <v>500</v>
      </c>
      <c r="E374" s="691">
        <f t="shared" si="5"/>
        <v>100</v>
      </c>
    </row>
    <row r="375" spans="1:5" s="692" customFormat="1" ht="25.5" x14ac:dyDescent="0.2">
      <c r="A375" s="1340"/>
      <c r="B375" s="689" t="s">
        <v>2557</v>
      </c>
      <c r="C375" s="690">
        <v>80</v>
      </c>
      <c r="D375" s="690">
        <v>80</v>
      </c>
      <c r="E375" s="691">
        <f t="shared" si="5"/>
        <v>100</v>
      </c>
    </row>
    <row r="376" spans="1:5" s="692" customFormat="1" ht="15" customHeight="1" x14ac:dyDescent="0.2">
      <c r="A376" s="1340"/>
      <c r="B376" s="689" t="s">
        <v>4213</v>
      </c>
      <c r="C376" s="690">
        <v>150</v>
      </c>
      <c r="D376" s="690">
        <v>150</v>
      </c>
      <c r="E376" s="691">
        <f t="shared" si="5"/>
        <v>100</v>
      </c>
    </row>
    <row r="377" spans="1:5" s="692" customFormat="1" ht="15" customHeight="1" x14ac:dyDescent="0.2">
      <c r="A377" s="1340"/>
      <c r="B377" s="689" t="s">
        <v>354</v>
      </c>
      <c r="C377" s="690">
        <v>40000</v>
      </c>
      <c r="D377" s="690">
        <v>40000</v>
      </c>
      <c r="E377" s="691">
        <f t="shared" si="5"/>
        <v>100</v>
      </c>
    </row>
    <row r="378" spans="1:5" s="692" customFormat="1" ht="15" customHeight="1" x14ac:dyDescent="0.2">
      <c r="A378" s="1340"/>
      <c r="B378" s="689" t="s">
        <v>3095</v>
      </c>
      <c r="C378" s="690">
        <v>250</v>
      </c>
      <c r="D378" s="690">
        <v>0</v>
      </c>
      <c r="E378" s="691">
        <f t="shared" si="5"/>
        <v>0</v>
      </c>
    </row>
    <row r="379" spans="1:5" s="692" customFormat="1" ht="15" customHeight="1" x14ac:dyDescent="0.2">
      <c r="A379" s="1340"/>
      <c r="B379" s="689" t="s">
        <v>3012</v>
      </c>
      <c r="C379" s="690">
        <v>50</v>
      </c>
      <c r="D379" s="690">
        <v>50</v>
      </c>
      <c r="E379" s="691">
        <f t="shared" si="5"/>
        <v>100</v>
      </c>
    </row>
    <row r="380" spans="1:5" s="692" customFormat="1" ht="25.5" x14ac:dyDescent="0.2">
      <c r="A380" s="1340"/>
      <c r="B380" s="689" t="s">
        <v>441</v>
      </c>
      <c r="C380" s="690">
        <v>2243.3200000000002</v>
      </c>
      <c r="D380" s="690">
        <v>2243.3200000000002</v>
      </c>
      <c r="E380" s="691">
        <f t="shared" si="5"/>
        <v>100</v>
      </c>
    </row>
    <row r="381" spans="1:5" s="692" customFormat="1" ht="15" customHeight="1" x14ac:dyDescent="0.2">
      <c r="A381" s="1340"/>
      <c r="B381" s="689" t="s">
        <v>4214</v>
      </c>
      <c r="C381" s="690">
        <v>29</v>
      </c>
      <c r="D381" s="690">
        <v>29</v>
      </c>
      <c r="E381" s="691">
        <f t="shared" si="5"/>
        <v>100</v>
      </c>
    </row>
    <row r="382" spans="1:5" s="692" customFormat="1" ht="15" customHeight="1" x14ac:dyDescent="0.2">
      <c r="A382" s="1340"/>
      <c r="B382" s="689" t="s">
        <v>4215</v>
      </c>
      <c r="C382" s="690">
        <v>200</v>
      </c>
      <c r="D382" s="690">
        <v>200</v>
      </c>
      <c r="E382" s="691">
        <f t="shared" si="5"/>
        <v>100</v>
      </c>
    </row>
    <row r="383" spans="1:5" s="692" customFormat="1" ht="25.5" x14ac:dyDescent="0.2">
      <c r="A383" s="1340"/>
      <c r="B383" s="689" t="s">
        <v>2846</v>
      </c>
      <c r="C383" s="690">
        <v>200</v>
      </c>
      <c r="D383" s="690">
        <v>200</v>
      </c>
      <c r="E383" s="691">
        <f t="shared" si="5"/>
        <v>100</v>
      </c>
    </row>
    <row r="384" spans="1:5" s="692" customFormat="1" ht="25.5" x14ac:dyDescent="0.2">
      <c r="A384" s="1340"/>
      <c r="B384" s="689" t="s">
        <v>300</v>
      </c>
      <c r="C384" s="690">
        <v>200</v>
      </c>
      <c r="D384" s="690">
        <v>200</v>
      </c>
      <c r="E384" s="691">
        <f t="shared" si="5"/>
        <v>100</v>
      </c>
    </row>
    <row r="385" spans="1:5" s="692" customFormat="1" ht="15" customHeight="1" x14ac:dyDescent="0.2">
      <c r="A385" s="1340"/>
      <c r="B385" s="689" t="s">
        <v>4216</v>
      </c>
      <c r="C385" s="690">
        <v>500</v>
      </c>
      <c r="D385" s="690">
        <v>500</v>
      </c>
      <c r="E385" s="691">
        <f t="shared" si="5"/>
        <v>100</v>
      </c>
    </row>
    <row r="386" spans="1:5" s="692" customFormat="1" ht="25.5" x14ac:dyDescent="0.2">
      <c r="A386" s="688" t="s">
        <v>3516</v>
      </c>
      <c r="B386" s="689" t="s">
        <v>422</v>
      </c>
      <c r="C386" s="690">
        <v>40000</v>
      </c>
      <c r="D386" s="690">
        <v>40000</v>
      </c>
      <c r="E386" s="691">
        <f t="shared" si="5"/>
        <v>100</v>
      </c>
    </row>
    <row r="387" spans="1:5" s="692" customFormat="1" ht="15" customHeight="1" x14ac:dyDescent="0.2">
      <c r="A387" s="1340" t="s">
        <v>3517</v>
      </c>
      <c r="B387" s="689" t="s">
        <v>443</v>
      </c>
      <c r="C387" s="690">
        <v>50</v>
      </c>
      <c r="D387" s="690">
        <v>50</v>
      </c>
      <c r="E387" s="691">
        <f t="shared" si="5"/>
        <v>100</v>
      </c>
    </row>
    <row r="388" spans="1:5" s="692" customFormat="1" ht="15" customHeight="1" x14ac:dyDescent="0.2">
      <c r="A388" s="1340"/>
      <c r="B388" s="689" t="s">
        <v>444</v>
      </c>
      <c r="C388" s="690">
        <v>70</v>
      </c>
      <c r="D388" s="690">
        <v>70</v>
      </c>
      <c r="E388" s="691">
        <f t="shared" si="5"/>
        <v>100</v>
      </c>
    </row>
    <row r="389" spans="1:5" s="692" customFormat="1" ht="15" customHeight="1" x14ac:dyDescent="0.2">
      <c r="A389" s="1340"/>
      <c r="B389" s="689" t="s">
        <v>4217</v>
      </c>
      <c r="C389" s="690">
        <v>50</v>
      </c>
      <c r="D389" s="690">
        <v>50</v>
      </c>
      <c r="E389" s="691">
        <f t="shared" si="5"/>
        <v>100</v>
      </c>
    </row>
    <row r="390" spans="1:5" s="692" customFormat="1" ht="15" customHeight="1" x14ac:dyDescent="0.2">
      <c r="A390" s="1340"/>
      <c r="B390" s="689" t="s">
        <v>355</v>
      </c>
      <c r="C390" s="690">
        <v>40</v>
      </c>
      <c r="D390" s="690">
        <v>40</v>
      </c>
      <c r="E390" s="691">
        <f t="shared" si="5"/>
        <v>100</v>
      </c>
    </row>
    <row r="391" spans="1:5" s="692" customFormat="1" ht="15" customHeight="1" x14ac:dyDescent="0.2">
      <c r="A391" s="688" t="s">
        <v>3518</v>
      </c>
      <c r="B391" s="689" t="s">
        <v>4148</v>
      </c>
      <c r="C391" s="690">
        <v>220</v>
      </c>
      <c r="D391" s="690">
        <v>220</v>
      </c>
      <c r="E391" s="691">
        <f t="shared" si="5"/>
        <v>100</v>
      </c>
    </row>
    <row r="392" spans="1:5" s="692" customFormat="1" ht="25.5" x14ac:dyDescent="0.2">
      <c r="A392" s="688" t="s">
        <v>4218</v>
      </c>
      <c r="B392" s="689" t="s">
        <v>299</v>
      </c>
      <c r="C392" s="690">
        <v>20000</v>
      </c>
      <c r="D392" s="690">
        <v>20000</v>
      </c>
      <c r="E392" s="691">
        <f t="shared" si="5"/>
        <v>100</v>
      </c>
    </row>
    <row r="393" spans="1:5" s="692" customFormat="1" ht="25.5" x14ac:dyDescent="0.2">
      <c r="A393" s="688" t="s">
        <v>3519</v>
      </c>
      <c r="B393" s="689" t="s">
        <v>4219</v>
      </c>
      <c r="C393" s="690">
        <v>12</v>
      </c>
      <c r="D393" s="690">
        <v>12</v>
      </c>
      <c r="E393" s="691">
        <f t="shared" si="5"/>
        <v>100</v>
      </c>
    </row>
    <row r="394" spans="1:5" s="692" customFormat="1" ht="15" customHeight="1" x14ac:dyDescent="0.2">
      <c r="A394" s="688" t="s">
        <v>446</v>
      </c>
      <c r="B394" s="689" t="s">
        <v>384</v>
      </c>
      <c r="C394" s="690">
        <v>80</v>
      </c>
      <c r="D394" s="690">
        <v>80</v>
      </c>
      <c r="E394" s="691">
        <f t="shared" si="5"/>
        <v>100</v>
      </c>
    </row>
    <row r="395" spans="1:5" s="692" customFormat="1" ht="15" customHeight="1" x14ac:dyDescent="0.2">
      <c r="A395" s="1341" t="s">
        <v>285</v>
      </c>
      <c r="B395" s="1342"/>
      <c r="C395" s="693">
        <f>SUM(C311:C394)</f>
        <v>166480.86000000002</v>
      </c>
      <c r="D395" s="693">
        <f>SUM(D311:D394)</f>
        <v>164671.42680000002</v>
      </c>
      <c r="E395" s="691">
        <f t="shared" si="5"/>
        <v>98.913128392056606</v>
      </c>
    </row>
    <row r="396" spans="1:5" s="681" customFormat="1" ht="18" customHeight="1" x14ac:dyDescent="0.25">
      <c r="A396" s="1343" t="s">
        <v>448</v>
      </c>
      <c r="B396" s="1344"/>
      <c r="C396" s="1344"/>
      <c r="D396" s="1344"/>
      <c r="E396" s="1345"/>
    </row>
    <row r="397" spans="1:5" s="692" customFormat="1" ht="15" customHeight="1" x14ac:dyDescent="0.2">
      <c r="A397" s="1340" t="s">
        <v>449</v>
      </c>
      <c r="B397" s="689" t="s">
        <v>3521</v>
      </c>
      <c r="C397" s="690">
        <v>50</v>
      </c>
      <c r="D397" s="690">
        <v>50</v>
      </c>
      <c r="E397" s="691">
        <f t="shared" si="5"/>
        <v>100</v>
      </c>
    </row>
    <row r="398" spans="1:5" s="692" customFormat="1" ht="15" customHeight="1" x14ac:dyDescent="0.2">
      <c r="A398" s="1340"/>
      <c r="B398" s="689" t="s">
        <v>450</v>
      </c>
      <c r="C398" s="690">
        <v>75</v>
      </c>
      <c r="D398" s="690">
        <v>75</v>
      </c>
      <c r="E398" s="691">
        <f t="shared" si="5"/>
        <v>100</v>
      </c>
    </row>
    <row r="399" spans="1:5" s="692" customFormat="1" ht="15" customHeight="1" x14ac:dyDescent="0.2">
      <c r="A399" s="1340"/>
      <c r="B399" s="689" t="s">
        <v>2848</v>
      </c>
      <c r="C399" s="690">
        <v>150</v>
      </c>
      <c r="D399" s="690">
        <v>150</v>
      </c>
      <c r="E399" s="691">
        <f t="shared" ref="E399:E435" si="6">D399/C399*100</f>
        <v>100</v>
      </c>
    </row>
    <row r="400" spans="1:5" s="692" customFormat="1" ht="15" customHeight="1" x14ac:dyDescent="0.2">
      <c r="A400" s="1340"/>
      <c r="B400" s="689" t="s">
        <v>452</v>
      </c>
      <c r="C400" s="690">
        <v>45</v>
      </c>
      <c r="D400" s="690">
        <v>45</v>
      </c>
      <c r="E400" s="691">
        <f t="shared" si="6"/>
        <v>100</v>
      </c>
    </row>
    <row r="401" spans="1:5" s="692" customFormat="1" ht="15" customHeight="1" x14ac:dyDescent="0.2">
      <c r="A401" s="688" t="s">
        <v>453</v>
      </c>
      <c r="B401" s="689" t="s">
        <v>355</v>
      </c>
      <c r="C401" s="690">
        <v>11000</v>
      </c>
      <c r="D401" s="690">
        <v>11000</v>
      </c>
      <c r="E401" s="691">
        <f t="shared" si="6"/>
        <v>100</v>
      </c>
    </row>
    <row r="402" spans="1:5" s="692" customFormat="1" ht="15" customHeight="1" x14ac:dyDescent="0.2">
      <c r="A402" s="1340" t="s">
        <v>2612</v>
      </c>
      <c r="B402" s="689" t="s">
        <v>4220</v>
      </c>
      <c r="C402" s="690">
        <v>44.75</v>
      </c>
      <c r="D402" s="690">
        <v>44.75</v>
      </c>
      <c r="E402" s="691">
        <f t="shared" si="6"/>
        <v>100</v>
      </c>
    </row>
    <row r="403" spans="1:5" s="692" customFormat="1" ht="15" customHeight="1" x14ac:dyDescent="0.2">
      <c r="A403" s="1340"/>
      <c r="B403" s="689" t="s">
        <v>3522</v>
      </c>
      <c r="C403" s="690">
        <v>153.30000000000001</v>
      </c>
      <c r="D403" s="690">
        <v>153.30000000000001</v>
      </c>
      <c r="E403" s="691">
        <f t="shared" si="6"/>
        <v>100</v>
      </c>
    </row>
    <row r="404" spans="1:5" s="692" customFormat="1" ht="15" customHeight="1" x14ac:dyDescent="0.2">
      <c r="A404" s="1340"/>
      <c r="B404" s="689" t="s">
        <v>3097</v>
      </c>
      <c r="C404" s="690">
        <v>98.3</v>
      </c>
      <c r="D404" s="690">
        <v>98.3</v>
      </c>
      <c r="E404" s="691">
        <f t="shared" si="6"/>
        <v>100</v>
      </c>
    </row>
    <row r="405" spans="1:5" s="692" customFormat="1" ht="15" customHeight="1" x14ac:dyDescent="0.2">
      <c r="A405" s="1340"/>
      <c r="B405" s="689" t="s">
        <v>299</v>
      </c>
      <c r="C405" s="690">
        <v>350</v>
      </c>
      <c r="D405" s="690">
        <v>350</v>
      </c>
      <c r="E405" s="691">
        <f t="shared" si="6"/>
        <v>100</v>
      </c>
    </row>
    <row r="406" spans="1:5" s="692" customFormat="1" ht="15" customHeight="1" x14ac:dyDescent="0.2">
      <c r="A406" s="1340"/>
      <c r="B406" s="689" t="s">
        <v>3928</v>
      </c>
      <c r="C406" s="690">
        <v>36.5</v>
      </c>
      <c r="D406" s="690">
        <v>0</v>
      </c>
      <c r="E406" s="691">
        <f t="shared" si="6"/>
        <v>0</v>
      </c>
    </row>
    <row r="407" spans="1:5" s="692" customFormat="1" ht="15" customHeight="1" x14ac:dyDescent="0.2">
      <c r="A407" s="1340"/>
      <c r="B407" s="689" t="s">
        <v>3098</v>
      </c>
      <c r="C407" s="690">
        <v>80</v>
      </c>
      <c r="D407" s="690">
        <v>80</v>
      </c>
      <c r="E407" s="691">
        <f t="shared" si="6"/>
        <v>100</v>
      </c>
    </row>
    <row r="408" spans="1:5" s="692" customFormat="1" ht="15" customHeight="1" x14ac:dyDescent="0.2">
      <c r="A408" s="1340" t="s">
        <v>3523</v>
      </c>
      <c r="B408" s="689" t="s">
        <v>4221</v>
      </c>
      <c r="C408" s="690">
        <v>14000</v>
      </c>
      <c r="D408" s="690">
        <v>14000</v>
      </c>
      <c r="E408" s="691">
        <f t="shared" si="6"/>
        <v>100</v>
      </c>
    </row>
    <row r="409" spans="1:5" s="692" customFormat="1" ht="15" customHeight="1" x14ac:dyDescent="0.2">
      <c r="A409" s="1340"/>
      <c r="B409" s="689" t="s">
        <v>4222</v>
      </c>
      <c r="C409" s="690">
        <v>65.42</v>
      </c>
      <c r="D409" s="690">
        <v>65.412999999999997</v>
      </c>
      <c r="E409" s="691">
        <f t="shared" si="6"/>
        <v>99.98929990828492</v>
      </c>
    </row>
    <row r="410" spans="1:5" s="692" customFormat="1" ht="15" customHeight="1" x14ac:dyDescent="0.2">
      <c r="A410" s="1340"/>
      <c r="B410" s="689" t="s">
        <v>3524</v>
      </c>
      <c r="C410" s="690">
        <v>500</v>
      </c>
      <c r="D410" s="690">
        <v>0</v>
      </c>
      <c r="E410" s="691">
        <f t="shared" si="6"/>
        <v>0</v>
      </c>
    </row>
    <row r="411" spans="1:5" s="692" customFormat="1" ht="15" customHeight="1" x14ac:dyDescent="0.2">
      <c r="A411" s="1340"/>
      <c r="B411" s="689" t="s">
        <v>451</v>
      </c>
      <c r="C411" s="690">
        <v>400</v>
      </c>
      <c r="D411" s="690">
        <v>400</v>
      </c>
      <c r="E411" s="691">
        <f t="shared" si="6"/>
        <v>100</v>
      </c>
    </row>
    <row r="412" spans="1:5" s="692" customFormat="1" ht="15" customHeight="1" x14ac:dyDescent="0.2">
      <c r="A412" s="1340"/>
      <c r="B412" s="689" t="s">
        <v>355</v>
      </c>
      <c r="C412" s="690">
        <v>1687.56</v>
      </c>
      <c r="D412" s="690">
        <v>1687.56</v>
      </c>
      <c r="E412" s="691">
        <f t="shared" si="6"/>
        <v>100</v>
      </c>
    </row>
    <row r="413" spans="1:5" s="692" customFormat="1" ht="15" customHeight="1" x14ac:dyDescent="0.2">
      <c r="A413" s="1340"/>
      <c r="B413" s="689" t="s">
        <v>4223</v>
      </c>
      <c r="C413" s="690">
        <v>1400</v>
      </c>
      <c r="D413" s="690">
        <v>1400</v>
      </c>
      <c r="E413" s="691">
        <f t="shared" si="6"/>
        <v>100</v>
      </c>
    </row>
    <row r="414" spans="1:5" s="692" customFormat="1" ht="15" customHeight="1" x14ac:dyDescent="0.2">
      <c r="A414" s="1340"/>
      <c r="B414" s="689" t="s">
        <v>458</v>
      </c>
      <c r="C414" s="690">
        <v>100</v>
      </c>
      <c r="D414" s="690">
        <v>100</v>
      </c>
      <c r="E414" s="691">
        <f t="shared" si="6"/>
        <v>100</v>
      </c>
    </row>
    <row r="415" spans="1:5" s="692" customFormat="1" ht="15" customHeight="1" x14ac:dyDescent="0.2">
      <c r="A415" s="1341" t="s">
        <v>286</v>
      </c>
      <c r="B415" s="1342"/>
      <c r="C415" s="693">
        <f>SUM(C397:C414)</f>
        <v>30235.829999999998</v>
      </c>
      <c r="D415" s="693">
        <f>SUM(D397:D414)</f>
        <v>29699.323</v>
      </c>
      <c r="E415" s="697">
        <f t="shared" si="6"/>
        <v>98.225591954975272</v>
      </c>
    </row>
    <row r="416" spans="1:5" s="681" customFormat="1" ht="18" customHeight="1" x14ac:dyDescent="0.25">
      <c r="A416" s="1343" t="s">
        <v>455</v>
      </c>
      <c r="B416" s="1344"/>
      <c r="C416" s="1344"/>
      <c r="D416" s="1344"/>
      <c r="E416" s="1345"/>
    </row>
    <row r="417" spans="1:5" s="692" customFormat="1" ht="15" customHeight="1" x14ac:dyDescent="0.2">
      <c r="A417" s="1340" t="s">
        <v>456</v>
      </c>
      <c r="B417" s="689" t="s">
        <v>457</v>
      </c>
      <c r="C417" s="690">
        <v>1000</v>
      </c>
      <c r="D417" s="690">
        <v>1000</v>
      </c>
      <c r="E417" s="691">
        <f t="shared" si="6"/>
        <v>100</v>
      </c>
    </row>
    <row r="418" spans="1:5" s="692" customFormat="1" ht="15" customHeight="1" x14ac:dyDescent="0.2">
      <c r="A418" s="1340"/>
      <c r="B418" s="689" t="s">
        <v>458</v>
      </c>
      <c r="C418" s="690">
        <v>1000</v>
      </c>
      <c r="D418" s="690">
        <v>1000</v>
      </c>
      <c r="E418" s="691">
        <f t="shared" si="6"/>
        <v>100</v>
      </c>
    </row>
    <row r="419" spans="1:5" s="692" customFormat="1" ht="15" customHeight="1" x14ac:dyDescent="0.2">
      <c r="A419" s="1340" t="s">
        <v>459</v>
      </c>
      <c r="B419" s="689" t="s">
        <v>2615</v>
      </c>
      <c r="C419" s="690">
        <v>2900</v>
      </c>
      <c r="D419" s="690">
        <v>2900</v>
      </c>
      <c r="E419" s="691">
        <f t="shared" si="6"/>
        <v>100</v>
      </c>
    </row>
    <row r="420" spans="1:5" s="692" customFormat="1" ht="15" customHeight="1" x14ac:dyDescent="0.2">
      <c r="A420" s="1340"/>
      <c r="B420" s="689" t="s">
        <v>2849</v>
      </c>
      <c r="C420" s="690">
        <v>144</v>
      </c>
      <c r="D420" s="690">
        <v>144</v>
      </c>
      <c r="E420" s="691">
        <f t="shared" si="6"/>
        <v>100</v>
      </c>
    </row>
    <row r="421" spans="1:5" s="692" customFormat="1" ht="25.5" x14ac:dyDescent="0.2">
      <c r="A421" s="688" t="s">
        <v>2850</v>
      </c>
      <c r="B421" s="689" t="s">
        <v>2614</v>
      </c>
      <c r="C421" s="690">
        <v>200</v>
      </c>
      <c r="D421" s="690">
        <v>200</v>
      </c>
      <c r="E421" s="691">
        <f t="shared" si="6"/>
        <v>100</v>
      </c>
    </row>
    <row r="422" spans="1:5" s="692" customFormat="1" ht="15" customHeight="1" x14ac:dyDescent="0.2">
      <c r="A422" s="1340" t="s">
        <v>3099</v>
      </c>
      <c r="B422" s="689" t="s">
        <v>318</v>
      </c>
      <c r="C422" s="690">
        <v>1000</v>
      </c>
      <c r="D422" s="690">
        <v>0</v>
      </c>
      <c r="E422" s="691">
        <f t="shared" si="6"/>
        <v>0</v>
      </c>
    </row>
    <row r="423" spans="1:5" s="692" customFormat="1" ht="15" customHeight="1" x14ac:dyDescent="0.2">
      <c r="A423" s="1340"/>
      <c r="B423" s="689" t="s">
        <v>3525</v>
      </c>
      <c r="C423" s="690">
        <v>2000</v>
      </c>
      <c r="D423" s="690">
        <v>0</v>
      </c>
      <c r="E423" s="691">
        <f t="shared" si="6"/>
        <v>0</v>
      </c>
    </row>
    <row r="424" spans="1:5" s="692" customFormat="1" ht="15" customHeight="1" x14ac:dyDescent="0.2">
      <c r="A424" s="688" t="s">
        <v>461</v>
      </c>
      <c r="B424" s="689" t="s">
        <v>355</v>
      </c>
      <c r="C424" s="690">
        <v>1313</v>
      </c>
      <c r="D424" s="690">
        <v>1313</v>
      </c>
      <c r="E424" s="691">
        <f t="shared" si="6"/>
        <v>100</v>
      </c>
    </row>
    <row r="425" spans="1:5" s="692" customFormat="1" ht="25.5" x14ac:dyDescent="0.2">
      <c r="A425" s="688" t="s">
        <v>3526</v>
      </c>
      <c r="B425" s="689" t="s">
        <v>3103</v>
      </c>
      <c r="C425" s="690">
        <v>10</v>
      </c>
      <c r="D425" s="690">
        <v>10</v>
      </c>
      <c r="E425" s="691">
        <f t="shared" si="6"/>
        <v>100</v>
      </c>
    </row>
    <row r="426" spans="1:5" s="692" customFormat="1" ht="25.5" x14ac:dyDescent="0.2">
      <c r="A426" s="1340" t="s">
        <v>3527</v>
      </c>
      <c r="B426" s="689" t="s">
        <v>3100</v>
      </c>
      <c r="C426" s="690">
        <v>78</v>
      </c>
      <c r="D426" s="690">
        <v>78</v>
      </c>
      <c r="E426" s="691">
        <f t="shared" si="6"/>
        <v>100</v>
      </c>
    </row>
    <row r="427" spans="1:5" s="692" customFormat="1" ht="25.5" x14ac:dyDescent="0.2">
      <c r="A427" s="1340"/>
      <c r="B427" s="689" t="s">
        <v>3101</v>
      </c>
      <c r="C427" s="690">
        <v>90</v>
      </c>
      <c r="D427" s="690">
        <v>90</v>
      </c>
      <c r="E427" s="691">
        <f t="shared" si="6"/>
        <v>100</v>
      </c>
    </row>
    <row r="428" spans="1:5" s="692" customFormat="1" ht="15" customHeight="1" x14ac:dyDescent="0.2">
      <c r="A428" s="1340"/>
      <c r="B428" s="689" t="s">
        <v>3529</v>
      </c>
      <c r="C428" s="690">
        <v>100</v>
      </c>
      <c r="D428" s="690">
        <v>100</v>
      </c>
      <c r="E428" s="691">
        <f t="shared" si="6"/>
        <v>100</v>
      </c>
    </row>
    <row r="429" spans="1:5" s="692" customFormat="1" ht="15" customHeight="1" x14ac:dyDescent="0.2">
      <c r="A429" s="1340"/>
      <c r="B429" s="689" t="s">
        <v>4224</v>
      </c>
      <c r="C429" s="690">
        <v>100</v>
      </c>
      <c r="D429" s="690">
        <v>100</v>
      </c>
      <c r="E429" s="691">
        <f t="shared" si="6"/>
        <v>100</v>
      </c>
    </row>
    <row r="430" spans="1:5" s="692" customFormat="1" ht="15" customHeight="1" x14ac:dyDescent="0.2">
      <c r="A430" s="1340"/>
      <c r="B430" s="689" t="s">
        <v>463</v>
      </c>
      <c r="C430" s="690">
        <v>200</v>
      </c>
      <c r="D430" s="690">
        <v>0</v>
      </c>
      <c r="E430" s="691">
        <f t="shared" si="6"/>
        <v>0</v>
      </c>
    </row>
    <row r="431" spans="1:5" s="692" customFormat="1" ht="15" customHeight="1" x14ac:dyDescent="0.2">
      <c r="A431" s="1340"/>
      <c r="B431" s="689" t="s">
        <v>3102</v>
      </c>
      <c r="C431" s="690">
        <v>30</v>
      </c>
      <c r="D431" s="690">
        <v>30</v>
      </c>
      <c r="E431" s="691">
        <f t="shared" si="6"/>
        <v>100</v>
      </c>
    </row>
    <row r="432" spans="1:5" s="692" customFormat="1" ht="25.5" x14ac:dyDescent="0.2">
      <c r="A432" s="1340"/>
      <c r="B432" s="689" t="s">
        <v>300</v>
      </c>
      <c r="C432" s="690">
        <v>80</v>
      </c>
      <c r="D432" s="690">
        <v>80</v>
      </c>
      <c r="E432" s="691">
        <f t="shared" si="6"/>
        <v>100</v>
      </c>
    </row>
    <row r="433" spans="1:5" s="692" customFormat="1" ht="15" customHeight="1" x14ac:dyDescent="0.2">
      <c r="A433" s="1340" t="s">
        <v>464</v>
      </c>
      <c r="B433" s="689" t="s">
        <v>4221</v>
      </c>
      <c r="C433" s="690">
        <v>691.54</v>
      </c>
      <c r="D433" s="690">
        <v>691.53312000000005</v>
      </c>
      <c r="E433" s="691">
        <f t="shared" si="6"/>
        <v>99.999005119009752</v>
      </c>
    </row>
    <row r="434" spans="1:5" s="692" customFormat="1" ht="15" customHeight="1" x14ac:dyDescent="0.2">
      <c r="A434" s="1340"/>
      <c r="B434" s="689" t="s">
        <v>3284</v>
      </c>
      <c r="C434" s="690">
        <v>2253</v>
      </c>
      <c r="D434" s="690">
        <v>2253</v>
      </c>
      <c r="E434" s="691">
        <f t="shared" si="6"/>
        <v>100</v>
      </c>
    </row>
    <row r="435" spans="1:5" s="692" customFormat="1" ht="15" customHeight="1" x14ac:dyDescent="0.2">
      <c r="A435" s="1341" t="s">
        <v>287</v>
      </c>
      <c r="B435" s="1342"/>
      <c r="C435" s="693">
        <f>SUM(C417:C434)</f>
        <v>13189.54</v>
      </c>
      <c r="D435" s="693">
        <f>SUM(D417:D434)</f>
        <v>9989.5331200000001</v>
      </c>
      <c r="E435" s="697">
        <f t="shared" si="6"/>
        <v>75.738298075596262</v>
      </c>
    </row>
    <row r="436" spans="1:5" s="681" customFormat="1" ht="18" customHeight="1" x14ac:dyDescent="0.25">
      <c r="A436" s="1333" t="s">
        <v>2618</v>
      </c>
      <c r="B436" s="1334"/>
      <c r="C436" s="1334"/>
      <c r="D436" s="1334"/>
      <c r="E436" s="1335"/>
    </row>
    <row r="437" spans="1:5" s="692" customFormat="1" ht="15" customHeight="1" x14ac:dyDescent="0.2">
      <c r="A437" s="688" t="s">
        <v>2514</v>
      </c>
      <c r="B437" s="689" t="s">
        <v>389</v>
      </c>
      <c r="C437" s="690">
        <v>30</v>
      </c>
      <c r="D437" s="690">
        <v>30</v>
      </c>
      <c r="E437" s="691">
        <f>D437/C437*100</f>
        <v>100</v>
      </c>
    </row>
    <row r="438" spans="1:5" s="692" customFormat="1" ht="15.75" customHeight="1" thickBot="1" x14ac:dyDescent="0.25">
      <c r="A438" s="1336" t="s">
        <v>2619</v>
      </c>
      <c r="B438" s="1337"/>
      <c r="C438" s="693">
        <f>SUM(C437)</f>
        <v>30</v>
      </c>
      <c r="D438" s="693">
        <f>SUM(D437)</f>
        <v>30</v>
      </c>
      <c r="E438" s="694">
        <f>D438/C438*100</f>
        <v>100</v>
      </c>
    </row>
    <row r="439" spans="1:5" s="692" customFormat="1" ht="15.75" customHeight="1" thickBot="1" x14ac:dyDescent="0.25">
      <c r="A439" s="1338" t="s">
        <v>288</v>
      </c>
      <c r="B439" s="1339"/>
      <c r="C439" s="698">
        <f>C28+C152+C229+C236+C266+C295+C309+C395+C415+C435+C438</f>
        <v>1033223.5</v>
      </c>
      <c r="D439" s="698">
        <f>D28+D152+D229+D236+D266+D295+D309+D395+D415+D435+D438</f>
        <v>930221.10146999999</v>
      </c>
      <c r="E439" s="699">
        <f t="shared" ref="E439" si="7">D439/C439*100</f>
        <v>90.030966336905806</v>
      </c>
    </row>
  </sheetData>
  <mergeCells count="57">
    <mergeCell ref="A152:B152"/>
    <mergeCell ref="A2:E2"/>
    <mergeCell ref="A4:E4"/>
    <mergeCell ref="A8:E8"/>
    <mergeCell ref="A11:A14"/>
    <mergeCell ref="A16:A27"/>
    <mergeCell ref="A28:B28"/>
    <mergeCell ref="A29:E29"/>
    <mergeCell ref="A31:A43"/>
    <mergeCell ref="A45:A76"/>
    <mergeCell ref="A79:A144"/>
    <mergeCell ref="A148:A151"/>
    <mergeCell ref="A236:B236"/>
    <mergeCell ref="A153:E153"/>
    <mergeCell ref="A154:A176"/>
    <mergeCell ref="A177:A180"/>
    <mergeCell ref="A181:A182"/>
    <mergeCell ref="A183:A186"/>
    <mergeCell ref="A187:A193"/>
    <mergeCell ref="A194:A208"/>
    <mergeCell ref="A209:A226"/>
    <mergeCell ref="A229:B229"/>
    <mergeCell ref="A230:E230"/>
    <mergeCell ref="A232:A235"/>
    <mergeCell ref="A306:A307"/>
    <mergeCell ref="A237:E237"/>
    <mergeCell ref="A239:A240"/>
    <mergeCell ref="A241:A247"/>
    <mergeCell ref="A249:A264"/>
    <mergeCell ref="A266:B266"/>
    <mergeCell ref="A267:E267"/>
    <mergeCell ref="A268:A269"/>
    <mergeCell ref="A271:A293"/>
    <mergeCell ref="A295:B295"/>
    <mergeCell ref="A296:E296"/>
    <mergeCell ref="A298:A305"/>
    <mergeCell ref="A416:E416"/>
    <mergeCell ref="A309:B309"/>
    <mergeCell ref="A310:E310"/>
    <mergeCell ref="A313:A319"/>
    <mergeCell ref="A320:A385"/>
    <mergeCell ref="A387:A390"/>
    <mergeCell ref="A395:B395"/>
    <mergeCell ref="A396:E396"/>
    <mergeCell ref="A397:A400"/>
    <mergeCell ref="A402:A407"/>
    <mergeCell ref="A408:A414"/>
    <mergeCell ref="A415:B415"/>
    <mergeCell ref="A436:E436"/>
    <mergeCell ref="A438:B438"/>
    <mergeCell ref="A439:B439"/>
    <mergeCell ref="A417:A418"/>
    <mergeCell ref="A419:A420"/>
    <mergeCell ref="A422:A423"/>
    <mergeCell ref="A426:A432"/>
    <mergeCell ref="A433:A434"/>
    <mergeCell ref="A435:B435"/>
  </mergeCells>
  <pageMargins left="0.39370078740157483" right="0.39370078740157483" top="0.59055118110236227" bottom="0.39370078740157483" header="0.31496062992125984" footer="0.11811023622047245"/>
  <pageSetup paperSize="9" scale="82" firstPageNumber="137" fitToHeight="0" orientation="portrait" useFirstPageNumber="1" r:id="rId1"/>
  <headerFooter>
    <oddHeader>&amp;L&amp;"Tahoma,Kurzíva"Závěrečný účet Moravskoslezského kraje za rok 2025&amp;R&amp;"Tahoma,Kurzíva"Tabulka č. 7</oddHeader>
    <oddFooter>&amp;C&amp;"Tahoma,Obyčejné"&amp;P</oddFooter>
  </headerFooter>
  <rowBreaks count="8" manualBreakCount="8">
    <brk id="51" max="16383" man="1"/>
    <brk id="109" max="16383" man="1"/>
    <brk id="162" max="16383" man="1"/>
    <brk id="217" max="16383" man="1"/>
    <brk id="266" max="16383" man="1"/>
    <brk id="319" max="16383" man="1"/>
    <brk id="369" max="16383" man="1"/>
    <brk id="4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9A01-58F1-40EC-95A4-C63A6007B590}">
  <sheetPr>
    <pageSetUpPr fitToPage="1"/>
  </sheetPr>
  <dimension ref="A1:O174"/>
  <sheetViews>
    <sheetView zoomScaleNormal="100" zoomScaleSheetLayoutView="100" workbookViewId="0">
      <pane ySplit="4" topLeftCell="A5" activePane="bottomLeft" state="frozen"/>
      <selection activeCell="D12" sqref="D12"/>
      <selection pane="bottomLeft" activeCell="Q2" sqref="Q2"/>
    </sheetView>
  </sheetViews>
  <sheetFormatPr defaultColWidth="9.140625" defaultRowHeight="15" x14ac:dyDescent="0.25"/>
  <cols>
    <col min="1" max="1" width="47.5703125" style="789" customWidth="1"/>
    <col min="2" max="2" width="8.7109375" style="789" hidden="1" customWidth="1"/>
    <col min="3" max="3" width="13.5703125" style="789" customWidth="1"/>
    <col min="4" max="9" width="9.7109375" style="789" customWidth="1"/>
    <col min="10" max="14" width="10.7109375" style="789" customWidth="1"/>
    <col min="15" max="15" width="10.7109375" style="785" customWidth="1"/>
    <col min="16" max="16384" width="9.140625" style="790"/>
  </cols>
  <sheetData>
    <row r="1" spans="1:15" s="753" customFormat="1" ht="34.5" customHeight="1" x14ac:dyDescent="0.25">
      <c r="A1" s="1353" t="s">
        <v>4336</v>
      </c>
      <c r="B1" s="1353"/>
      <c r="C1" s="1353"/>
      <c r="D1" s="1353"/>
      <c r="E1" s="1353"/>
      <c r="F1" s="1353"/>
      <c r="G1" s="1353"/>
      <c r="H1" s="1353"/>
      <c r="I1" s="1353"/>
      <c r="J1" s="1353"/>
      <c r="K1" s="1353"/>
      <c r="L1" s="1353"/>
      <c r="M1" s="1353"/>
      <c r="N1" s="1353"/>
      <c r="O1" s="1353"/>
    </row>
    <row r="2" spans="1:15" s="753" customFormat="1" ht="15.75" thickBot="1" x14ac:dyDescent="0.3">
      <c r="A2" s="754"/>
      <c r="B2" s="754"/>
      <c r="C2" s="754"/>
      <c r="D2" s="754"/>
      <c r="E2" s="754"/>
      <c r="F2" s="754"/>
      <c r="G2" s="754"/>
      <c r="H2" s="754"/>
      <c r="I2" s="754"/>
      <c r="J2" s="754"/>
      <c r="K2" s="754"/>
      <c r="L2" s="754"/>
      <c r="M2" s="755"/>
      <c r="N2" s="754"/>
      <c r="O2" s="756" t="s">
        <v>2</v>
      </c>
    </row>
    <row r="3" spans="1:15" s="757" customFormat="1" ht="23.25" customHeight="1" x14ac:dyDescent="0.2">
      <c r="A3" s="1354" t="s">
        <v>465</v>
      </c>
      <c r="B3" s="1356" t="s">
        <v>2526</v>
      </c>
      <c r="C3" s="1358" t="s">
        <v>497</v>
      </c>
      <c r="D3" s="1360" t="s">
        <v>498</v>
      </c>
      <c r="E3" s="1361"/>
      <c r="F3" s="1361"/>
      <c r="G3" s="1361"/>
      <c r="H3" s="1361"/>
      <c r="I3" s="1361"/>
      <c r="J3" s="1361"/>
      <c r="K3" s="1361"/>
      <c r="L3" s="1361"/>
      <c r="M3" s="1362"/>
      <c r="N3" s="1363" t="s">
        <v>499</v>
      </c>
      <c r="O3" s="1365" t="s">
        <v>2572</v>
      </c>
    </row>
    <row r="4" spans="1:15" s="757" customFormat="1" ht="23.25" customHeight="1" thickBot="1" x14ac:dyDescent="0.25">
      <c r="A4" s="1355" t="s">
        <v>465</v>
      </c>
      <c r="B4" s="1357" t="s">
        <v>2526</v>
      </c>
      <c r="C4" s="1359" t="s">
        <v>497</v>
      </c>
      <c r="D4" s="1099">
        <v>2016</v>
      </c>
      <c r="E4" s="1099">
        <v>2017</v>
      </c>
      <c r="F4" s="1099">
        <v>2018</v>
      </c>
      <c r="G4" s="1099">
        <v>2019</v>
      </c>
      <c r="H4" s="1099">
        <v>2020</v>
      </c>
      <c r="I4" s="1099">
        <v>2021</v>
      </c>
      <c r="J4" s="1099">
        <v>2022</v>
      </c>
      <c r="K4" s="1099">
        <v>2023</v>
      </c>
      <c r="L4" s="1099">
        <v>2024</v>
      </c>
      <c r="M4" s="286">
        <v>2025</v>
      </c>
      <c r="N4" s="1364"/>
      <c r="O4" s="1366" t="s">
        <v>2527</v>
      </c>
    </row>
    <row r="5" spans="1:15" s="757" customFormat="1" ht="18" customHeight="1" x14ac:dyDescent="0.15">
      <c r="A5" s="383" t="s">
        <v>2586</v>
      </c>
      <c r="B5" s="766"/>
      <c r="C5" s="766"/>
      <c r="D5" s="766"/>
      <c r="E5" s="766"/>
      <c r="F5" s="766"/>
      <c r="G5" s="766"/>
      <c r="H5" s="766"/>
      <c r="I5" s="766"/>
      <c r="J5" s="766"/>
      <c r="K5" s="766"/>
      <c r="L5" s="766"/>
      <c r="M5" s="766"/>
      <c r="N5" s="766"/>
      <c r="O5" s="767"/>
    </row>
    <row r="6" spans="1:15" s="285" customFormat="1" ht="15" customHeight="1" x14ac:dyDescent="0.2">
      <c r="A6" s="768" t="s">
        <v>4338</v>
      </c>
      <c r="B6" s="769">
        <v>3676</v>
      </c>
      <c r="C6" s="760">
        <v>40000</v>
      </c>
      <c r="D6" s="770">
        <v>0</v>
      </c>
      <c r="E6" s="770">
        <v>0</v>
      </c>
      <c r="F6" s="770">
        <v>0</v>
      </c>
      <c r="G6" s="770">
        <v>0</v>
      </c>
      <c r="H6" s="770">
        <v>0</v>
      </c>
      <c r="I6" s="770">
        <v>0</v>
      </c>
      <c r="J6" s="770">
        <v>0</v>
      </c>
      <c r="K6" s="770">
        <v>0</v>
      </c>
      <c r="L6" s="770">
        <v>0</v>
      </c>
      <c r="M6" s="771">
        <v>0</v>
      </c>
      <c r="N6" s="761">
        <v>40000</v>
      </c>
      <c r="O6" s="772">
        <v>0.85</v>
      </c>
    </row>
    <row r="7" spans="1:15" s="285" customFormat="1" ht="45" customHeight="1" x14ac:dyDescent="0.2">
      <c r="A7" s="768" t="s">
        <v>4339</v>
      </c>
      <c r="B7" s="769">
        <v>3522</v>
      </c>
      <c r="C7" s="760">
        <v>4583.2800000000007</v>
      </c>
      <c r="D7" s="770">
        <v>0</v>
      </c>
      <c r="E7" s="770">
        <v>0</v>
      </c>
      <c r="F7" s="770">
        <v>0</v>
      </c>
      <c r="G7" s="770">
        <v>0</v>
      </c>
      <c r="H7" s="770">
        <v>0</v>
      </c>
      <c r="I7" s="770">
        <v>0</v>
      </c>
      <c r="J7" s="770">
        <v>0</v>
      </c>
      <c r="K7" s="770">
        <v>0</v>
      </c>
      <c r="L7" s="770">
        <v>187.29</v>
      </c>
      <c r="M7" s="771">
        <v>1136.6500000000001</v>
      </c>
      <c r="N7" s="761">
        <v>3259.34</v>
      </c>
      <c r="O7" s="772">
        <v>0.85</v>
      </c>
    </row>
    <row r="8" spans="1:15" s="285" customFormat="1" ht="15" customHeight="1" x14ac:dyDescent="0.2">
      <c r="A8" s="768" t="s">
        <v>3405</v>
      </c>
      <c r="B8" s="769">
        <v>3668</v>
      </c>
      <c r="C8" s="760">
        <v>200000</v>
      </c>
      <c r="D8" s="770">
        <v>0</v>
      </c>
      <c r="E8" s="770">
        <v>0</v>
      </c>
      <c r="F8" s="770">
        <v>0</v>
      </c>
      <c r="G8" s="770">
        <v>0</v>
      </c>
      <c r="H8" s="770">
        <v>0</v>
      </c>
      <c r="I8" s="770">
        <v>0</v>
      </c>
      <c r="J8" s="770">
        <v>0</v>
      </c>
      <c r="K8" s="770">
        <v>0</v>
      </c>
      <c r="L8" s="770">
        <v>50.82</v>
      </c>
      <c r="M8" s="771">
        <v>151.25</v>
      </c>
      <c r="N8" s="761">
        <v>199797.93</v>
      </c>
      <c r="O8" s="772">
        <v>0.85</v>
      </c>
    </row>
    <row r="9" spans="1:15" s="285" customFormat="1" ht="24" customHeight="1" x14ac:dyDescent="0.2">
      <c r="A9" s="768" t="s">
        <v>3406</v>
      </c>
      <c r="B9" s="773">
        <v>3667</v>
      </c>
      <c r="C9" s="760">
        <v>102200.05</v>
      </c>
      <c r="D9" s="770">
        <v>0</v>
      </c>
      <c r="E9" s="770">
        <v>0</v>
      </c>
      <c r="F9" s="770">
        <v>0</v>
      </c>
      <c r="G9" s="770">
        <v>0</v>
      </c>
      <c r="H9" s="770">
        <v>0</v>
      </c>
      <c r="I9" s="770">
        <v>0</v>
      </c>
      <c r="J9" s="770">
        <v>0</v>
      </c>
      <c r="K9" s="770">
        <v>0</v>
      </c>
      <c r="L9" s="770">
        <v>19.059999999999999</v>
      </c>
      <c r="M9" s="771">
        <v>39.72</v>
      </c>
      <c r="N9" s="761">
        <v>102141.27</v>
      </c>
      <c r="O9" s="772">
        <v>0.85</v>
      </c>
    </row>
    <row r="10" spans="1:15" s="285" customFormat="1" ht="15" customHeight="1" x14ac:dyDescent="0.2">
      <c r="A10" s="768" t="s">
        <v>3407</v>
      </c>
      <c r="B10" s="769">
        <v>3670</v>
      </c>
      <c r="C10" s="760">
        <v>21862.57</v>
      </c>
      <c r="D10" s="770">
        <v>0</v>
      </c>
      <c r="E10" s="770">
        <v>0</v>
      </c>
      <c r="F10" s="770">
        <v>0</v>
      </c>
      <c r="G10" s="770">
        <v>0</v>
      </c>
      <c r="H10" s="770">
        <v>0</v>
      </c>
      <c r="I10" s="770">
        <v>0</v>
      </c>
      <c r="J10" s="770">
        <v>0</v>
      </c>
      <c r="K10" s="770">
        <v>0</v>
      </c>
      <c r="L10" s="770">
        <v>44.47</v>
      </c>
      <c r="M10" s="771">
        <v>19321.599999999999</v>
      </c>
      <c r="N10" s="761">
        <v>2496.5</v>
      </c>
      <c r="O10" s="772">
        <v>0.85</v>
      </c>
    </row>
    <row r="11" spans="1:15" s="285" customFormat="1" ht="15" customHeight="1" x14ac:dyDescent="0.2">
      <c r="A11" s="768" t="s">
        <v>2854</v>
      </c>
      <c r="B11" s="769">
        <v>3532</v>
      </c>
      <c r="C11" s="760">
        <v>30751.659999999996</v>
      </c>
      <c r="D11" s="770">
        <v>0</v>
      </c>
      <c r="E11" s="770">
        <v>0</v>
      </c>
      <c r="F11" s="770">
        <v>0</v>
      </c>
      <c r="G11" s="770">
        <v>0</v>
      </c>
      <c r="H11" s="770">
        <v>0</v>
      </c>
      <c r="I11" s="770">
        <v>0</v>
      </c>
      <c r="J11" s="770">
        <v>0</v>
      </c>
      <c r="K11" s="770">
        <v>30.17</v>
      </c>
      <c r="L11" s="770">
        <v>27395.69</v>
      </c>
      <c r="M11" s="771">
        <v>3325.7999999999997</v>
      </c>
      <c r="N11" s="761">
        <v>0</v>
      </c>
      <c r="O11" s="772">
        <v>0.85</v>
      </c>
    </row>
    <row r="12" spans="1:15" s="285" customFormat="1" ht="15" customHeight="1" x14ac:dyDescent="0.2">
      <c r="A12" s="768" t="s">
        <v>3408</v>
      </c>
      <c r="B12" s="769">
        <v>3669</v>
      </c>
      <c r="C12" s="760">
        <v>157438.06</v>
      </c>
      <c r="D12" s="770">
        <v>0</v>
      </c>
      <c r="E12" s="770">
        <v>0</v>
      </c>
      <c r="F12" s="770">
        <v>0</v>
      </c>
      <c r="G12" s="770">
        <v>0</v>
      </c>
      <c r="H12" s="770">
        <v>0</v>
      </c>
      <c r="I12" s="770">
        <v>0</v>
      </c>
      <c r="J12" s="770">
        <v>0</v>
      </c>
      <c r="K12" s="770">
        <v>0</v>
      </c>
      <c r="L12" s="770">
        <v>19.059999999999999</v>
      </c>
      <c r="M12" s="771">
        <v>38.119999999999997</v>
      </c>
      <c r="N12" s="761">
        <v>157380.88</v>
      </c>
      <c r="O12" s="772">
        <v>0.85</v>
      </c>
    </row>
    <row r="13" spans="1:15" s="285" customFormat="1" ht="24" customHeight="1" x14ac:dyDescent="0.2">
      <c r="A13" s="768" t="s">
        <v>3158</v>
      </c>
      <c r="B13" s="769">
        <v>3574</v>
      </c>
      <c r="C13" s="760">
        <v>43387.889999999992</v>
      </c>
      <c r="D13" s="770">
        <v>0</v>
      </c>
      <c r="E13" s="770">
        <v>0</v>
      </c>
      <c r="F13" s="770">
        <v>0</v>
      </c>
      <c r="G13" s="770">
        <v>0</v>
      </c>
      <c r="H13" s="770">
        <v>0</v>
      </c>
      <c r="I13" s="770">
        <v>0</v>
      </c>
      <c r="J13" s="770">
        <v>0</v>
      </c>
      <c r="K13" s="770">
        <v>0</v>
      </c>
      <c r="L13" s="770">
        <v>42986.009999999995</v>
      </c>
      <c r="M13" s="771">
        <v>401.88</v>
      </c>
      <c r="N13" s="761">
        <v>0</v>
      </c>
      <c r="O13" s="772">
        <v>0.85</v>
      </c>
    </row>
    <row r="14" spans="1:15" s="285" customFormat="1" ht="24" customHeight="1" x14ac:dyDescent="0.2">
      <c r="A14" s="768" t="s">
        <v>4340</v>
      </c>
      <c r="B14" s="769">
        <v>3686</v>
      </c>
      <c r="C14" s="760">
        <v>47600</v>
      </c>
      <c r="D14" s="770">
        <v>0</v>
      </c>
      <c r="E14" s="770">
        <v>0</v>
      </c>
      <c r="F14" s="770">
        <v>0</v>
      </c>
      <c r="G14" s="770">
        <v>0</v>
      </c>
      <c r="H14" s="770">
        <v>0</v>
      </c>
      <c r="I14" s="770">
        <v>0</v>
      </c>
      <c r="J14" s="770">
        <v>0</v>
      </c>
      <c r="K14" s="770">
        <v>0</v>
      </c>
      <c r="L14" s="770">
        <v>0</v>
      </c>
      <c r="M14" s="771">
        <v>26.26</v>
      </c>
      <c r="N14" s="761">
        <v>47573.74</v>
      </c>
      <c r="O14" s="772">
        <v>0.85</v>
      </c>
    </row>
    <row r="15" spans="1:15" s="285" customFormat="1" ht="15" customHeight="1" x14ac:dyDescent="0.2">
      <c r="A15" s="768" t="s">
        <v>2856</v>
      </c>
      <c r="B15" s="769">
        <v>3527</v>
      </c>
      <c r="C15" s="760">
        <v>28846.620000000003</v>
      </c>
      <c r="D15" s="770">
        <v>0</v>
      </c>
      <c r="E15" s="770">
        <v>0</v>
      </c>
      <c r="F15" s="770">
        <v>0</v>
      </c>
      <c r="G15" s="770">
        <v>0</v>
      </c>
      <c r="H15" s="770">
        <v>0</v>
      </c>
      <c r="I15" s="770">
        <v>0</v>
      </c>
      <c r="J15" s="770">
        <v>0</v>
      </c>
      <c r="K15" s="770">
        <v>67.960000000000008</v>
      </c>
      <c r="L15" s="770">
        <v>28605.010000000002</v>
      </c>
      <c r="M15" s="771">
        <v>173.65</v>
      </c>
      <c r="N15" s="761">
        <v>0</v>
      </c>
      <c r="O15" s="772">
        <v>0.85</v>
      </c>
    </row>
    <row r="16" spans="1:15" s="285" customFormat="1" ht="15" customHeight="1" x14ac:dyDescent="0.2">
      <c r="A16" s="768" t="s">
        <v>3318</v>
      </c>
      <c r="B16" s="769">
        <v>3573</v>
      </c>
      <c r="C16" s="760">
        <v>98030.12</v>
      </c>
      <c r="D16" s="770">
        <v>0</v>
      </c>
      <c r="E16" s="770">
        <v>0</v>
      </c>
      <c r="F16" s="770">
        <v>0</v>
      </c>
      <c r="G16" s="770">
        <v>0</v>
      </c>
      <c r="H16" s="770">
        <v>0</v>
      </c>
      <c r="I16" s="770">
        <v>0</v>
      </c>
      <c r="J16" s="770">
        <v>0</v>
      </c>
      <c r="K16" s="770">
        <v>30.17</v>
      </c>
      <c r="L16" s="770">
        <v>0</v>
      </c>
      <c r="M16" s="771">
        <v>17067.05</v>
      </c>
      <c r="N16" s="761">
        <v>80932.899999999994</v>
      </c>
      <c r="O16" s="772">
        <v>0.85</v>
      </c>
    </row>
    <row r="17" spans="1:15" s="285" customFormat="1" ht="15" customHeight="1" x14ac:dyDescent="0.2">
      <c r="A17" s="768" t="s">
        <v>3409</v>
      </c>
      <c r="B17" s="769">
        <v>3575</v>
      </c>
      <c r="C17" s="760">
        <v>34260.06</v>
      </c>
      <c r="D17" s="770">
        <v>0</v>
      </c>
      <c r="E17" s="770">
        <v>0</v>
      </c>
      <c r="F17" s="770">
        <v>0</v>
      </c>
      <c r="G17" s="770">
        <v>0</v>
      </c>
      <c r="H17" s="770">
        <v>0</v>
      </c>
      <c r="I17" s="770">
        <v>0</v>
      </c>
      <c r="J17" s="770">
        <v>0</v>
      </c>
      <c r="K17" s="770">
        <v>0</v>
      </c>
      <c r="L17" s="770">
        <v>19.059999999999999</v>
      </c>
      <c r="M17" s="771">
        <v>38.119999999999997</v>
      </c>
      <c r="N17" s="761">
        <v>34202.879999999997</v>
      </c>
      <c r="O17" s="772">
        <v>0.85</v>
      </c>
    </row>
    <row r="18" spans="1:15" s="285" customFormat="1" ht="15" customHeight="1" x14ac:dyDescent="0.2">
      <c r="A18" s="768" t="s">
        <v>3410</v>
      </c>
      <c r="B18" s="769">
        <v>3576</v>
      </c>
      <c r="C18" s="760">
        <v>70400</v>
      </c>
      <c r="D18" s="770">
        <v>0</v>
      </c>
      <c r="E18" s="770">
        <v>0</v>
      </c>
      <c r="F18" s="770">
        <v>0</v>
      </c>
      <c r="G18" s="770">
        <v>0</v>
      </c>
      <c r="H18" s="770">
        <v>0</v>
      </c>
      <c r="I18" s="770">
        <v>0</v>
      </c>
      <c r="J18" s="770">
        <v>0</v>
      </c>
      <c r="K18" s="770">
        <v>0</v>
      </c>
      <c r="L18" s="770">
        <v>0</v>
      </c>
      <c r="M18" s="771">
        <v>0</v>
      </c>
      <c r="N18" s="761">
        <v>70400</v>
      </c>
      <c r="O18" s="772">
        <v>0.85</v>
      </c>
    </row>
    <row r="19" spans="1:15" s="285" customFormat="1" ht="15" customHeight="1" x14ac:dyDescent="0.2">
      <c r="A19" s="768" t="s">
        <v>2857</v>
      </c>
      <c r="B19" s="769">
        <v>3531</v>
      </c>
      <c r="C19" s="760">
        <v>18650.439999999999</v>
      </c>
      <c r="D19" s="770">
        <v>0</v>
      </c>
      <c r="E19" s="770">
        <v>0</v>
      </c>
      <c r="F19" s="770">
        <v>0</v>
      </c>
      <c r="G19" s="770">
        <v>0</v>
      </c>
      <c r="H19" s="770">
        <v>0</v>
      </c>
      <c r="I19" s="770">
        <v>0</v>
      </c>
      <c r="J19" s="770">
        <v>0</v>
      </c>
      <c r="K19" s="770">
        <v>96.71</v>
      </c>
      <c r="L19" s="770">
        <v>0</v>
      </c>
      <c r="M19" s="771">
        <v>18553.73</v>
      </c>
      <c r="N19" s="761">
        <v>0</v>
      </c>
      <c r="O19" s="772">
        <v>0.85</v>
      </c>
    </row>
    <row r="20" spans="1:15" s="285" customFormat="1" ht="15" customHeight="1" x14ac:dyDescent="0.2">
      <c r="A20" s="768" t="s">
        <v>3411</v>
      </c>
      <c r="B20" s="769">
        <v>3538</v>
      </c>
      <c r="C20" s="760">
        <v>55491.170000000006</v>
      </c>
      <c r="D20" s="770">
        <v>0</v>
      </c>
      <c r="E20" s="770">
        <v>0</v>
      </c>
      <c r="F20" s="770">
        <v>0</v>
      </c>
      <c r="G20" s="770">
        <v>0</v>
      </c>
      <c r="H20" s="770">
        <v>0</v>
      </c>
      <c r="I20" s="770">
        <v>0</v>
      </c>
      <c r="J20" s="770">
        <v>0</v>
      </c>
      <c r="K20" s="770">
        <v>0</v>
      </c>
      <c r="L20" s="770">
        <v>100.43</v>
      </c>
      <c r="M20" s="771">
        <v>55390.740000000005</v>
      </c>
      <c r="N20" s="761">
        <v>0</v>
      </c>
      <c r="O20" s="772">
        <v>0.85</v>
      </c>
    </row>
    <row r="21" spans="1:15" s="285" customFormat="1" ht="15" customHeight="1" x14ac:dyDescent="0.2">
      <c r="A21" s="768" t="s">
        <v>3159</v>
      </c>
      <c r="B21" s="769">
        <v>3537</v>
      </c>
      <c r="C21" s="760">
        <v>26999.99</v>
      </c>
      <c r="D21" s="770">
        <v>0</v>
      </c>
      <c r="E21" s="770">
        <v>0</v>
      </c>
      <c r="F21" s="770">
        <v>0</v>
      </c>
      <c r="G21" s="770">
        <v>0</v>
      </c>
      <c r="H21" s="770">
        <v>0</v>
      </c>
      <c r="I21" s="770">
        <v>0</v>
      </c>
      <c r="J21" s="770">
        <v>0</v>
      </c>
      <c r="K21" s="770">
        <v>0</v>
      </c>
      <c r="L21" s="770">
        <v>100.43</v>
      </c>
      <c r="M21" s="771">
        <v>23904.65</v>
      </c>
      <c r="N21" s="761">
        <v>2994.91</v>
      </c>
      <c r="O21" s="772">
        <v>0.85</v>
      </c>
    </row>
    <row r="22" spans="1:15" s="285" customFormat="1" ht="15" customHeight="1" x14ac:dyDescent="0.2">
      <c r="A22" s="768" t="s">
        <v>3160</v>
      </c>
      <c r="B22" s="769">
        <v>3536</v>
      </c>
      <c r="C22" s="760">
        <v>7790.67</v>
      </c>
      <c r="D22" s="770">
        <v>0</v>
      </c>
      <c r="E22" s="770">
        <v>0</v>
      </c>
      <c r="F22" s="770">
        <v>0</v>
      </c>
      <c r="G22" s="770">
        <v>0</v>
      </c>
      <c r="H22" s="770">
        <v>0</v>
      </c>
      <c r="I22" s="770">
        <v>0</v>
      </c>
      <c r="J22" s="770">
        <v>0</v>
      </c>
      <c r="K22" s="770">
        <v>0</v>
      </c>
      <c r="L22" s="770">
        <v>3462.22</v>
      </c>
      <c r="M22" s="771">
        <v>4328.45</v>
      </c>
      <c r="N22" s="761">
        <v>0</v>
      </c>
      <c r="O22" s="772">
        <v>0.85</v>
      </c>
    </row>
    <row r="23" spans="1:15" s="285" customFormat="1" ht="34.5" customHeight="1" x14ac:dyDescent="0.2">
      <c r="A23" s="768" t="s">
        <v>4341</v>
      </c>
      <c r="B23" s="769">
        <v>3583</v>
      </c>
      <c r="C23" s="760">
        <v>5716.96</v>
      </c>
      <c r="D23" s="770">
        <v>0</v>
      </c>
      <c r="E23" s="770">
        <v>0</v>
      </c>
      <c r="F23" s="770">
        <v>0</v>
      </c>
      <c r="G23" s="770">
        <v>0</v>
      </c>
      <c r="H23" s="770">
        <v>0</v>
      </c>
      <c r="I23" s="770">
        <v>0</v>
      </c>
      <c r="J23" s="770">
        <v>0</v>
      </c>
      <c r="K23" s="770">
        <v>0</v>
      </c>
      <c r="L23" s="770">
        <v>481.74</v>
      </c>
      <c r="M23" s="771">
        <v>1452.52</v>
      </c>
      <c r="N23" s="761">
        <v>3782.7</v>
      </c>
      <c r="O23" s="772">
        <v>0.85</v>
      </c>
    </row>
    <row r="24" spans="1:15" s="757" customFormat="1" ht="15.75" customHeight="1" x14ac:dyDescent="0.2">
      <c r="A24" s="112" t="s">
        <v>2626</v>
      </c>
      <c r="B24" s="219">
        <f>COUNT(B6:B23)</f>
        <v>18</v>
      </c>
      <c r="C24" s="764">
        <f t="shared" ref="C24:N24" si="0">SUM(C6:C23)</f>
        <v>994009.54</v>
      </c>
      <c r="D24" s="764">
        <f t="shared" si="0"/>
        <v>0</v>
      </c>
      <c r="E24" s="764">
        <f t="shared" si="0"/>
        <v>0</v>
      </c>
      <c r="F24" s="764">
        <f t="shared" si="0"/>
        <v>0</v>
      </c>
      <c r="G24" s="764">
        <f t="shared" si="0"/>
        <v>0</v>
      </c>
      <c r="H24" s="764">
        <f t="shared" si="0"/>
        <v>0</v>
      </c>
      <c r="I24" s="764">
        <f t="shared" si="0"/>
        <v>0</v>
      </c>
      <c r="J24" s="764">
        <f t="shared" si="0"/>
        <v>0</v>
      </c>
      <c r="K24" s="764">
        <f t="shared" si="0"/>
        <v>225.01</v>
      </c>
      <c r="L24" s="764">
        <f t="shared" si="0"/>
        <v>103471.29</v>
      </c>
      <c r="M24" s="764">
        <f t="shared" si="0"/>
        <v>145350.19</v>
      </c>
      <c r="N24" s="764">
        <f t="shared" si="0"/>
        <v>744963.05</v>
      </c>
      <c r="O24" s="765" t="s">
        <v>2578</v>
      </c>
    </row>
    <row r="25" spans="1:15" s="757" customFormat="1" ht="18" customHeight="1" x14ac:dyDescent="0.15">
      <c r="A25" s="383" t="s">
        <v>4342</v>
      </c>
      <c r="B25" s="766"/>
      <c r="C25" s="766"/>
      <c r="D25" s="766"/>
      <c r="E25" s="766"/>
      <c r="F25" s="766"/>
      <c r="G25" s="766"/>
      <c r="H25" s="766"/>
      <c r="I25" s="766"/>
      <c r="J25" s="766"/>
      <c r="K25" s="766"/>
      <c r="L25" s="766"/>
      <c r="M25" s="766"/>
      <c r="N25" s="766"/>
      <c r="O25" s="767"/>
    </row>
    <row r="26" spans="1:15" s="285" customFormat="1" ht="15" customHeight="1" x14ac:dyDescent="0.2">
      <c r="A26" s="768" t="s">
        <v>2851</v>
      </c>
      <c r="B26" s="773">
        <v>3558</v>
      </c>
      <c r="C26" s="760">
        <v>6957.08</v>
      </c>
      <c r="D26" s="770">
        <v>0</v>
      </c>
      <c r="E26" s="770">
        <v>0</v>
      </c>
      <c r="F26" s="770">
        <v>0</v>
      </c>
      <c r="G26" s="770">
        <v>0</v>
      </c>
      <c r="H26" s="770">
        <v>0</v>
      </c>
      <c r="I26" s="770">
        <v>0</v>
      </c>
      <c r="J26" s="770">
        <v>33.880000000000003</v>
      </c>
      <c r="K26" s="770">
        <v>3343.04</v>
      </c>
      <c r="L26" s="770">
        <v>80.17</v>
      </c>
      <c r="M26" s="771">
        <v>2970.04</v>
      </c>
      <c r="N26" s="761">
        <v>529.95000000000005</v>
      </c>
      <c r="O26" s="772">
        <v>0.85</v>
      </c>
    </row>
    <row r="27" spans="1:15" s="757" customFormat="1" ht="15.75" customHeight="1" x14ac:dyDescent="0.2">
      <c r="A27" s="112" t="s">
        <v>4342</v>
      </c>
      <c r="B27" s="219">
        <f>COUNT(B26:B26)</f>
        <v>1</v>
      </c>
      <c r="C27" s="764">
        <f>SUM(C26)</f>
        <v>6957.08</v>
      </c>
      <c r="D27" s="764">
        <f t="shared" ref="D27:N27" si="1">SUM(D26)</f>
        <v>0</v>
      </c>
      <c r="E27" s="764">
        <f t="shared" si="1"/>
        <v>0</v>
      </c>
      <c r="F27" s="764">
        <f t="shared" si="1"/>
        <v>0</v>
      </c>
      <c r="G27" s="764">
        <f t="shared" si="1"/>
        <v>0</v>
      </c>
      <c r="H27" s="764">
        <f t="shared" si="1"/>
        <v>0</v>
      </c>
      <c r="I27" s="764">
        <f t="shared" si="1"/>
        <v>0</v>
      </c>
      <c r="J27" s="764">
        <f t="shared" si="1"/>
        <v>33.880000000000003</v>
      </c>
      <c r="K27" s="764">
        <f t="shared" si="1"/>
        <v>3343.04</v>
      </c>
      <c r="L27" s="764">
        <f t="shared" si="1"/>
        <v>80.17</v>
      </c>
      <c r="M27" s="764">
        <f t="shared" si="1"/>
        <v>2970.04</v>
      </c>
      <c r="N27" s="764">
        <f t="shared" si="1"/>
        <v>529.95000000000005</v>
      </c>
      <c r="O27" s="765" t="s">
        <v>2578</v>
      </c>
    </row>
    <row r="28" spans="1:15" s="757" customFormat="1" ht="18" customHeight="1" x14ac:dyDescent="0.15">
      <c r="A28" s="383" t="s">
        <v>301</v>
      </c>
      <c r="B28" s="766"/>
      <c r="C28" s="766"/>
      <c r="D28" s="766"/>
      <c r="E28" s="766"/>
      <c r="F28" s="766"/>
      <c r="G28" s="766"/>
      <c r="H28" s="766"/>
      <c r="I28" s="766"/>
      <c r="J28" s="766"/>
      <c r="K28" s="766"/>
      <c r="L28" s="766"/>
      <c r="M28" s="766"/>
      <c r="N28" s="766"/>
      <c r="O28" s="767"/>
    </row>
    <row r="29" spans="1:15" s="285" customFormat="1" ht="15" customHeight="1" x14ac:dyDescent="0.2">
      <c r="A29" s="768" t="s">
        <v>2503</v>
      </c>
      <c r="B29" s="773">
        <v>3519</v>
      </c>
      <c r="C29" s="760">
        <v>231074.80000000002</v>
      </c>
      <c r="D29" s="770">
        <v>0</v>
      </c>
      <c r="E29" s="770">
        <v>0</v>
      </c>
      <c r="F29" s="770">
        <v>0</v>
      </c>
      <c r="G29" s="770">
        <v>0</v>
      </c>
      <c r="H29" s="770">
        <v>0</v>
      </c>
      <c r="I29" s="770">
        <v>0</v>
      </c>
      <c r="J29" s="770">
        <v>0</v>
      </c>
      <c r="K29" s="770">
        <v>1767.8100000000002</v>
      </c>
      <c r="L29" s="770">
        <v>307</v>
      </c>
      <c r="M29" s="771">
        <v>31598</v>
      </c>
      <c r="N29" s="761">
        <v>197402.11000000002</v>
      </c>
      <c r="O29" s="772">
        <v>0.85</v>
      </c>
    </row>
    <row r="30" spans="1:15" s="757" customFormat="1" ht="15.75" customHeight="1" x14ac:dyDescent="0.2">
      <c r="A30" s="112" t="s">
        <v>477</v>
      </c>
      <c r="B30" s="219">
        <f>COUNT(B29:B29)</f>
        <v>1</v>
      </c>
      <c r="C30" s="764">
        <f>SUM(C29)</f>
        <v>231074.80000000002</v>
      </c>
      <c r="D30" s="764">
        <f t="shared" ref="D30:N30" si="2">SUM(D29)</f>
        <v>0</v>
      </c>
      <c r="E30" s="764">
        <f t="shared" si="2"/>
        <v>0</v>
      </c>
      <c r="F30" s="764">
        <f t="shared" si="2"/>
        <v>0</v>
      </c>
      <c r="G30" s="764">
        <f t="shared" si="2"/>
        <v>0</v>
      </c>
      <c r="H30" s="764">
        <f t="shared" si="2"/>
        <v>0</v>
      </c>
      <c r="I30" s="764">
        <f t="shared" si="2"/>
        <v>0</v>
      </c>
      <c r="J30" s="764">
        <f t="shared" si="2"/>
        <v>0</v>
      </c>
      <c r="K30" s="764">
        <f t="shared" si="2"/>
        <v>1767.8100000000002</v>
      </c>
      <c r="L30" s="764">
        <f t="shared" si="2"/>
        <v>307</v>
      </c>
      <c r="M30" s="764">
        <f t="shared" si="2"/>
        <v>31598</v>
      </c>
      <c r="N30" s="764">
        <f t="shared" si="2"/>
        <v>197402.11000000002</v>
      </c>
      <c r="O30" s="765" t="s">
        <v>2578</v>
      </c>
    </row>
    <row r="31" spans="1:15" s="757" customFormat="1" ht="18" customHeight="1" x14ac:dyDescent="0.15">
      <c r="A31" s="383" t="s">
        <v>359</v>
      </c>
      <c r="B31" s="766"/>
      <c r="C31" s="766"/>
      <c r="D31" s="766"/>
      <c r="E31" s="766"/>
      <c r="F31" s="766"/>
      <c r="G31" s="766"/>
      <c r="H31" s="766"/>
      <c r="I31" s="766"/>
      <c r="J31" s="766"/>
      <c r="K31" s="766"/>
      <c r="L31" s="766"/>
      <c r="M31" s="766"/>
      <c r="N31" s="766"/>
      <c r="O31" s="767"/>
    </row>
    <row r="32" spans="1:15" s="285" customFormat="1" ht="15" customHeight="1" x14ac:dyDescent="0.2">
      <c r="A32" s="768" t="s">
        <v>2648</v>
      </c>
      <c r="B32" s="769">
        <v>3505</v>
      </c>
      <c r="C32" s="760">
        <v>2219998.7999999998</v>
      </c>
      <c r="D32" s="770">
        <v>0</v>
      </c>
      <c r="E32" s="770">
        <v>0</v>
      </c>
      <c r="F32" s="770">
        <v>0</v>
      </c>
      <c r="G32" s="770">
        <v>0</v>
      </c>
      <c r="H32" s="770">
        <v>13385.44</v>
      </c>
      <c r="I32" s="770">
        <v>9552.5500000000011</v>
      </c>
      <c r="J32" s="770">
        <v>5550.59</v>
      </c>
      <c r="K32" s="770">
        <v>12227.289999999999</v>
      </c>
      <c r="L32" s="770">
        <v>34653.96</v>
      </c>
      <c r="M32" s="771">
        <v>152683.39000000001</v>
      </c>
      <c r="N32" s="761">
        <v>1991945.58</v>
      </c>
      <c r="O32" s="772">
        <v>0.85</v>
      </c>
    </row>
    <row r="33" spans="1:15" s="285" customFormat="1" ht="15" customHeight="1" x14ac:dyDescent="0.2">
      <c r="A33" s="768" t="s">
        <v>2858</v>
      </c>
      <c r="B33" s="769">
        <v>3550</v>
      </c>
      <c r="C33" s="760">
        <v>24310.14</v>
      </c>
      <c r="D33" s="770">
        <v>0</v>
      </c>
      <c r="E33" s="770">
        <v>0</v>
      </c>
      <c r="F33" s="770">
        <v>0</v>
      </c>
      <c r="G33" s="770">
        <v>0</v>
      </c>
      <c r="H33" s="770">
        <v>0</v>
      </c>
      <c r="I33" s="770">
        <v>0</v>
      </c>
      <c r="J33" s="770">
        <v>116.96</v>
      </c>
      <c r="K33" s="770">
        <v>60.51</v>
      </c>
      <c r="L33" s="770">
        <v>23701.87</v>
      </c>
      <c r="M33" s="771">
        <v>430.8</v>
      </c>
      <c r="N33" s="761">
        <v>0</v>
      </c>
      <c r="O33" s="772">
        <v>0.85</v>
      </c>
    </row>
    <row r="34" spans="1:15" s="285" customFormat="1" ht="15" customHeight="1" x14ac:dyDescent="0.2">
      <c r="A34" s="768" t="s">
        <v>3423</v>
      </c>
      <c r="B34" s="769">
        <v>3658</v>
      </c>
      <c r="C34" s="760">
        <v>50500.04</v>
      </c>
      <c r="D34" s="770">
        <v>0</v>
      </c>
      <c r="E34" s="770">
        <v>0</v>
      </c>
      <c r="F34" s="770">
        <v>0</v>
      </c>
      <c r="G34" s="770">
        <v>0</v>
      </c>
      <c r="H34" s="770">
        <v>0</v>
      </c>
      <c r="I34" s="770">
        <v>0</v>
      </c>
      <c r="J34" s="770">
        <v>0</v>
      </c>
      <c r="K34" s="770">
        <v>0</v>
      </c>
      <c r="L34" s="770">
        <v>0</v>
      </c>
      <c r="M34" s="771">
        <v>49.26</v>
      </c>
      <c r="N34" s="761">
        <v>50450.78</v>
      </c>
      <c r="O34" s="772">
        <v>1</v>
      </c>
    </row>
    <row r="35" spans="1:15" s="285" customFormat="1" ht="15" customHeight="1" x14ac:dyDescent="0.2">
      <c r="A35" s="768" t="s">
        <v>3162</v>
      </c>
      <c r="B35" s="773">
        <v>3577</v>
      </c>
      <c r="C35" s="760">
        <v>36619.980000000003</v>
      </c>
      <c r="D35" s="770">
        <v>0</v>
      </c>
      <c r="E35" s="770">
        <v>0</v>
      </c>
      <c r="F35" s="770">
        <v>0</v>
      </c>
      <c r="G35" s="770">
        <v>0</v>
      </c>
      <c r="H35" s="770">
        <v>0</v>
      </c>
      <c r="I35" s="770">
        <v>500</v>
      </c>
      <c r="J35" s="770">
        <v>0</v>
      </c>
      <c r="K35" s="770">
        <v>500</v>
      </c>
      <c r="L35" s="770">
        <v>1073.23</v>
      </c>
      <c r="M35" s="771">
        <v>16053.630000000001</v>
      </c>
      <c r="N35" s="761">
        <v>18493.120000000003</v>
      </c>
      <c r="O35" s="772">
        <v>0.85</v>
      </c>
    </row>
    <row r="36" spans="1:15" s="285" customFormat="1" ht="15" customHeight="1" x14ac:dyDescent="0.2">
      <c r="A36" s="768" t="s">
        <v>3074</v>
      </c>
      <c r="B36" s="769">
        <v>3523</v>
      </c>
      <c r="C36" s="760">
        <v>123000.12</v>
      </c>
      <c r="D36" s="770">
        <v>0</v>
      </c>
      <c r="E36" s="770">
        <v>0</v>
      </c>
      <c r="F36" s="770">
        <v>0</v>
      </c>
      <c r="G36" s="770">
        <v>0</v>
      </c>
      <c r="H36" s="770">
        <v>0</v>
      </c>
      <c r="I36" s="770">
        <v>0</v>
      </c>
      <c r="J36" s="770">
        <v>0</v>
      </c>
      <c r="K36" s="770">
        <v>0</v>
      </c>
      <c r="L36" s="770">
        <v>4910.13</v>
      </c>
      <c r="M36" s="771">
        <v>43452.86</v>
      </c>
      <c r="N36" s="761">
        <v>74637.13</v>
      </c>
      <c r="O36" s="772">
        <v>0.85</v>
      </c>
    </row>
    <row r="37" spans="1:15" s="285" customFormat="1" ht="15" customHeight="1" x14ac:dyDescent="0.2">
      <c r="A37" s="768" t="s">
        <v>2859</v>
      </c>
      <c r="B37" s="769">
        <v>3555</v>
      </c>
      <c r="C37" s="760">
        <v>152000.12</v>
      </c>
      <c r="D37" s="770">
        <v>0</v>
      </c>
      <c r="E37" s="770">
        <v>0</v>
      </c>
      <c r="F37" s="770">
        <v>0</v>
      </c>
      <c r="G37" s="770">
        <v>0</v>
      </c>
      <c r="H37" s="770">
        <v>0</v>
      </c>
      <c r="I37" s="770">
        <v>2081.67</v>
      </c>
      <c r="J37" s="770">
        <v>1436.32</v>
      </c>
      <c r="K37" s="770">
        <v>1055.1199999999999</v>
      </c>
      <c r="L37" s="770">
        <v>219.01</v>
      </c>
      <c r="M37" s="771">
        <v>20569.269999999997</v>
      </c>
      <c r="N37" s="761">
        <v>126638.73000000001</v>
      </c>
      <c r="O37" s="772">
        <v>0.85</v>
      </c>
    </row>
    <row r="38" spans="1:15" s="285" customFormat="1" ht="15" customHeight="1" x14ac:dyDescent="0.2">
      <c r="A38" s="768" t="s">
        <v>3161</v>
      </c>
      <c r="B38" s="773">
        <v>3556</v>
      </c>
      <c r="C38" s="760">
        <v>612999.66999999993</v>
      </c>
      <c r="D38" s="770">
        <v>0</v>
      </c>
      <c r="E38" s="770">
        <v>0</v>
      </c>
      <c r="F38" s="770">
        <v>0</v>
      </c>
      <c r="G38" s="770">
        <v>0</v>
      </c>
      <c r="H38" s="770">
        <v>0</v>
      </c>
      <c r="I38" s="770">
        <v>0</v>
      </c>
      <c r="J38" s="770">
        <v>0</v>
      </c>
      <c r="K38" s="770">
        <v>473.46000000000004</v>
      </c>
      <c r="L38" s="770">
        <v>9536.630000000001</v>
      </c>
      <c r="M38" s="771">
        <v>18004.719999999998</v>
      </c>
      <c r="N38" s="761">
        <v>584984.86</v>
      </c>
      <c r="O38" s="772">
        <v>0.85</v>
      </c>
    </row>
    <row r="39" spans="1:15" s="285" customFormat="1" ht="15" customHeight="1" x14ac:dyDescent="0.2">
      <c r="A39" s="768" t="s">
        <v>2860</v>
      </c>
      <c r="B39" s="769">
        <v>3549</v>
      </c>
      <c r="C39" s="760">
        <v>3609.5</v>
      </c>
      <c r="D39" s="770">
        <v>0</v>
      </c>
      <c r="E39" s="770">
        <v>0</v>
      </c>
      <c r="F39" s="770">
        <v>0</v>
      </c>
      <c r="G39" s="770">
        <v>0</v>
      </c>
      <c r="H39" s="770">
        <v>0</v>
      </c>
      <c r="I39" s="770">
        <v>0</v>
      </c>
      <c r="J39" s="770">
        <v>0</v>
      </c>
      <c r="K39" s="770">
        <v>0</v>
      </c>
      <c r="L39" s="770">
        <v>36.300000000000004</v>
      </c>
      <c r="M39" s="771">
        <v>3573.2</v>
      </c>
      <c r="N39" s="761">
        <v>0</v>
      </c>
      <c r="O39" s="772">
        <v>0.85</v>
      </c>
    </row>
    <row r="40" spans="1:15" s="285" customFormat="1" ht="15" customHeight="1" x14ac:dyDescent="0.2">
      <c r="A40" s="768" t="s">
        <v>2861</v>
      </c>
      <c r="B40" s="769">
        <v>3554</v>
      </c>
      <c r="C40" s="760">
        <v>11499.970000000001</v>
      </c>
      <c r="D40" s="770">
        <v>0</v>
      </c>
      <c r="E40" s="770">
        <v>0</v>
      </c>
      <c r="F40" s="770">
        <v>0</v>
      </c>
      <c r="G40" s="770">
        <v>0</v>
      </c>
      <c r="H40" s="770">
        <v>0</v>
      </c>
      <c r="I40" s="770">
        <v>0</v>
      </c>
      <c r="J40" s="770">
        <v>0</v>
      </c>
      <c r="K40" s="770">
        <v>0</v>
      </c>
      <c r="L40" s="770">
        <v>27.02</v>
      </c>
      <c r="M40" s="771">
        <v>597.75</v>
      </c>
      <c r="N40" s="761">
        <v>10875.2</v>
      </c>
      <c r="O40" s="772">
        <v>0.85</v>
      </c>
    </row>
    <row r="41" spans="1:15" s="285" customFormat="1" ht="15" customHeight="1" x14ac:dyDescent="0.2">
      <c r="A41" s="768" t="s">
        <v>3034</v>
      </c>
      <c r="B41" s="769">
        <v>3524</v>
      </c>
      <c r="C41" s="760">
        <v>138407.31</v>
      </c>
      <c r="D41" s="770">
        <v>0</v>
      </c>
      <c r="E41" s="770">
        <v>0</v>
      </c>
      <c r="F41" s="770">
        <v>0</v>
      </c>
      <c r="G41" s="770">
        <v>0</v>
      </c>
      <c r="H41" s="770">
        <v>0</v>
      </c>
      <c r="I41" s="770">
        <v>0</v>
      </c>
      <c r="J41" s="770">
        <v>109.2</v>
      </c>
      <c r="K41" s="770">
        <v>112.08</v>
      </c>
      <c r="L41" s="770">
        <v>7861.2699999999995</v>
      </c>
      <c r="M41" s="771">
        <v>130324.76000000001</v>
      </c>
      <c r="N41" s="761">
        <v>0</v>
      </c>
      <c r="O41" s="772">
        <v>1</v>
      </c>
    </row>
    <row r="42" spans="1:15" s="285" customFormat="1" ht="15" customHeight="1" x14ac:dyDescent="0.2">
      <c r="A42" s="768" t="s">
        <v>3035</v>
      </c>
      <c r="B42" s="769">
        <v>3563</v>
      </c>
      <c r="C42" s="760">
        <v>131075.15</v>
      </c>
      <c r="D42" s="770">
        <v>0</v>
      </c>
      <c r="E42" s="770">
        <v>0</v>
      </c>
      <c r="F42" s="770">
        <v>0</v>
      </c>
      <c r="G42" s="770">
        <v>0</v>
      </c>
      <c r="H42" s="770">
        <v>1730.3</v>
      </c>
      <c r="I42" s="770">
        <v>4205.7</v>
      </c>
      <c r="J42" s="770">
        <v>0</v>
      </c>
      <c r="K42" s="770">
        <v>2401.5500000000002</v>
      </c>
      <c r="L42" s="770">
        <v>25324.3</v>
      </c>
      <c r="M42" s="771">
        <v>42516.639999999999</v>
      </c>
      <c r="N42" s="761">
        <v>54896.66</v>
      </c>
      <c r="O42" s="772">
        <v>0.7</v>
      </c>
    </row>
    <row r="43" spans="1:15" s="285" customFormat="1" ht="15" customHeight="1" x14ac:dyDescent="0.2">
      <c r="A43" s="768" t="s">
        <v>2620</v>
      </c>
      <c r="B43" s="769">
        <v>3514</v>
      </c>
      <c r="C43" s="760">
        <v>121999.38</v>
      </c>
      <c r="D43" s="770">
        <v>0</v>
      </c>
      <c r="E43" s="770">
        <v>0</v>
      </c>
      <c r="F43" s="770">
        <v>0</v>
      </c>
      <c r="G43" s="770">
        <v>0</v>
      </c>
      <c r="H43" s="770">
        <v>0</v>
      </c>
      <c r="I43" s="770">
        <v>2467.08</v>
      </c>
      <c r="J43" s="770">
        <v>1179.71</v>
      </c>
      <c r="K43" s="770">
        <v>0</v>
      </c>
      <c r="L43" s="770">
        <v>72.599999999999994</v>
      </c>
      <c r="M43" s="771">
        <v>9447.85</v>
      </c>
      <c r="N43" s="761">
        <v>108832.14</v>
      </c>
      <c r="O43" s="772">
        <v>0.85</v>
      </c>
    </row>
    <row r="44" spans="1:15" s="757" customFormat="1" ht="15.75" customHeight="1" x14ac:dyDescent="0.2">
      <c r="A44" s="112" t="s">
        <v>481</v>
      </c>
      <c r="B44" s="219">
        <f>COUNT(B32:B43)</f>
        <v>12</v>
      </c>
      <c r="C44" s="764">
        <f>SUM(C32:C43)</f>
        <v>3626020.18</v>
      </c>
      <c r="D44" s="764">
        <f t="shared" ref="D44:N44" si="3">SUM(D32:D43)</f>
        <v>0</v>
      </c>
      <c r="E44" s="764">
        <f t="shared" si="3"/>
        <v>0</v>
      </c>
      <c r="F44" s="764">
        <f t="shared" si="3"/>
        <v>0</v>
      </c>
      <c r="G44" s="764">
        <f t="shared" si="3"/>
        <v>0</v>
      </c>
      <c r="H44" s="764">
        <f t="shared" si="3"/>
        <v>15115.74</v>
      </c>
      <c r="I44" s="764">
        <f t="shared" si="3"/>
        <v>18807</v>
      </c>
      <c r="J44" s="764">
        <f t="shared" si="3"/>
        <v>8392.7799999999988</v>
      </c>
      <c r="K44" s="764">
        <f t="shared" si="3"/>
        <v>16830.009999999998</v>
      </c>
      <c r="L44" s="764">
        <f t="shared" si="3"/>
        <v>107416.32000000002</v>
      </c>
      <c r="M44" s="764">
        <f t="shared" si="3"/>
        <v>437704.13</v>
      </c>
      <c r="N44" s="764">
        <f t="shared" si="3"/>
        <v>3021754.2000000007</v>
      </c>
      <c r="O44" s="765" t="s">
        <v>2578</v>
      </c>
    </row>
    <row r="45" spans="1:15" s="757" customFormat="1" ht="18" customHeight="1" x14ac:dyDescent="0.15">
      <c r="A45" s="383" t="s">
        <v>387</v>
      </c>
      <c r="B45" s="766"/>
      <c r="C45" s="766"/>
      <c r="D45" s="766"/>
      <c r="E45" s="766"/>
      <c r="F45" s="766"/>
      <c r="G45" s="766"/>
      <c r="H45" s="766"/>
      <c r="I45" s="766"/>
      <c r="J45" s="766"/>
      <c r="K45" s="766"/>
      <c r="L45" s="766"/>
      <c r="M45" s="766"/>
      <c r="N45" s="766"/>
      <c r="O45" s="767"/>
    </row>
    <row r="46" spans="1:15" s="285" customFormat="1" ht="24" customHeight="1" x14ac:dyDescent="0.2">
      <c r="A46" s="768" t="s">
        <v>3424</v>
      </c>
      <c r="B46" s="769">
        <v>3600</v>
      </c>
      <c r="C46" s="760">
        <v>4480.0208000000002</v>
      </c>
      <c r="D46" s="770">
        <v>0</v>
      </c>
      <c r="E46" s="770">
        <v>0</v>
      </c>
      <c r="F46" s="770">
        <v>0</v>
      </c>
      <c r="G46" s="770">
        <v>0</v>
      </c>
      <c r="H46" s="770">
        <v>0</v>
      </c>
      <c r="I46" s="770">
        <v>0</v>
      </c>
      <c r="J46" s="770">
        <v>0</v>
      </c>
      <c r="K46" s="770">
        <v>0</v>
      </c>
      <c r="L46" s="770">
        <v>2185.7290000000003</v>
      </c>
      <c r="M46" s="771">
        <v>2294.2918</v>
      </c>
      <c r="N46" s="761">
        <v>0</v>
      </c>
      <c r="O46" s="772">
        <v>0.95</v>
      </c>
    </row>
    <row r="47" spans="1:15" s="285" customFormat="1" ht="24" customHeight="1" x14ac:dyDescent="0.2">
      <c r="A47" s="768" t="s">
        <v>3425</v>
      </c>
      <c r="B47" s="769">
        <v>3561</v>
      </c>
      <c r="C47" s="774">
        <v>12043.88</v>
      </c>
      <c r="D47" s="770">
        <v>0</v>
      </c>
      <c r="E47" s="770">
        <v>0</v>
      </c>
      <c r="F47" s="770">
        <v>0</v>
      </c>
      <c r="G47" s="770">
        <v>0</v>
      </c>
      <c r="H47" s="770">
        <v>0</v>
      </c>
      <c r="I47" s="770">
        <v>0</v>
      </c>
      <c r="J47" s="770">
        <v>0</v>
      </c>
      <c r="K47" s="770">
        <v>0</v>
      </c>
      <c r="L47" s="770">
        <v>5825.7335499999999</v>
      </c>
      <c r="M47" s="771">
        <v>6218.15</v>
      </c>
      <c r="N47" s="761">
        <v>0</v>
      </c>
      <c r="O47" s="772">
        <v>0.7</v>
      </c>
    </row>
    <row r="48" spans="1:15" s="285" customFormat="1" ht="15" customHeight="1" x14ac:dyDescent="0.2">
      <c r="A48" s="768" t="s">
        <v>4112</v>
      </c>
      <c r="B48" s="769">
        <v>3562</v>
      </c>
      <c r="C48" s="774">
        <v>76349.98</v>
      </c>
      <c r="D48" s="770">
        <v>0</v>
      </c>
      <c r="E48" s="770">
        <v>0</v>
      </c>
      <c r="F48" s="770">
        <v>0</v>
      </c>
      <c r="G48" s="770">
        <v>0</v>
      </c>
      <c r="H48" s="770">
        <v>0</v>
      </c>
      <c r="I48" s="770">
        <v>0</v>
      </c>
      <c r="J48" s="770">
        <v>0</v>
      </c>
      <c r="K48" s="770">
        <v>843.43999999999994</v>
      </c>
      <c r="L48" s="770">
        <v>26022.7</v>
      </c>
      <c r="M48" s="771">
        <v>19377.46</v>
      </c>
      <c r="N48" s="761">
        <v>30106.379999999997</v>
      </c>
      <c r="O48" s="772">
        <v>0.85</v>
      </c>
    </row>
    <row r="49" spans="1:15" s="285" customFormat="1" ht="24" customHeight="1" x14ac:dyDescent="0.2">
      <c r="A49" s="768" t="s">
        <v>3427</v>
      </c>
      <c r="B49" s="769">
        <v>3597</v>
      </c>
      <c r="C49" s="774">
        <v>123.79852</v>
      </c>
      <c r="D49" s="770">
        <v>0</v>
      </c>
      <c r="E49" s="770">
        <v>0</v>
      </c>
      <c r="F49" s="770">
        <v>0</v>
      </c>
      <c r="G49" s="770">
        <v>0</v>
      </c>
      <c r="H49" s="770">
        <v>0</v>
      </c>
      <c r="I49" s="770">
        <v>0</v>
      </c>
      <c r="J49" s="770">
        <v>0</v>
      </c>
      <c r="K49" s="770">
        <v>0</v>
      </c>
      <c r="L49" s="770">
        <v>117.57852</v>
      </c>
      <c r="M49" s="771">
        <v>6.22</v>
      </c>
      <c r="N49" s="761">
        <v>0</v>
      </c>
      <c r="O49" s="772">
        <v>1</v>
      </c>
    </row>
    <row r="50" spans="1:15" s="285" customFormat="1" ht="15" customHeight="1" x14ac:dyDescent="0.2">
      <c r="A50" s="768" t="s">
        <v>3073</v>
      </c>
      <c r="B50" s="769">
        <v>3601</v>
      </c>
      <c r="C50" s="760">
        <v>124881.72580000001</v>
      </c>
      <c r="D50" s="770">
        <v>0</v>
      </c>
      <c r="E50" s="770">
        <v>0</v>
      </c>
      <c r="F50" s="770">
        <v>0</v>
      </c>
      <c r="G50" s="770">
        <v>0</v>
      </c>
      <c r="H50" s="770">
        <v>0</v>
      </c>
      <c r="I50" s="770">
        <v>0</v>
      </c>
      <c r="J50" s="770">
        <v>0</v>
      </c>
      <c r="K50" s="770">
        <v>0</v>
      </c>
      <c r="L50" s="770">
        <v>42459.442790000001</v>
      </c>
      <c r="M50" s="771">
        <v>82422.27900000001</v>
      </c>
      <c r="N50" s="761">
        <v>0</v>
      </c>
      <c r="O50" s="772">
        <v>1</v>
      </c>
    </row>
    <row r="51" spans="1:15" s="285" customFormat="1" ht="15" customHeight="1" x14ac:dyDescent="0.2">
      <c r="A51" s="768" t="s">
        <v>3428</v>
      </c>
      <c r="B51" s="769">
        <v>3649</v>
      </c>
      <c r="C51" s="760">
        <v>100000.0006</v>
      </c>
      <c r="D51" s="770">
        <v>0</v>
      </c>
      <c r="E51" s="770">
        <v>0</v>
      </c>
      <c r="F51" s="770">
        <v>0</v>
      </c>
      <c r="G51" s="770">
        <v>0</v>
      </c>
      <c r="H51" s="770">
        <v>0</v>
      </c>
      <c r="I51" s="770">
        <v>0</v>
      </c>
      <c r="J51" s="770">
        <v>0</v>
      </c>
      <c r="K51" s="770">
        <v>0</v>
      </c>
      <c r="L51" s="770">
        <v>0</v>
      </c>
      <c r="M51" s="771">
        <v>2580.0706</v>
      </c>
      <c r="N51" s="761">
        <v>97419.93</v>
      </c>
      <c r="O51" s="772">
        <v>1</v>
      </c>
    </row>
    <row r="52" spans="1:15" s="757" customFormat="1" ht="15.75" customHeight="1" x14ac:dyDescent="0.2">
      <c r="A52" s="112" t="s">
        <v>2878</v>
      </c>
      <c r="B52" s="219">
        <f>COUNT(B46:B51)</f>
        <v>6</v>
      </c>
      <c r="C52" s="764">
        <f t="shared" ref="C52:N52" si="4">SUM(C46:C51)</f>
        <v>317879.40572000004</v>
      </c>
      <c r="D52" s="764">
        <f t="shared" si="4"/>
        <v>0</v>
      </c>
      <c r="E52" s="764">
        <f t="shared" si="4"/>
        <v>0</v>
      </c>
      <c r="F52" s="764">
        <f t="shared" si="4"/>
        <v>0</v>
      </c>
      <c r="G52" s="764">
        <f t="shared" si="4"/>
        <v>0</v>
      </c>
      <c r="H52" s="764">
        <f t="shared" si="4"/>
        <v>0</v>
      </c>
      <c r="I52" s="764">
        <f t="shared" si="4"/>
        <v>0</v>
      </c>
      <c r="J52" s="764">
        <f t="shared" si="4"/>
        <v>0</v>
      </c>
      <c r="K52" s="764">
        <f t="shared" si="4"/>
        <v>843.43999999999994</v>
      </c>
      <c r="L52" s="764">
        <f t="shared" si="4"/>
        <v>76611.183860000005</v>
      </c>
      <c r="M52" s="764">
        <f t="shared" si="4"/>
        <v>112898.47140000001</v>
      </c>
      <c r="N52" s="764">
        <f t="shared" si="4"/>
        <v>127526.31</v>
      </c>
      <c r="O52" s="765" t="s">
        <v>2578</v>
      </c>
    </row>
    <row r="53" spans="1:15" s="757" customFormat="1" ht="18" customHeight="1" x14ac:dyDescent="0.15">
      <c r="A53" s="791" t="s">
        <v>395</v>
      </c>
      <c r="B53" s="792"/>
      <c r="C53" s="792"/>
      <c r="D53" s="792"/>
      <c r="E53" s="792"/>
      <c r="F53" s="792"/>
      <c r="G53" s="792"/>
      <c r="H53" s="792"/>
      <c r="I53" s="792"/>
      <c r="J53" s="792"/>
      <c r="K53" s="792"/>
      <c r="L53" s="792"/>
      <c r="M53" s="792"/>
      <c r="N53" s="792"/>
      <c r="O53" s="793"/>
    </row>
    <row r="54" spans="1:15" s="285" customFormat="1" ht="24" customHeight="1" x14ac:dyDescent="0.2">
      <c r="A54" s="758" t="s">
        <v>4337</v>
      </c>
      <c r="B54" s="759">
        <v>3665</v>
      </c>
      <c r="C54" s="760">
        <v>5525</v>
      </c>
      <c r="D54" s="761">
        <v>0</v>
      </c>
      <c r="E54" s="761">
        <v>0</v>
      </c>
      <c r="F54" s="761">
        <v>0</v>
      </c>
      <c r="G54" s="761">
        <v>0</v>
      </c>
      <c r="H54" s="761">
        <v>0</v>
      </c>
      <c r="I54" s="761">
        <v>0</v>
      </c>
      <c r="J54" s="761">
        <v>0</v>
      </c>
      <c r="K54" s="761">
        <v>0</v>
      </c>
      <c r="L54" s="761">
        <v>0</v>
      </c>
      <c r="M54" s="762">
        <v>553.18999999999994</v>
      </c>
      <c r="N54" s="761">
        <v>4971.8099999999995</v>
      </c>
      <c r="O54" s="763">
        <v>0.85</v>
      </c>
    </row>
    <row r="55" spans="1:15" s="757" customFormat="1" ht="15.75" customHeight="1" x14ac:dyDescent="0.2">
      <c r="A55" s="112" t="s">
        <v>483</v>
      </c>
      <c r="B55" s="219">
        <f>COUNT(B54:B54)</f>
        <v>1</v>
      </c>
      <c r="C55" s="764">
        <f t="shared" ref="C55:L55" si="5">SUM(C54:C54)</f>
        <v>5525</v>
      </c>
      <c r="D55" s="764">
        <f t="shared" si="5"/>
        <v>0</v>
      </c>
      <c r="E55" s="764">
        <f t="shared" si="5"/>
        <v>0</v>
      </c>
      <c r="F55" s="764">
        <f t="shared" si="5"/>
        <v>0</v>
      </c>
      <c r="G55" s="764">
        <f t="shared" si="5"/>
        <v>0</v>
      </c>
      <c r="H55" s="764">
        <f t="shared" si="5"/>
        <v>0</v>
      </c>
      <c r="I55" s="764">
        <f t="shared" si="5"/>
        <v>0</v>
      </c>
      <c r="J55" s="764">
        <f t="shared" si="5"/>
        <v>0</v>
      </c>
      <c r="K55" s="764">
        <f t="shared" si="5"/>
        <v>0</v>
      </c>
      <c r="L55" s="764">
        <f t="shared" si="5"/>
        <v>0</v>
      </c>
      <c r="M55" s="764">
        <f>SUM(M54:M54)</f>
        <v>553.18999999999994</v>
      </c>
      <c r="N55" s="764">
        <f>SUM(N54:N54)</f>
        <v>4971.8099999999995</v>
      </c>
      <c r="O55" s="765" t="s">
        <v>2578</v>
      </c>
    </row>
    <row r="56" spans="1:15" s="757" customFormat="1" ht="18" customHeight="1" x14ac:dyDescent="0.15">
      <c r="A56" s="383" t="s">
        <v>407</v>
      </c>
      <c r="B56" s="766"/>
      <c r="C56" s="766"/>
      <c r="D56" s="766"/>
      <c r="E56" s="766"/>
      <c r="F56" s="766"/>
      <c r="G56" s="766"/>
      <c r="H56" s="766"/>
      <c r="I56" s="766"/>
      <c r="J56" s="766"/>
      <c r="K56" s="766"/>
      <c r="L56" s="766"/>
      <c r="M56" s="766"/>
      <c r="N56" s="766"/>
      <c r="O56" s="767"/>
    </row>
    <row r="57" spans="1:15" s="285" customFormat="1" ht="15" customHeight="1" x14ac:dyDescent="0.2">
      <c r="A57" s="768" t="s">
        <v>3429</v>
      </c>
      <c r="B57" s="769">
        <v>3552</v>
      </c>
      <c r="C57" s="774">
        <v>11901.829999999998</v>
      </c>
      <c r="D57" s="770">
        <v>0</v>
      </c>
      <c r="E57" s="770">
        <v>0</v>
      </c>
      <c r="F57" s="770">
        <v>0</v>
      </c>
      <c r="G57" s="770">
        <v>0</v>
      </c>
      <c r="H57" s="770">
        <v>0</v>
      </c>
      <c r="I57" s="770">
        <v>0</v>
      </c>
      <c r="J57" s="770">
        <v>9.44</v>
      </c>
      <c r="K57" s="770">
        <v>114.96</v>
      </c>
      <c r="L57" s="770">
        <v>0</v>
      </c>
      <c r="M57" s="771">
        <v>11768.529999999999</v>
      </c>
      <c r="N57" s="761">
        <v>8.9</v>
      </c>
      <c r="O57" s="772">
        <v>0.5</v>
      </c>
    </row>
    <row r="58" spans="1:15" s="285" customFormat="1" ht="15" customHeight="1" x14ac:dyDescent="0.2">
      <c r="A58" s="768" t="s">
        <v>2863</v>
      </c>
      <c r="B58" s="769">
        <v>3512</v>
      </c>
      <c r="C58" s="774">
        <v>37335.050000000003</v>
      </c>
      <c r="D58" s="770">
        <v>0</v>
      </c>
      <c r="E58" s="770">
        <v>0</v>
      </c>
      <c r="F58" s="770">
        <v>0</v>
      </c>
      <c r="G58" s="770">
        <v>0</v>
      </c>
      <c r="H58" s="770">
        <v>0</v>
      </c>
      <c r="I58" s="770">
        <v>0</v>
      </c>
      <c r="J58" s="770">
        <v>0</v>
      </c>
      <c r="K58" s="770">
        <v>25.41</v>
      </c>
      <c r="L58" s="770">
        <v>7057.3200000000006</v>
      </c>
      <c r="M58" s="771">
        <v>24191.95</v>
      </c>
      <c r="N58" s="761">
        <v>6060.3700000000008</v>
      </c>
      <c r="O58" s="772">
        <v>1</v>
      </c>
    </row>
    <row r="59" spans="1:15" s="285" customFormat="1" ht="15" customHeight="1" x14ac:dyDescent="0.2">
      <c r="A59" s="768" t="s">
        <v>3430</v>
      </c>
      <c r="B59" s="769">
        <v>3591</v>
      </c>
      <c r="C59" s="774">
        <v>50463.15</v>
      </c>
      <c r="D59" s="770">
        <v>0</v>
      </c>
      <c r="E59" s="770">
        <v>0</v>
      </c>
      <c r="F59" s="770">
        <v>0</v>
      </c>
      <c r="G59" s="770">
        <v>0</v>
      </c>
      <c r="H59" s="770">
        <v>0</v>
      </c>
      <c r="I59" s="770">
        <v>0</v>
      </c>
      <c r="J59" s="770">
        <v>0</v>
      </c>
      <c r="K59" s="770">
        <v>0</v>
      </c>
      <c r="L59" s="770">
        <v>0</v>
      </c>
      <c r="M59" s="771">
        <v>23859.64</v>
      </c>
      <c r="N59" s="761">
        <v>26603.510000000002</v>
      </c>
      <c r="O59" s="772">
        <v>1</v>
      </c>
    </row>
    <row r="60" spans="1:15" s="285" customFormat="1" ht="15" customHeight="1" x14ac:dyDescent="0.2">
      <c r="A60" s="768" t="s">
        <v>3431</v>
      </c>
      <c r="B60" s="769">
        <v>3672</v>
      </c>
      <c r="C60" s="774">
        <v>75549.989999999991</v>
      </c>
      <c r="D60" s="770">
        <v>0</v>
      </c>
      <c r="E60" s="770">
        <v>0</v>
      </c>
      <c r="F60" s="770">
        <v>0</v>
      </c>
      <c r="G60" s="770">
        <v>0</v>
      </c>
      <c r="H60" s="770">
        <v>0</v>
      </c>
      <c r="I60" s="770">
        <v>0</v>
      </c>
      <c r="J60" s="770">
        <v>0</v>
      </c>
      <c r="K60" s="770">
        <v>509.54</v>
      </c>
      <c r="L60" s="770">
        <v>2047.5</v>
      </c>
      <c r="M60" s="771">
        <v>42833.259999999995</v>
      </c>
      <c r="N60" s="761">
        <v>30159.690000000002</v>
      </c>
      <c r="O60" s="772">
        <v>1</v>
      </c>
    </row>
    <row r="61" spans="1:15" s="285" customFormat="1" ht="15" customHeight="1" x14ac:dyDescent="0.2">
      <c r="A61" s="768" t="s">
        <v>2864</v>
      </c>
      <c r="B61" s="769">
        <v>3507</v>
      </c>
      <c r="C61" s="774">
        <v>33871.83</v>
      </c>
      <c r="D61" s="770">
        <v>0</v>
      </c>
      <c r="E61" s="770">
        <v>0</v>
      </c>
      <c r="F61" s="770">
        <v>0</v>
      </c>
      <c r="G61" s="770">
        <v>0</v>
      </c>
      <c r="H61" s="770">
        <v>0</v>
      </c>
      <c r="I61" s="770">
        <v>0</v>
      </c>
      <c r="J61" s="770">
        <v>0</v>
      </c>
      <c r="K61" s="770">
        <v>11.58</v>
      </c>
      <c r="L61" s="770">
        <v>2766.3799999999997</v>
      </c>
      <c r="M61" s="771">
        <v>11821.48</v>
      </c>
      <c r="N61" s="761">
        <v>19272.39</v>
      </c>
      <c r="O61" s="772">
        <v>0.9</v>
      </c>
    </row>
    <row r="62" spans="1:15" s="285" customFormat="1" ht="15" customHeight="1" x14ac:dyDescent="0.2">
      <c r="A62" s="768" t="s">
        <v>2865</v>
      </c>
      <c r="B62" s="769">
        <v>3539</v>
      </c>
      <c r="C62" s="774">
        <v>27174.21</v>
      </c>
      <c r="D62" s="770">
        <v>0</v>
      </c>
      <c r="E62" s="770">
        <v>0</v>
      </c>
      <c r="F62" s="770">
        <v>0</v>
      </c>
      <c r="G62" s="770">
        <v>0</v>
      </c>
      <c r="H62" s="770">
        <v>0</v>
      </c>
      <c r="I62" s="770">
        <v>0</v>
      </c>
      <c r="J62" s="770">
        <v>0</v>
      </c>
      <c r="K62" s="770">
        <v>9.7200000000000006</v>
      </c>
      <c r="L62" s="770">
        <v>1958.1</v>
      </c>
      <c r="M62" s="771">
        <v>12905.48</v>
      </c>
      <c r="N62" s="761">
        <v>12300.91</v>
      </c>
      <c r="O62" s="772">
        <v>0.9</v>
      </c>
    </row>
    <row r="63" spans="1:15" s="285" customFormat="1" ht="15" customHeight="1" x14ac:dyDescent="0.2">
      <c r="A63" s="768" t="s">
        <v>2866</v>
      </c>
      <c r="B63" s="769">
        <v>3506</v>
      </c>
      <c r="C63" s="774">
        <v>11204.220000000001</v>
      </c>
      <c r="D63" s="770">
        <v>0</v>
      </c>
      <c r="E63" s="770">
        <v>0</v>
      </c>
      <c r="F63" s="770">
        <v>0</v>
      </c>
      <c r="G63" s="770">
        <v>0</v>
      </c>
      <c r="H63" s="770">
        <v>0</v>
      </c>
      <c r="I63" s="770">
        <v>0</v>
      </c>
      <c r="J63" s="770">
        <v>0</v>
      </c>
      <c r="K63" s="770">
        <v>609.53000000000009</v>
      </c>
      <c r="L63" s="770">
        <v>1297.27</v>
      </c>
      <c r="M63" s="771">
        <v>1344.57</v>
      </c>
      <c r="N63" s="761">
        <v>7952.85</v>
      </c>
      <c r="O63" s="772">
        <v>0.9</v>
      </c>
    </row>
    <row r="64" spans="1:15" s="285" customFormat="1" ht="15" customHeight="1" x14ac:dyDescent="0.2">
      <c r="A64" s="768" t="s">
        <v>3432</v>
      </c>
      <c r="B64" s="769">
        <v>3660</v>
      </c>
      <c r="C64" s="774">
        <v>47828.929999999993</v>
      </c>
      <c r="D64" s="770">
        <v>0</v>
      </c>
      <c r="E64" s="770">
        <v>0</v>
      </c>
      <c r="F64" s="770">
        <v>0</v>
      </c>
      <c r="G64" s="770">
        <v>0</v>
      </c>
      <c r="H64" s="770">
        <v>0</v>
      </c>
      <c r="I64" s="770">
        <v>0</v>
      </c>
      <c r="J64" s="770">
        <v>0</v>
      </c>
      <c r="K64" s="770">
        <v>0</v>
      </c>
      <c r="L64" s="770">
        <v>0</v>
      </c>
      <c r="M64" s="771">
        <v>46263</v>
      </c>
      <c r="N64" s="761">
        <v>1566.32</v>
      </c>
      <c r="O64" s="772">
        <v>0.85</v>
      </c>
    </row>
    <row r="65" spans="1:15" s="285" customFormat="1" ht="15" customHeight="1" x14ac:dyDescent="0.2">
      <c r="A65" s="768" t="s">
        <v>3433</v>
      </c>
      <c r="B65" s="769">
        <v>3661</v>
      </c>
      <c r="C65" s="774">
        <v>48529.299999999996</v>
      </c>
      <c r="D65" s="770">
        <v>0</v>
      </c>
      <c r="E65" s="770">
        <v>0</v>
      </c>
      <c r="F65" s="770">
        <v>0</v>
      </c>
      <c r="G65" s="770">
        <v>0</v>
      </c>
      <c r="H65" s="770">
        <v>0</v>
      </c>
      <c r="I65" s="770">
        <v>0</v>
      </c>
      <c r="J65" s="770">
        <v>0</v>
      </c>
      <c r="K65" s="770">
        <v>0</v>
      </c>
      <c r="L65" s="770">
        <v>0</v>
      </c>
      <c r="M65" s="771">
        <v>47116.310000000005</v>
      </c>
      <c r="N65" s="761">
        <v>1412.99</v>
      </c>
      <c r="O65" s="772">
        <v>0.85</v>
      </c>
    </row>
    <row r="66" spans="1:15" s="285" customFormat="1" ht="15" customHeight="1" x14ac:dyDescent="0.2">
      <c r="A66" s="768" t="s">
        <v>3070</v>
      </c>
      <c r="B66" s="769">
        <v>3540</v>
      </c>
      <c r="C66" s="774">
        <v>8968.0400000000009</v>
      </c>
      <c r="D66" s="770">
        <v>0</v>
      </c>
      <c r="E66" s="770">
        <v>0</v>
      </c>
      <c r="F66" s="770">
        <v>0</v>
      </c>
      <c r="G66" s="770">
        <v>0</v>
      </c>
      <c r="H66" s="770">
        <v>0</v>
      </c>
      <c r="I66" s="770">
        <v>0</v>
      </c>
      <c r="J66" s="770">
        <v>0</v>
      </c>
      <c r="K66" s="770">
        <v>1118.3</v>
      </c>
      <c r="L66" s="770">
        <v>2927.3500000000004</v>
      </c>
      <c r="M66" s="771">
        <v>2152.14</v>
      </c>
      <c r="N66" s="761">
        <v>2770.25</v>
      </c>
      <c r="O66" s="772">
        <v>0.9</v>
      </c>
    </row>
    <row r="67" spans="1:15" s="285" customFormat="1" ht="15" customHeight="1" x14ac:dyDescent="0.2">
      <c r="A67" s="768" t="s">
        <v>2867</v>
      </c>
      <c r="B67" s="769">
        <v>3511</v>
      </c>
      <c r="C67" s="774">
        <v>16719</v>
      </c>
      <c r="D67" s="770">
        <v>0</v>
      </c>
      <c r="E67" s="770">
        <v>0</v>
      </c>
      <c r="F67" s="770">
        <v>0</v>
      </c>
      <c r="G67" s="770">
        <v>0</v>
      </c>
      <c r="H67" s="770">
        <v>0</v>
      </c>
      <c r="I67" s="770">
        <v>0</v>
      </c>
      <c r="J67" s="770">
        <v>369.06</v>
      </c>
      <c r="K67" s="770">
        <v>5257.33</v>
      </c>
      <c r="L67" s="770">
        <v>6409.2</v>
      </c>
      <c r="M67" s="771">
        <v>4683.18</v>
      </c>
      <c r="N67" s="761">
        <v>0</v>
      </c>
      <c r="O67" s="772">
        <v>0.9</v>
      </c>
    </row>
    <row r="68" spans="1:15" s="285" customFormat="1" ht="15" customHeight="1" x14ac:dyDescent="0.2">
      <c r="A68" s="768" t="s">
        <v>4116</v>
      </c>
      <c r="B68" s="769">
        <v>3678</v>
      </c>
      <c r="C68" s="774">
        <v>31230.84</v>
      </c>
      <c r="D68" s="770">
        <v>0</v>
      </c>
      <c r="E68" s="770">
        <v>0</v>
      </c>
      <c r="F68" s="770">
        <v>0</v>
      </c>
      <c r="G68" s="770">
        <v>0</v>
      </c>
      <c r="H68" s="770">
        <v>0</v>
      </c>
      <c r="I68" s="770">
        <v>0</v>
      </c>
      <c r="J68" s="770">
        <v>0</v>
      </c>
      <c r="K68" s="770">
        <v>0</v>
      </c>
      <c r="L68" s="770">
        <v>0</v>
      </c>
      <c r="M68" s="771">
        <v>0</v>
      </c>
      <c r="N68" s="761">
        <v>31230.84</v>
      </c>
      <c r="O68" s="772">
        <v>0.9</v>
      </c>
    </row>
    <row r="69" spans="1:15" s="285" customFormat="1" ht="15" customHeight="1" x14ac:dyDescent="0.2">
      <c r="A69" s="768" t="s">
        <v>2868</v>
      </c>
      <c r="B69" s="769">
        <v>3521</v>
      </c>
      <c r="C69" s="774">
        <v>760242.26</v>
      </c>
      <c r="D69" s="770">
        <v>0</v>
      </c>
      <c r="E69" s="770">
        <v>0</v>
      </c>
      <c r="F69" s="770">
        <v>0</v>
      </c>
      <c r="G69" s="770">
        <v>0</v>
      </c>
      <c r="H69" s="770">
        <v>0</v>
      </c>
      <c r="I69" s="770">
        <v>0</v>
      </c>
      <c r="J69" s="770">
        <v>227088.96</v>
      </c>
      <c r="K69" s="770">
        <v>261781.37</v>
      </c>
      <c r="L69" s="770">
        <v>266271.71000000002</v>
      </c>
      <c r="M69" s="771">
        <v>5100.2199999999993</v>
      </c>
      <c r="N69" s="761">
        <v>0</v>
      </c>
      <c r="O69" s="772">
        <v>0.9</v>
      </c>
    </row>
    <row r="70" spans="1:15" s="285" customFormat="1" ht="24" customHeight="1" x14ac:dyDescent="0.2">
      <c r="A70" s="768" t="s">
        <v>4114</v>
      </c>
      <c r="B70" s="769">
        <v>3631</v>
      </c>
      <c r="C70" s="774">
        <v>18819.88</v>
      </c>
      <c r="D70" s="770">
        <v>0</v>
      </c>
      <c r="E70" s="770">
        <v>0</v>
      </c>
      <c r="F70" s="770">
        <v>0</v>
      </c>
      <c r="G70" s="770">
        <v>0</v>
      </c>
      <c r="H70" s="770">
        <v>0</v>
      </c>
      <c r="I70" s="770">
        <v>0</v>
      </c>
      <c r="J70" s="770">
        <v>0</v>
      </c>
      <c r="K70" s="770">
        <v>0</v>
      </c>
      <c r="L70" s="770">
        <v>0</v>
      </c>
      <c r="M70" s="771">
        <v>617</v>
      </c>
      <c r="N70" s="761">
        <v>18203.310000000001</v>
      </c>
      <c r="O70" s="772">
        <v>0.85</v>
      </c>
    </row>
    <row r="71" spans="1:15" s="285" customFormat="1" ht="24" customHeight="1" x14ac:dyDescent="0.2">
      <c r="A71" s="768" t="s">
        <v>2902</v>
      </c>
      <c r="B71" s="769">
        <v>3509</v>
      </c>
      <c r="C71" s="774">
        <v>18611.47</v>
      </c>
      <c r="D71" s="770">
        <v>0</v>
      </c>
      <c r="E71" s="770">
        <v>0</v>
      </c>
      <c r="F71" s="770">
        <v>0</v>
      </c>
      <c r="G71" s="770">
        <v>0</v>
      </c>
      <c r="H71" s="770">
        <v>0</v>
      </c>
      <c r="I71" s="770">
        <v>0</v>
      </c>
      <c r="J71" s="770">
        <v>367.76</v>
      </c>
      <c r="K71" s="770">
        <v>5236.49</v>
      </c>
      <c r="L71" s="770">
        <v>5740.1900000000005</v>
      </c>
      <c r="M71" s="771">
        <v>6490.8099999999995</v>
      </c>
      <c r="N71" s="761">
        <v>776.22</v>
      </c>
      <c r="O71" s="772">
        <v>0.9</v>
      </c>
    </row>
    <row r="72" spans="1:15" s="285" customFormat="1" ht="15" customHeight="1" x14ac:dyDescent="0.2">
      <c r="A72" s="768" t="s">
        <v>502</v>
      </c>
      <c r="B72" s="769">
        <v>3402</v>
      </c>
      <c r="C72" s="774">
        <v>299749.75</v>
      </c>
      <c r="D72" s="770">
        <v>214.78</v>
      </c>
      <c r="E72" s="770">
        <v>157.30000000000001</v>
      </c>
      <c r="F72" s="770">
        <v>1130.1400000000001</v>
      </c>
      <c r="G72" s="770">
        <v>832.48</v>
      </c>
      <c r="H72" s="770">
        <v>1073.27</v>
      </c>
      <c r="I72" s="770">
        <v>6353.2100000000009</v>
      </c>
      <c r="J72" s="770">
        <v>59999.21</v>
      </c>
      <c r="K72" s="770">
        <v>48770.53</v>
      </c>
      <c r="L72" s="770">
        <v>83218.960000000006</v>
      </c>
      <c r="M72" s="771">
        <v>86544.87</v>
      </c>
      <c r="N72" s="761">
        <v>11455</v>
      </c>
      <c r="O72" s="772">
        <v>0.32</v>
      </c>
    </row>
    <row r="73" spans="1:15" s="285" customFormat="1" ht="15" customHeight="1" x14ac:dyDescent="0.2">
      <c r="A73" s="768" t="s">
        <v>2869</v>
      </c>
      <c r="B73" s="769">
        <v>3557</v>
      </c>
      <c r="C73" s="774">
        <v>68266.320000000007</v>
      </c>
      <c r="D73" s="770">
        <v>0</v>
      </c>
      <c r="E73" s="770">
        <v>0</v>
      </c>
      <c r="F73" s="770">
        <v>0</v>
      </c>
      <c r="G73" s="770">
        <v>0</v>
      </c>
      <c r="H73" s="770">
        <v>0</v>
      </c>
      <c r="I73" s="770">
        <v>11814</v>
      </c>
      <c r="J73" s="770">
        <v>177.87</v>
      </c>
      <c r="K73" s="770">
        <v>1813.94</v>
      </c>
      <c r="L73" s="770">
        <v>10642.08</v>
      </c>
      <c r="M73" s="771">
        <v>43818.43</v>
      </c>
      <c r="N73" s="761">
        <v>0</v>
      </c>
      <c r="O73" s="772">
        <v>1</v>
      </c>
    </row>
    <row r="74" spans="1:15" s="285" customFormat="1" ht="15" customHeight="1" x14ac:dyDescent="0.2">
      <c r="A74" s="768" t="s">
        <v>3434</v>
      </c>
      <c r="B74" s="769">
        <v>3629</v>
      </c>
      <c r="C74" s="774">
        <v>19099.989999999998</v>
      </c>
      <c r="D74" s="770">
        <v>0</v>
      </c>
      <c r="E74" s="770">
        <v>0</v>
      </c>
      <c r="F74" s="770">
        <v>0</v>
      </c>
      <c r="G74" s="770">
        <v>0</v>
      </c>
      <c r="H74" s="770">
        <v>0</v>
      </c>
      <c r="I74" s="770">
        <v>0</v>
      </c>
      <c r="J74" s="770">
        <v>0</v>
      </c>
      <c r="K74" s="770">
        <v>4400</v>
      </c>
      <c r="L74" s="770">
        <v>0</v>
      </c>
      <c r="M74" s="771">
        <v>4106</v>
      </c>
      <c r="N74" s="761">
        <v>10593.99</v>
      </c>
      <c r="O74" s="772">
        <v>1</v>
      </c>
    </row>
    <row r="75" spans="1:15" s="285" customFormat="1" ht="24" customHeight="1" x14ac:dyDescent="0.2">
      <c r="A75" s="768" t="s">
        <v>3435</v>
      </c>
      <c r="B75" s="769">
        <v>3545</v>
      </c>
      <c r="C75" s="774">
        <v>83000</v>
      </c>
      <c r="D75" s="770">
        <v>0</v>
      </c>
      <c r="E75" s="770">
        <v>0</v>
      </c>
      <c r="F75" s="770">
        <v>0</v>
      </c>
      <c r="G75" s="770">
        <v>0</v>
      </c>
      <c r="H75" s="770">
        <v>0</v>
      </c>
      <c r="I75" s="770">
        <v>0</v>
      </c>
      <c r="J75" s="770">
        <v>0</v>
      </c>
      <c r="K75" s="770">
        <v>0</v>
      </c>
      <c r="L75" s="770">
        <v>0</v>
      </c>
      <c r="M75" s="771">
        <v>0</v>
      </c>
      <c r="N75" s="761">
        <v>83000</v>
      </c>
      <c r="O75" s="772">
        <v>0.4</v>
      </c>
    </row>
    <row r="76" spans="1:15" s="285" customFormat="1" ht="24" customHeight="1" x14ac:dyDescent="0.2">
      <c r="A76" s="768" t="s">
        <v>4115</v>
      </c>
      <c r="B76" s="769">
        <v>3662</v>
      </c>
      <c r="C76" s="774">
        <v>28377.29</v>
      </c>
      <c r="D76" s="770">
        <v>0</v>
      </c>
      <c r="E76" s="770">
        <v>0</v>
      </c>
      <c r="F76" s="770">
        <v>0</v>
      </c>
      <c r="G76" s="770">
        <v>0</v>
      </c>
      <c r="H76" s="770">
        <v>0</v>
      </c>
      <c r="I76" s="770">
        <v>0</v>
      </c>
      <c r="J76" s="770">
        <v>0</v>
      </c>
      <c r="K76" s="770">
        <v>0</v>
      </c>
      <c r="L76" s="770">
        <v>0</v>
      </c>
      <c r="M76" s="771">
        <v>1133</v>
      </c>
      <c r="N76" s="761">
        <v>27244.61</v>
      </c>
      <c r="O76" s="772">
        <v>0.85</v>
      </c>
    </row>
    <row r="77" spans="1:15" s="285" customFormat="1" ht="24" customHeight="1" x14ac:dyDescent="0.2">
      <c r="A77" s="768" t="s">
        <v>4343</v>
      </c>
      <c r="B77" s="769">
        <v>3664</v>
      </c>
      <c r="C77" s="774">
        <v>3837.99</v>
      </c>
      <c r="D77" s="770">
        <v>0</v>
      </c>
      <c r="E77" s="770">
        <v>0</v>
      </c>
      <c r="F77" s="770">
        <v>0</v>
      </c>
      <c r="G77" s="770">
        <v>0</v>
      </c>
      <c r="H77" s="770">
        <v>0</v>
      </c>
      <c r="I77" s="770">
        <v>0</v>
      </c>
      <c r="J77" s="770">
        <v>0</v>
      </c>
      <c r="K77" s="770">
        <v>0</v>
      </c>
      <c r="L77" s="770">
        <v>0</v>
      </c>
      <c r="M77" s="771">
        <v>484.46000000000004</v>
      </c>
      <c r="N77" s="761">
        <v>3353.5299999999997</v>
      </c>
      <c r="O77" s="772">
        <v>0.85</v>
      </c>
    </row>
    <row r="78" spans="1:15" s="285" customFormat="1" ht="15" customHeight="1" x14ac:dyDescent="0.2">
      <c r="A78" s="768" t="s">
        <v>3326</v>
      </c>
      <c r="B78" s="769">
        <v>3581</v>
      </c>
      <c r="C78" s="774">
        <v>174999</v>
      </c>
      <c r="D78" s="770">
        <v>0</v>
      </c>
      <c r="E78" s="770">
        <v>0</v>
      </c>
      <c r="F78" s="770">
        <v>0</v>
      </c>
      <c r="G78" s="770">
        <v>0</v>
      </c>
      <c r="H78" s="770">
        <v>0</v>
      </c>
      <c r="I78" s="770">
        <v>0</v>
      </c>
      <c r="J78" s="770">
        <v>0</v>
      </c>
      <c r="K78" s="770">
        <v>0</v>
      </c>
      <c r="L78" s="770">
        <v>806.47</v>
      </c>
      <c r="M78" s="771">
        <v>0</v>
      </c>
      <c r="N78" s="761">
        <v>174192.53</v>
      </c>
      <c r="O78" s="772">
        <v>0.85</v>
      </c>
    </row>
    <row r="79" spans="1:15" s="285" customFormat="1" ht="15" customHeight="1" x14ac:dyDescent="0.2">
      <c r="A79" s="768" t="s">
        <v>3324</v>
      </c>
      <c r="B79" s="769">
        <v>3579</v>
      </c>
      <c r="C79" s="774">
        <v>59999.48</v>
      </c>
      <c r="D79" s="770">
        <v>0</v>
      </c>
      <c r="E79" s="770">
        <v>0</v>
      </c>
      <c r="F79" s="770">
        <v>0</v>
      </c>
      <c r="G79" s="770">
        <v>0</v>
      </c>
      <c r="H79" s="770">
        <v>0</v>
      </c>
      <c r="I79" s="770">
        <v>0</v>
      </c>
      <c r="J79" s="770">
        <v>0</v>
      </c>
      <c r="K79" s="770">
        <v>114.34</v>
      </c>
      <c r="L79" s="770">
        <v>550.15</v>
      </c>
      <c r="M79" s="771">
        <v>3668.09</v>
      </c>
      <c r="N79" s="761">
        <v>55666.9</v>
      </c>
      <c r="O79" s="772">
        <v>0.85</v>
      </c>
    </row>
    <row r="80" spans="1:15" s="285" customFormat="1" ht="15" customHeight="1" x14ac:dyDescent="0.2">
      <c r="A80" s="768" t="s">
        <v>3325</v>
      </c>
      <c r="B80" s="769">
        <v>3580</v>
      </c>
      <c r="C80" s="774">
        <v>149000.19</v>
      </c>
      <c r="D80" s="770">
        <v>0</v>
      </c>
      <c r="E80" s="770">
        <v>0</v>
      </c>
      <c r="F80" s="770">
        <v>0</v>
      </c>
      <c r="G80" s="770">
        <v>0</v>
      </c>
      <c r="H80" s="770">
        <v>0</v>
      </c>
      <c r="I80" s="770">
        <v>0</v>
      </c>
      <c r="J80" s="770">
        <v>0</v>
      </c>
      <c r="K80" s="770">
        <v>100.43</v>
      </c>
      <c r="L80" s="770">
        <v>296.76</v>
      </c>
      <c r="M80" s="771">
        <v>12.71</v>
      </c>
      <c r="N80" s="761">
        <v>148590.29</v>
      </c>
      <c r="O80" s="772">
        <v>0.85</v>
      </c>
    </row>
    <row r="81" spans="1:15" s="285" customFormat="1" ht="15" customHeight="1" x14ac:dyDescent="0.2">
      <c r="A81" s="768" t="s">
        <v>3327</v>
      </c>
      <c r="B81" s="769">
        <v>3582</v>
      </c>
      <c r="C81" s="774">
        <v>130259.82</v>
      </c>
      <c r="D81" s="770">
        <v>0</v>
      </c>
      <c r="E81" s="770">
        <v>0</v>
      </c>
      <c r="F81" s="770">
        <v>0</v>
      </c>
      <c r="G81" s="770">
        <v>0</v>
      </c>
      <c r="H81" s="770">
        <v>0</v>
      </c>
      <c r="I81" s="770">
        <v>0</v>
      </c>
      <c r="J81" s="770">
        <v>0</v>
      </c>
      <c r="K81" s="770">
        <v>378.13</v>
      </c>
      <c r="L81" s="770">
        <v>19.059999999999999</v>
      </c>
      <c r="M81" s="771">
        <v>2087.25</v>
      </c>
      <c r="N81" s="761">
        <v>127775.38</v>
      </c>
      <c r="O81" s="772">
        <v>0.85</v>
      </c>
    </row>
    <row r="82" spans="1:15" s="285" customFormat="1" ht="24" customHeight="1" x14ac:dyDescent="0.2">
      <c r="A82" s="768" t="s">
        <v>3163</v>
      </c>
      <c r="B82" s="769">
        <v>3544</v>
      </c>
      <c r="C82" s="774">
        <v>20064.879999999997</v>
      </c>
      <c r="D82" s="770">
        <v>0</v>
      </c>
      <c r="E82" s="770">
        <v>0</v>
      </c>
      <c r="F82" s="770">
        <v>0</v>
      </c>
      <c r="G82" s="770">
        <v>0</v>
      </c>
      <c r="H82" s="770">
        <v>0</v>
      </c>
      <c r="I82" s="770">
        <v>0</v>
      </c>
      <c r="J82" s="770">
        <v>0</v>
      </c>
      <c r="K82" s="770">
        <v>0</v>
      </c>
      <c r="L82" s="770">
        <v>1102.26</v>
      </c>
      <c r="M82" s="771">
        <v>18962.62</v>
      </c>
      <c r="N82" s="761">
        <v>0</v>
      </c>
      <c r="O82" s="772">
        <v>1</v>
      </c>
    </row>
    <row r="83" spans="1:15" s="285" customFormat="1" ht="24" customHeight="1" x14ac:dyDescent="0.2">
      <c r="A83" s="768" t="s">
        <v>2870</v>
      </c>
      <c r="B83" s="769">
        <v>3543</v>
      </c>
      <c r="C83" s="774">
        <v>132799.98000000001</v>
      </c>
      <c r="D83" s="770">
        <v>0</v>
      </c>
      <c r="E83" s="770">
        <v>0</v>
      </c>
      <c r="F83" s="770">
        <v>0</v>
      </c>
      <c r="G83" s="770">
        <v>0</v>
      </c>
      <c r="H83" s="770">
        <v>0</v>
      </c>
      <c r="I83" s="770">
        <v>0</v>
      </c>
      <c r="J83" s="770">
        <v>0</v>
      </c>
      <c r="K83" s="770">
        <v>1819.84</v>
      </c>
      <c r="L83" s="770">
        <v>16715.100000000002</v>
      </c>
      <c r="M83" s="771">
        <v>101202.09</v>
      </c>
      <c r="N83" s="761">
        <v>13062.95</v>
      </c>
      <c r="O83" s="772">
        <v>1</v>
      </c>
    </row>
    <row r="84" spans="1:15" s="285" customFormat="1" ht="24" customHeight="1" x14ac:dyDescent="0.2">
      <c r="A84" s="768" t="s">
        <v>2509</v>
      </c>
      <c r="B84" s="769">
        <v>3425</v>
      </c>
      <c r="C84" s="774">
        <v>101942.44</v>
      </c>
      <c r="D84" s="770">
        <v>0</v>
      </c>
      <c r="E84" s="770">
        <v>0</v>
      </c>
      <c r="F84" s="770">
        <v>480</v>
      </c>
      <c r="G84" s="770">
        <v>0</v>
      </c>
      <c r="H84" s="770">
        <v>0</v>
      </c>
      <c r="I84" s="770">
        <v>3540.44</v>
      </c>
      <c r="J84" s="770">
        <v>23836.969999999998</v>
      </c>
      <c r="K84" s="770">
        <v>20803.23</v>
      </c>
      <c r="L84" s="770">
        <v>8486.44</v>
      </c>
      <c r="M84" s="771">
        <v>35508.36</v>
      </c>
      <c r="N84" s="761">
        <v>9287</v>
      </c>
      <c r="O84" s="772">
        <v>0.35</v>
      </c>
    </row>
    <row r="85" spans="1:15" s="285" customFormat="1" ht="15" customHeight="1" x14ac:dyDescent="0.2">
      <c r="A85" s="768" t="s">
        <v>2871</v>
      </c>
      <c r="B85" s="769">
        <v>3510</v>
      </c>
      <c r="C85" s="774">
        <v>15042.79</v>
      </c>
      <c r="D85" s="770">
        <v>0</v>
      </c>
      <c r="E85" s="770">
        <v>0</v>
      </c>
      <c r="F85" s="770">
        <v>0</v>
      </c>
      <c r="G85" s="770">
        <v>0</v>
      </c>
      <c r="H85" s="770">
        <v>0</v>
      </c>
      <c r="I85" s="770">
        <v>0</v>
      </c>
      <c r="J85" s="770">
        <v>0</v>
      </c>
      <c r="K85" s="770">
        <v>89.38000000000001</v>
      </c>
      <c r="L85" s="770">
        <v>4284.8099999999995</v>
      </c>
      <c r="M85" s="771">
        <v>6802</v>
      </c>
      <c r="N85" s="761">
        <v>3866.87</v>
      </c>
      <c r="O85" s="772">
        <v>0.9</v>
      </c>
    </row>
    <row r="86" spans="1:15" s="757" customFormat="1" ht="15.75" customHeight="1" x14ac:dyDescent="0.2">
      <c r="A86" s="112" t="s">
        <v>487</v>
      </c>
      <c r="B86" s="219">
        <f>COUNT(B57:B85)</f>
        <v>29</v>
      </c>
      <c r="C86" s="764">
        <f t="shared" ref="C86:N86" si="6">SUM(C57:C85)</f>
        <v>2484889.9199999995</v>
      </c>
      <c r="D86" s="764">
        <f t="shared" si="6"/>
        <v>214.78</v>
      </c>
      <c r="E86" s="764">
        <f t="shared" si="6"/>
        <v>157.30000000000001</v>
      </c>
      <c r="F86" s="764">
        <f t="shared" si="6"/>
        <v>1610.14</v>
      </c>
      <c r="G86" s="764">
        <f t="shared" si="6"/>
        <v>832.48</v>
      </c>
      <c r="H86" s="764">
        <f t="shared" si="6"/>
        <v>1073.27</v>
      </c>
      <c r="I86" s="764">
        <f t="shared" si="6"/>
        <v>21707.649999999998</v>
      </c>
      <c r="J86" s="764">
        <f t="shared" si="6"/>
        <v>311849.26999999996</v>
      </c>
      <c r="K86" s="764">
        <f t="shared" si="6"/>
        <v>352964.05000000005</v>
      </c>
      <c r="L86" s="764">
        <f t="shared" si="6"/>
        <v>422597.11000000004</v>
      </c>
      <c r="M86" s="764">
        <f t="shared" si="6"/>
        <v>545477.44999999995</v>
      </c>
      <c r="N86" s="764">
        <f t="shared" si="6"/>
        <v>826407.60000000009</v>
      </c>
      <c r="O86" s="765" t="s">
        <v>2578</v>
      </c>
    </row>
    <row r="87" spans="1:15" s="757" customFormat="1" ht="18" customHeight="1" x14ac:dyDescent="0.15">
      <c r="A87" s="383" t="s">
        <v>420</v>
      </c>
      <c r="B87" s="766"/>
      <c r="C87" s="766"/>
      <c r="D87" s="766"/>
      <c r="E87" s="766"/>
      <c r="F87" s="766"/>
      <c r="G87" s="766"/>
      <c r="H87" s="766"/>
      <c r="I87" s="766"/>
      <c r="J87" s="766"/>
      <c r="K87" s="766"/>
      <c r="L87" s="766"/>
      <c r="M87" s="766"/>
      <c r="N87" s="766"/>
      <c r="O87" s="767"/>
    </row>
    <row r="88" spans="1:15" s="285" customFormat="1" ht="24" customHeight="1" x14ac:dyDescent="0.2">
      <c r="A88" s="768" t="s">
        <v>4485</v>
      </c>
      <c r="B88" s="769">
        <v>3593</v>
      </c>
      <c r="C88" s="774">
        <v>10134.33</v>
      </c>
      <c r="D88" s="770">
        <v>0</v>
      </c>
      <c r="E88" s="770">
        <v>0</v>
      </c>
      <c r="F88" s="770">
        <v>0</v>
      </c>
      <c r="G88" s="770">
        <v>0</v>
      </c>
      <c r="H88" s="770">
        <v>0</v>
      </c>
      <c r="I88" s="770">
        <v>0</v>
      </c>
      <c r="J88" s="770">
        <v>0</v>
      </c>
      <c r="K88" s="770">
        <v>0</v>
      </c>
      <c r="L88" s="770">
        <v>7635.25</v>
      </c>
      <c r="M88" s="771">
        <v>1678.51</v>
      </c>
      <c r="N88" s="761">
        <v>820.57</v>
      </c>
      <c r="O88" s="772">
        <v>1</v>
      </c>
    </row>
    <row r="89" spans="1:15" s="285" customFormat="1" ht="24" customHeight="1" x14ac:dyDescent="0.2">
      <c r="A89" s="768" t="s">
        <v>4124</v>
      </c>
      <c r="B89" s="769">
        <v>3682</v>
      </c>
      <c r="C89" s="774">
        <v>8680.119999999999</v>
      </c>
      <c r="D89" s="770">
        <v>0</v>
      </c>
      <c r="E89" s="770">
        <v>0</v>
      </c>
      <c r="F89" s="770">
        <v>0</v>
      </c>
      <c r="G89" s="770">
        <v>0</v>
      </c>
      <c r="H89" s="770">
        <v>0</v>
      </c>
      <c r="I89" s="770">
        <v>0</v>
      </c>
      <c r="J89" s="770">
        <v>0</v>
      </c>
      <c r="K89" s="770">
        <v>0</v>
      </c>
      <c r="L89" s="770">
        <v>0</v>
      </c>
      <c r="M89" s="771">
        <v>7256.98</v>
      </c>
      <c r="N89" s="761">
        <v>1423.1399999999999</v>
      </c>
      <c r="O89" s="772">
        <v>1</v>
      </c>
    </row>
    <row r="90" spans="1:15" s="285" customFormat="1" ht="24" customHeight="1" x14ac:dyDescent="0.2">
      <c r="A90" s="768" t="s">
        <v>3436</v>
      </c>
      <c r="B90" s="769">
        <v>3643</v>
      </c>
      <c r="C90" s="774">
        <v>19999.8</v>
      </c>
      <c r="D90" s="770">
        <v>0</v>
      </c>
      <c r="E90" s="770">
        <v>0</v>
      </c>
      <c r="F90" s="770">
        <v>0</v>
      </c>
      <c r="G90" s="770">
        <v>0</v>
      </c>
      <c r="H90" s="770">
        <v>0</v>
      </c>
      <c r="I90" s="770">
        <v>38</v>
      </c>
      <c r="J90" s="770">
        <v>0</v>
      </c>
      <c r="K90" s="770">
        <v>0</v>
      </c>
      <c r="L90" s="770">
        <v>194.31</v>
      </c>
      <c r="M90" s="771">
        <v>580.79999999999995</v>
      </c>
      <c r="N90" s="761">
        <v>19186.690000000002</v>
      </c>
      <c r="O90" s="772">
        <v>0.35</v>
      </c>
    </row>
    <row r="91" spans="1:15" s="285" customFormat="1" ht="24" customHeight="1" x14ac:dyDescent="0.2">
      <c r="A91" s="768" t="s">
        <v>3437</v>
      </c>
      <c r="B91" s="769">
        <v>3636</v>
      </c>
      <c r="C91" s="774">
        <v>41149.93</v>
      </c>
      <c r="D91" s="770">
        <v>0</v>
      </c>
      <c r="E91" s="770">
        <v>0</v>
      </c>
      <c r="F91" s="770">
        <v>0</v>
      </c>
      <c r="G91" s="770">
        <v>0</v>
      </c>
      <c r="H91" s="770">
        <v>0</v>
      </c>
      <c r="I91" s="770">
        <v>0</v>
      </c>
      <c r="J91" s="770">
        <v>0</v>
      </c>
      <c r="K91" s="770">
        <v>0</v>
      </c>
      <c r="L91" s="770">
        <v>623.03</v>
      </c>
      <c r="M91" s="771">
        <v>1034.55</v>
      </c>
      <c r="N91" s="761">
        <v>39492.35</v>
      </c>
      <c r="O91" s="772">
        <v>0.35</v>
      </c>
    </row>
    <row r="92" spans="1:15" s="285" customFormat="1" ht="15" customHeight="1" x14ac:dyDescent="0.2">
      <c r="A92" s="768" t="s">
        <v>3338</v>
      </c>
      <c r="B92" s="769">
        <v>3571</v>
      </c>
      <c r="C92" s="774">
        <v>36999.269999999997</v>
      </c>
      <c r="D92" s="770">
        <v>0</v>
      </c>
      <c r="E92" s="770">
        <v>0</v>
      </c>
      <c r="F92" s="770">
        <v>0</v>
      </c>
      <c r="G92" s="770">
        <v>0</v>
      </c>
      <c r="H92" s="770">
        <v>0</v>
      </c>
      <c r="I92" s="770">
        <v>0</v>
      </c>
      <c r="J92" s="770">
        <v>0</v>
      </c>
      <c r="K92" s="770">
        <v>315.81</v>
      </c>
      <c r="L92" s="770">
        <v>1033.46</v>
      </c>
      <c r="M92" s="771">
        <v>0</v>
      </c>
      <c r="N92" s="761">
        <v>35650</v>
      </c>
      <c r="O92" s="772">
        <v>0.5423</v>
      </c>
    </row>
    <row r="93" spans="1:15" s="285" customFormat="1" ht="15" customHeight="1" x14ac:dyDescent="0.2">
      <c r="A93" s="768" t="s">
        <v>3438</v>
      </c>
      <c r="B93" s="769">
        <v>3610</v>
      </c>
      <c r="C93" s="774">
        <v>8999.99</v>
      </c>
      <c r="D93" s="770">
        <v>0</v>
      </c>
      <c r="E93" s="770">
        <v>0</v>
      </c>
      <c r="F93" s="770">
        <v>0</v>
      </c>
      <c r="G93" s="770">
        <v>0</v>
      </c>
      <c r="H93" s="770">
        <v>0</v>
      </c>
      <c r="I93" s="770">
        <v>0</v>
      </c>
      <c r="J93" s="770">
        <v>0</v>
      </c>
      <c r="K93" s="770">
        <v>0</v>
      </c>
      <c r="L93" s="770">
        <v>423</v>
      </c>
      <c r="M93" s="771">
        <v>6351.97</v>
      </c>
      <c r="N93" s="761">
        <v>2225.02</v>
      </c>
      <c r="O93" s="772">
        <v>0.51270000000000004</v>
      </c>
    </row>
    <row r="94" spans="1:15" s="285" customFormat="1" ht="15" customHeight="1" x14ac:dyDescent="0.2">
      <c r="A94" s="768" t="s">
        <v>3439</v>
      </c>
      <c r="B94" s="769">
        <v>3618</v>
      </c>
      <c r="C94" s="774">
        <v>116730.86</v>
      </c>
      <c r="D94" s="770">
        <v>0</v>
      </c>
      <c r="E94" s="770">
        <v>0</v>
      </c>
      <c r="F94" s="770">
        <v>0</v>
      </c>
      <c r="G94" s="770">
        <v>467.18</v>
      </c>
      <c r="H94" s="770">
        <v>914.76</v>
      </c>
      <c r="I94" s="770">
        <v>148.71</v>
      </c>
      <c r="J94" s="770">
        <v>358.67</v>
      </c>
      <c r="K94" s="770">
        <v>841.55</v>
      </c>
      <c r="L94" s="770">
        <v>0</v>
      </c>
      <c r="M94" s="771">
        <v>1402.8300000000002</v>
      </c>
      <c r="N94" s="761">
        <v>112597.16</v>
      </c>
      <c r="O94" s="772">
        <v>0.54039999999999999</v>
      </c>
    </row>
    <row r="95" spans="1:15" s="285" customFormat="1" ht="15" customHeight="1" x14ac:dyDescent="0.2">
      <c r="A95" s="768" t="s">
        <v>3440</v>
      </c>
      <c r="B95" s="769">
        <v>3626</v>
      </c>
      <c r="C95" s="774">
        <v>43740</v>
      </c>
      <c r="D95" s="770">
        <v>0</v>
      </c>
      <c r="E95" s="770">
        <v>0</v>
      </c>
      <c r="F95" s="770">
        <v>0</v>
      </c>
      <c r="G95" s="770">
        <v>0</v>
      </c>
      <c r="H95" s="770">
        <v>0</v>
      </c>
      <c r="I95" s="770">
        <v>0</v>
      </c>
      <c r="J95" s="770">
        <v>0</v>
      </c>
      <c r="K95" s="770">
        <v>0</v>
      </c>
      <c r="L95" s="770">
        <v>0</v>
      </c>
      <c r="M95" s="771">
        <v>24.52</v>
      </c>
      <c r="N95" s="761">
        <v>43715.479999999996</v>
      </c>
      <c r="O95" s="772">
        <v>0.50639999999999996</v>
      </c>
    </row>
    <row r="96" spans="1:15" s="285" customFormat="1" ht="15" customHeight="1" x14ac:dyDescent="0.2">
      <c r="A96" s="768" t="s">
        <v>3441</v>
      </c>
      <c r="B96" s="769">
        <v>3620</v>
      </c>
      <c r="C96" s="774">
        <v>75015</v>
      </c>
      <c r="D96" s="770">
        <v>0</v>
      </c>
      <c r="E96" s="770">
        <v>0</v>
      </c>
      <c r="F96" s="770">
        <v>0</v>
      </c>
      <c r="G96" s="770">
        <v>0</v>
      </c>
      <c r="H96" s="770">
        <v>0</v>
      </c>
      <c r="I96" s="770">
        <v>0</v>
      </c>
      <c r="J96" s="770">
        <v>0</v>
      </c>
      <c r="K96" s="770">
        <v>0</v>
      </c>
      <c r="L96" s="770">
        <v>0</v>
      </c>
      <c r="M96" s="771">
        <v>24.52</v>
      </c>
      <c r="N96" s="761">
        <v>74990.48</v>
      </c>
      <c r="O96" s="772">
        <v>0.60640000000000005</v>
      </c>
    </row>
    <row r="97" spans="1:15" s="285" customFormat="1" ht="15" customHeight="1" x14ac:dyDescent="0.2">
      <c r="A97" s="768" t="s">
        <v>3442</v>
      </c>
      <c r="B97" s="769">
        <v>3615</v>
      </c>
      <c r="C97" s="774">
        <v>67099.990000000005</v>
      </c>
      <c r="D97" s="770">
        <v>0</v>
      </c>
      <c r="E97" s="770">
        <v>0</v>
      </c>
      <c r="F97" s="770">
        <v>0</v>
      </c>
      <c r="G97" s="770">
        <v>0</v>
      </c>
      <c r="H97" s="770">
        <v>0</v>
      </c>
      <c r="I97" s="770">
        <v>0</v>
      </c>
      <c r="J97" s="770">
        <v>0</v>
      </c>
      <c r="K97" s="770">
        <v>0</v>
      </c>
      <c r="L97" s="770">
        <v>0</v>
      </c>
      <c r="M97" s="771">
        <v>24.52</v>
      </c>
      <c r="N97" s="761">
        <v>67075.47</v>
      </c>
      <c r="O97" s="772">
        <v>0.66369999999999996</v>
      </c>
    </row>
    <row r="98" spans="1:15" s="285" customFormat="1" ht="15" customHeight="1" x14ac:dyDescent="0.2">
      <c r="A98" s="768" t="s">
        <v>3443</v>
      </c>
      <c r="B98" s="769">
        <v>3611</v>
      </c>
      <c r="C98" s="774">
        <v>185799.99</v>
      </c>
      <c r="D98" s="770">
        <v>0</v>
      </c>
      <c r="E98" s="770">
        <v>0</v>
      </c>
      <c r="F98" s="770">
        <v>0</v>
      </c>
      <c r="G98" s="770">
        <v>0</v>
      </c>
      <c r="H98" s="770">
        <v>0</v>
      </c>
      <c r="I98" s="770">
        <v>0</v>
      </c>
      <c r="J98" s="770">
        <v>0</v>
      </c>
      <c r="K98" s="770">
        <v>0</v>
      </c>
      <c r="L98" s="770">
        <v>724</v>
      </c>
      <c r="M98" s="771">
        <v>623.47</v>
      </c>
      <c r="N98" s="761">
        <v>184452.52000000002</v>
      </c>
      <c r="O98" s="772">
        <v>0.64880000000000004</v>
      </c>
    </row>
    <row r="99" spans="1:15" s="285" customFormat="1" ht="15" customHeight="1" x14ac:dyDescent="0.2">
      <c r="A99" s="768" t="s">
        <v>3164</v>
      </c>
      <c r="B99" s="769">
        <v>3613</v>
      </c>
      <c r="C99" s="774">
        <v>14400.47</v>
      </c>
      <c r="D99" s="770">
        <v>0</v>
      </c>
      <c r="E99" s="770">
        <v>0</v>
      </c>
      <c r="F99" s="770">
        <v>0</v>
      </c>
      <c r="G99" s="770">
        <v>0</v>
      </c>
      <c r="H99" s="770">
        <v>0</v>
      </c>
      <c r="I99" s="770">
        <v>0</v>
      </c>
      <c r="J99" s="770">
        <v>0</v>
      </c>
      <c r="K99" s="770">
        <v>175.45</v>
      </c>
      <c r="L99" s="770">
        <v>517.15</v>
      </c>
      <c r="M99" s="771">
        <v>11420.72</v>
      </c>
      <c r="N99" s="761">
        <v>2287.15</v>
      </c>
      <c r="O99" s="772">
        <v>0.52329999999999999</v>
      </c>
    </row>
    <row r="100" spans="1:15" s="285" customFormat="1" ht="15" customHeight="1" x14ac:dyDescent="0.2">
      <c r="A100" s="768" t="s">
        <v>3444</v>
      </c>
      <c r="B100" s="769">
        <v>3619</v>
      </c>
      <c r="C100" s="774">
        <v>103279.98999999999</v>
      </c>
      <c r="D100" s="770">
        <v>0</v>
      </c>
      <c r="E100" s="770">
        <v>0</v>
      </c>
      <c r="F100" s="770">
        <v>0</v>
      </c>
      <c r="G100" s="770">
        <v>0</v>
      </c>
      <c r="H100" s="770">
        <v>0</v>
      </c>
      <c r="I100" s="770">
        <v>0</v>
      </c>
      <c r="J100" s="770">
        <v>0</v>
      </c>
      <c r="K100" s="770">
        <v>0</v>
      </c>
      <c r="L100" s="770">
        <v>0</v>
      </c>
      <c r="M100" s="771">
        <v>24.52</v>
      </c>
      <c r="N100" s="761">
        <v>103255.47</v>
      </c>
      <c r="O100" s="772">
        <v>0.66669999999999996</v>
      </c>
    </row>
    <row r="101" spans="1:15" s="285" customFormat="1" ht="15" customHeight="1" x14ac:dyDescent="0.2">
      <c r="A101" s="768" t="s">
        <v>3445</v>
      </c>
      <c r="B101" s="769">
        <v>3617</v>
      </c>
      <c r="C101" s="774">
        <v>32894.490000000005</v>
      </c>
      <c r="D101" s="770">
        <v>0</v>
      </c>
      <c r="E101" s="770">
        <v>0</v>
      </c>
      <c r="F101" s="770">
        <v>0</v>
      </c>
      <c r="G101" s="770">
        <v>0</v>
      </c>
      <c r="H101" s="770">
        <v>0</v>
      </c>
      <c r="I101" s="770">
        <v>0</v>
      </c>
      <c r="J101" s="770">
        <v>0</v>
      </c>
      <c r="K101" s="770">
        <v>0</v>
      </c>
      <c r="L101" s="770">
        <v>606.49</v>
      </c>
      <c r="M101" s="771">
        <v>23330.91</v>
      </c>
      <c r="N101" s="761">
        <v>8957.09</v>
      </c>
      <c r="O101" s="772">
        <v>0.52880000000000005</v>
      </c>
    </row>
    <row r="102" spans="1:15" s="285" customFormat="1" ht="15" customHeight="1" x14ac:dyDescent="0.2">
      <c r="A102" s="768" t="s">
        <v>3446</v>
      </c>
      <c r="B102" s="769">
        <v>3612</v>
      </c>
      <c r="C102" s="774">
        <v>12449.989999999998</v>
      </c>
      <c r="D102" s="770">
        <v>0</v>
      </c>
      <c r="E102" s="770">
        <v>0</v>
      </c>
      <c r="F102" s="770">
        <v>0</v>
      </c>
      <c r="G102" s="770">
        <v>0</v>
      </c>
      <c r="H102" s="770">
        <v>0</v>
      </c>
      <c r="I102" s="770">
        <v>0</v>
      </c>
      <c r="J102" s="770">
        <v>0</v>
      </c>
      <c r="K102" s="770">
        <v>0</v>
      </c>
      <c r="L102" s="770">
        <v>0</v>
      </c>
      <c r="M102" s="771">
        <v>7341.1299999999992</v>
      </c>
      <c r="N102" s="761">
        <v>5108.8599999999997</v>
      </c>
      <c r="O102" s="772">
        <v>0.49959999999999999</v>
      </c>
    </row>
    <row r="103" spans="1:15" s="285" customFormat="1" ht="15" customHeight="1" x14ac:dyDescent="0.2">
      <c r="A103" s="768" t="s">
        <v>3447</v>
      </c>
      <c r="B103" s="769">
        <v>3608</v>
      </c>
      <c r="C103" s="774">
        <v>99734.17</v>
      </c>
      <c r="D103" s="770">
        <v>0</v>
      </c>
      <c r="E103" s="770">
        <v>0</v>
      </c>
      <c r="F103" s="770">
        <v>0</v>
      </c>
      <c r="G103" s="770">
        <v>0</v>
      </c>
      <c r="H103" s="770">
        <v>0</v>
      </c>
      <c r="I103" s="770">
        <v>0</v>
      </c>
      <c r="J103" s="770">
        <v>618.30999999999995</v>
      </c>
      <c r="K103" s="770">
        <v>470.69</v>
      </c>
      <c r="L103" s="770">
        <v>444.8</v>
      </c>
      <c r="M103" s="771">
        <v>45515.56</v>
      </c>
      <c r="N103" s="761">
        <v>52684.81</v>
      </c>
      <c r="O103" s="772">
        <v>0.65</v>
      </c>
    </row>
    <row r="104" spans="1:15" s="285" customFormat="1" ht="15" customHeight="1" x14ac:dyDescent="0.2">
      <c r="A104" s="768" t="s">
        <v>3448</v>
      </c>
      <c r="B104" s="769">
        <v>3607</v>
      </c>
      <c r="C104" s="774">
        <v>61293.99</v>
      </c>
      <c r="D104" s="770">
        <v>0</v>
      </c>
      <c r="E104" s="770">
        <v>0</v>
      </c>
      <c r="F104" s="770">
        <v>0</v>
      </c>
      <c r="G104" s="770">
        <v>0</v>
      </c>
      <c r="H104" s="770">
        <v>0</v>
      </c>
      <c r="I104" s="770">
        <v>0</v>
      </c>
      <c r="J104" s="770">
        <v>0</v>
      </c>
      <c r="K104" s="770">
        <v>0</v>
      </c>
      <c r="L104" s="770">
        <v>0</v>
      </c>
      <c r="M104" s="771">
        <v>24.52</v>
      </c>
      <c r="N104" s="761">
        <v>61269.47</v>
      </c>
      <c r="O104" s="772">
        <v>0.63619999999999999</v>
      </c>
    </row>
    <row r="105" spans="1:15" s="285" customFormat="1" ht="15" customHeight="1" x14ac:dyDescent="0.2">
      <c r="A105" s="768" t="s">
        <v>3165</v>
      </c>
      <c r="B105" s="769">
        <v>3614</v>
      </c>
      <c r="C105" s="774">
        <v>17056.100000000002</v>
      </c>
      <c r="D105" s="770">
        <v>0</v>
      </c>
      <c r="E105" s="770">
        <v>0</v>
      </c>
      <c r="F105" s="770">
        <v>0</v>
      </c>
      <c r="G105" s="770">
        <v>0</v>
      </c>
      <c r="H105" s="770">
        <v>0</v>
      </c>
      <c r="I105" s="770">
        <v>0</v>
      </c>
      <c r="J105" s="770">
        <v>0</v>
      </c>
      <c r="K105" s="770">
        <v>272.25</v>
      </c>
      <c r="L105" s="770">
        <v>414.75</v>
      </c>
      <c r="M105" s="771">
        <v>2560.7199999999998</v>
      </c>
      <c r="N105" s="761">
        <v>13808.380000000001</v>
      </c>
      <c r="O105" s="772">
        <v>0.63190000000000002</v>
      </c>
    </row>
    <row r="106" spans="1:15" s="285" customFormat="1" ht="15" customHeight="1" x14ac:dyDescent="0.2">
      <c r="A106" s="768" t="s">
        <v>3449</v>
      </c>
      <c r="B106" s="769">
        <v>3609</v>
      </c>
      <c r="C106" s="774">
        <v>37083.620000000003</v>
      </c>
      <c r="D106" s="770">
        <v>0</v>
      </c>
      <c r="E106" s="770">
        <v>0</v>
      </c>
      <c r="F106" s="770">
        <v>0</v>
      </c>
      <c r="G106" s="770">
        <v>0</v>
      </c>
      <c r="H106" s="770">
        <v>59.29</v>
      </c>
      <c r="I106" s="770">
        <v>577.16999999999996</v>
      </c>
      <c r="J106" s="770">
        <v>0</v>
      </c>
      <c r="K106" s="770">
        <v>0</v>
      </c>
      <c r="L106" s="770">
        <v>629.16999999999996</v>
      </c>
      <c r="M106" s="771">
        <v>1645.23</v>
      </c>
      <c r="N106" s="761">
        <v>34172.76</v>
      </c>
      <c r="O106" s="772">
        <v>0.64910000000000001</v>
      </c>
    </row>
    <row r="107" spans="1:15" s="285" customFormat="1" ht="15" customHeight="1" x14ac:dyDescent="0.2">
      <c r="A107" s="768" t="s">
        <v>3450</v>
      </c>
      <c r="B107" s="769">
        <v>3596</v>
      </c>
      <c r="C107" s="774">
        <v>237703.31</v>
      </c>
      <c r="D107" s="770">
        <v>0</v>
      </c>
      <c r="E107" s="770">
        <v>0</v>
      </c>
      <c r="F107" s="770">
        <v>0</v>
      </c>
      <c r="G107" s="770">
        <v>0</v>
      </c>
      <c r="H107" s="770">
        <v>0</v>
      </c>
      <c r="I107" s="770">
        <v>0</v>
      </c>
      <c r="J107" s="770">
        <v>0</v>
      </c>
      <c r="K107" s="770">
        <v>0</v>
      </c>
      <c r="L107" s="770">
        <v>29731.3</v>
      </c>
      <c r="M107" s="771">
        <v>48223.41</v>
      </c>
      <c r="N107" s="761">
        <v>159748.6</v>
      </c>
      <c r="O107" s="772">
        <v>0.9</v>
      </c>
    </row>
    <row r="108" spans="1:15" s="285" customFormat="1" ht="15" customHeight="1" x14ac:dyDescent="0.2">
      <c r="A108" s="768" t="s">
        <v>3451</v>
      </c>
      <c r="B108" s="769">
        <v>3666</v>
      </c>
      <c r="C108" s="774">
        <v>47999.990000000005</v>
      </c>
      <c r="D108" s="770">
        <v>0</v>
      </c>
      <c r="E108" s="770">
        <v>0</v>
      </c>
      <c r="F108" s="770">
        <v>0</v>
      </c>
      <c r="G108" s="770">
        <v>0</v>
      </c>
      <c r="H108" s="770">
        <v>0</v>
      </c>
      <c r="I108" s="770">
        <v>0</v>
      </c>
      <c r="J108" s="770">
        <v>160.93</v>
      </c>
      <c r="K108" s="770">
        <v>0</v>
      </c>
      <c r="L108" s="770">
        <v>19.059999999999999</v>
      </c>
      <c r="M108" s="771">
        <v>754.44</v>
      </c>
      <c r="N108" s="761">
        <v>47065.56</v>
      </c>
      <c r="O108" s="772">
        <v>0.9</v>
      </c>
    </row>
    <row r="109" spans="1:15" s="285" customFormat="1" ht="15" customHeight="1" x14ac:dyDescent="0.2">
      <c r="A109" s="768" t="s">
        <v>3167</v>
      </c>
      <c r="B109" s="769">
        <v>3569</v>
      </c>
      <c r="C109" s="774">
        <v>10700.619999999999</v>
      </c>
      <c r="D109" s="770">
        <v>0</v>
      </c>
      <c r="E109" s="770">
        <v>0</v>
      </c>
      <c r="F109" s="770">
        <v>0</v>
      </c>
      <c r="G109" s="770">
        <v>0</v>
      </c>
      <c r="H109" s="770">
        <v>0</v>
      </c>
      <c r="I109" s="770">
        <v>0</v>
      </c>
      <c r="J109" s="770">
        <v>529.98</v>
      </c>
      <c r="K109" s="770">
        <v>0</v>
      </c>
      <c r="L109" s="770">
        <v>3652.84</v>
      </c>
      <c r="M109" s="771">
        <v>6517.8</v>
      </c>
      <c r="N109" s="761">
        <v>0</v>
      </c>
      <c r="O109" s="772">
        <v>0.85</v>
      </c>
    </row>
    <row r="110" spans="1:15" s="285" customFormat="1" ht="21" x14ac:dyDescent="0.2">
      <c r="A110" s="768" t="s">
        <v>4126</v>
      </c>
      <c r="B110" s="769">
        <v>3515</v>
      </c>
      <c r="C110" s="774">
        <v>89999.95</v>
      </c>
      <c r="D110" s="770">
        <v>0</v>
      </c>
      <c r="E110" s="770">
        <v>0</v>
      </c>
      <c r="F110" s="770">
        <v>0</v>
      </c>
      <c r="G110" s="770">
        <v>0</v>
      </c>
      <c r="H110" s="770">
        <v>0</v>
      </c>
      <c r="I110" s="770">
        <v>0</v>
      </c>
      <c r="J110" s="770">
        <v>456.17</v>
      </c>
      <c r="K110" s="770">
        <v>1527.75</v>
      </c>
      <c r="L110" s="770">
        <v>27.11</v>
      </c>
      <c r="M110" s="771">
        <v>11.62</v>
      </c>
      <c r="N110" s="761">
        <v>87977.3</v>
      </c>
      <c r="O110" s="772">
        <v>0.9</v>
      </c>
    </row>
    <row r="111" spans="1:15" s="285" customFormat="1" ht="24" customHeight="1" x14ac:dyDescent="0.2">
      <c r="A111" s="768" t="s">
        <v>4344</v>
      </c>
      <c r="B111" s="769">
        <v>7076</v>
      </c>
      <c r="C111" s="774">
        <v>9885.8700000000008</v>
      </c>
      <c r="D111" s="770">
        <v>0</v>
      </c>
      <c r="E111" s="770">
        <v>0</v>
      </c>
      <c r="F111" s="770">
        <v>0</v>
      </c>
      <c r="G111" s="770">
        <v>0</v>
      </c>
      <c r="H111" s="770">
        <v>0</v>
      </c>
      <c r="I111" s="770">
        <v>0</v>
      </c>
      <c r="J111" s="770">
        <v>0</v>
      </c>
      <c r="K111" s="770">
        <v>0</v>
      </c>
      <c r="L111" s="770">
        <v>0</v>
      </c>
      <c r="M111" s="771">
        <v>9885.8700000000008</v>
      </c>
      <c r="N111" s="761">
        <v>0</v>
      </c>
      <c r="O111" s="772">
        <v>0.85</v>
      </c>
    </row>
    <row r="112" spans="1:15" s="285" customFormat="1" ht="24" customHeight="1" x14ac:dyDescent="0.2">
      <c r="A112" s="768" t="s">
        <v>2873</v>
      </c>
      <c r="B112" s="769">
        <v>3516</v>
      </c>
      <c r="C112" s="774">
        <v>117014</v>
      </c>
      <c r="D112" s="770">
        <v>0</v>
      </c>
      <c r="E112" s="770">
        <v>0</v>
      </c>
      <c r="F112" s="770">
        <v>0</v>
      </c>
      <c r="G112" s="770">
        <v>0</v>
      </c>
      <c r="H112" s="770">
        <v>0</v>
      </c>
      <c r="I112" s="770">
        <v>0</v>
      </c>
      <c r="J112" s="770">
        <v>1040.24</v>
      </c>
      <c r="K112" s="770">
        <v>236.12</v>
      </c>
      <c r="L112" s="770">
        <v>1037.6400000000001</v>
      </c>
      <c r="M112" s="771">
        <v>36.300000000000004</v>
      </c>
      <c r="N112" s="761">
        <v>114663.7</v>
      </c>
      <c r="O112" s="772">
        <v>0.85</v>
      </c>
    </row>
    <row r="113" spans="1:15" s="285" customFormat="1" ht="24" customHeight="1" x14ac:dyDescent="0.2">
      <c r="A113" s="768" t="s">
        <v>2874</v>
      </c>
      <c r="B113" s="769">
        <v>3517</v>
      </c>
      <c r="C113" s="774">
        <v>121999.47</v>
      </c>
      <c r="D113" s="770">
        <v>0</v>
      </c>
      <c r="E113" s="770">
        <v>0</v>
      </c>
      <c r="F113" s="770">
        <v>0</v>
      </c>
      <c r="G113" s="770">
        <v>0</v>
      </c>
      <c r="H113" s="770">
        <v>0</v>
      </c>
      <c r="I113" s="770">
        <v>0</v>
      </c>
      <c r="J113" s="770">
        <v>268.98</v>
      </c>
      <c r="K113" s="770">
        <v>1146.48</v>
      </c>
      <c r="L113" s="770">
        <v>1762.01</v>
      </c>
      <c r="M113" s="771">
        <v>199.53</v>
      </c>
      <c r="N113" s="761">
        <v>118622.47</v>
      </c>
      <c r="O113" s="772">
        <v>0.9</v>
      </c>
    </row>
    <row r="114" spans="1:15" s="285" customFormat="1" ht="15" customHeight="1" x14ac:dyDescent="0.2">
      <c r="A114" s="768" t="s">
        <v>4345</v>
      </c>
      <c r="B114" s="769">
        <v>3679</v>
      </c>
      <c r="C114" s="774">
        <v>150000</v>
      </c>
      <c r="D114" s="770">
        <v>0</v>
      </c>
      <c r="E114" s="770">
        <v>0</v>
      </c>
      <c r="F114" s="770">
        <v>0</v>
      </c>
      <c r="G114" s="770">
        <v>0</v>
      </c>
      <c r="H114" s="770">
        <v>0</v>
      </c>
      <c r="I114" s="770">
        <v>0</v>
      </c>
      <c r="J114" s="770">
        <v>0</v>
      </c>
      <c r="K114" s="770">
        <v>0</v>
      </c>
      <c r="L114" s="770">
        <v>121</v>
      </c>
      <c r="M114" s="771">
        <v>446.49</v>
      </c>
      <c r="N114" s="761">
        <v>149432.51</v>
      </c>
      <c r="O114" s="772">
        <v>0.85</v>
      </c>
    </row>
    <row r="115" spans="1:15" s="285" customFormat="1" ht="15" customHeight="1" x14ac:dyDescent="0.2">
      <c r="A115" s="768" t="s">
        <v>4346</v>
      </c>
      <c r="B115" s="769">
        <v>3650</v>
      </c>
      <c r="C115" s="774">
        <v>22000</v>
      </c>
      <c r="D115" s="770">
        <v>0</v>
      </c>
      <c r="E115" s="770">
        <v>0</v>
      </c>
      <c r="F115" s="770">
        <v>0</v>
      </c>
      <c r="G115" s="770">
        <v>0</v>
      </c>
      <c r="H115" s="770">
        <v>0</v>
      </c>
      <c r="I115" s="770">
        <v>0</v>
      </c>
      <c r="J115" s="770">
        <v>0</v>
      </c>
      <c r="K115" s="770">
        <v>0</v>
      </c>
      <c r="L115" s="770">
        <v>0</v>
      </c>
      <c r="M115" s="771">
        <v>19238.599999999999</v>
      </c>
      <c r="N115" s="761">
        <v>2761.4</v>
      </c>
      <c r="O115" s="772">
        <v>1</v>
      </c>
    </row>
    <row r="116" spans="1:15" s="285" customFormat="1" ht="24" customHeight="1" x14ac:dyDescent="0.2">
      <c r="A116" s="768" t="s">
        <v>3072</v>
      </c>
      <c r="B116" s="769">
        <v>3578</v>
      </c>
      <c r="C116" s="774">
        <v>51573</v>
      </c>
      <c r="D116" s="770">
        <v>0</v>
      </c>
      <c r="E116" s="770">
        <v>0</v>
      </c>
      <c r="F116" s="770">
        <v>0</v>
      </c>
      <c r="G116" s="770">
        <v>0</v>
      </c>
      <c r="H116" s="770">
        <v>0</v>
      </c>
      <c r="I116" s="770">
        <v>0</v>
      </c>
      <c r="J116" s="770">
        <v>0</v>
      </c>
      <c r="K116" s="770">
        <v>10591.38</v>
      </c>
      <c r="L116" s="770">
        <v>31019.35</v>
      </c>
      <c r="M116" s="771">
        <v>9962.4</v>
      </c>
      <c r="N116" s="761">
        <v>0</v>
      </c>
      <c r="O116" s="772">
        <v>0.9</v>
      </c>
    </row>
    <row r="117" spans="1:15" s="285" customFormat="1" ht="24" customHeight="1" x14ac:dyDescent="0.2">
      <c r="A117" s="768" t="s">
        <v>4117</v>
      </c>
      <c r="B117" s="769">
        <v>3683</v>
      </c>
      <c r="C117" s="774">
        <v>99030.19</v>
      </c>
      <c r="D117" s="770">
        <v>0</v>
      </c>
      <c r="E117" s="770">
        <v>0</v>
      </c>
      <c r="F117" s="770">
        <v>0</v>
      </c>
      <c r="G117" s="770">
        <v>0</v>
      </c>
      <c r="H117" s="770">
        <v>0</v>
      </c>
      <c r="I117" s="770">
        <v>0</v>
      </c>
      <c r="J117" s="770">
        <v>0</v>
      </c>
      <c r="K117" s="770">
        <v>0</v>
      </c>
      <c r="L117" s="770">
        <v>0</v>
      </c>
      <c r="M117" s="771">
        <v>41654.67</v>
      </c>
      <c r="N117" s="761">
        <v>57375.520000000004</v>
      </c>
      <c r="O117" s="772">
        <v>0.9</v>
      </c>
    </row>
    <row r="118" spans="1:15" s="285" customFormat="1" ht="15" customHeight="1" x14ac:dyDescent="0.2">
      <c r="A118" s="768" t="s">
        <v>3454</v>
      </c>
      <c r="B118" s="769">
        <v>3659</v>
      </c>
      <c r="C118" s="774">
        <v>35000</v>
      </c>
      <c r="D118" s="770">
        <v>0</v>
      </c>
      <c r="E118" s="770">
        <v>0</v>
      </c>
      <c r="F118" s="770">
        <v>0</v>
      </c>
      <c r="G118" s="770">
        <v>0</v>
      </c>
      <c r="H118" s="770">
        <v>0</v>
      </c>
      <c r="I118" s="770">
        <v>375.09999999999997</v>
      </c>
      <c r="J118" s="770">
        <v>200.25</v>
      </c>
      <c r="K118" s="770">
        <v>0</v>
      </c>
      <c r="L118" s="770">
        <v>1</v>
      </c>
      <c r="M118" s="771">
        <v>29258.3</v>
      </c>
      <c r="N118" s="761">
        <v>5165.3500000000004</v>
      </c>
      <c r="O118" s="772">
        <v>0.82499999999999996</v>
      </c>
    </row>
    <row r="119" spans="1:15" s="285" customFormat="1" ht="15" customHeight="1" x14ac:dyDescent="0.2">
      <c r="A119" s="768" t="s">
        <v>3455</v>
      </c>
      <c r="B119" s="769">
        <v>3435</v>
      </c>
      <c r="C119" s="774">
        <v>27999.53</v>
      </c>
      <c r="D119" s="770">
        <v>0</v>
      </c>
      <c r="E119" s="770">
        <v>0</v>
      </c>
      <c r="F119" s="770">
        <v>0</v>
      </c>
      <c r="G119" s="770">
        <v>0</v>
      </c>
      <c r="H119" s="770">
        <v>474.93</v>
      </c>
      <c r="I119" s="770">
        <v>15.13</v>
      </c>
      <c r="J119" s="770">
        <v>0</v>
      </c>
      <c r="K119" s="770">
        <v>24.2</v>
      </c>
      <c r="L119" s="770">
        <v>314.3</v>
      </c>
      <c r="M119" s="771">
        <v>683.77</v>
      </c>
      <c r="N119" s="761">
        <v>26487.200000000001</v>
      </c>
      <c r="O119" s="772">
        <v>0.9</v>
      </c>
    </row>
    <row r="120" spans="1:15" s="285" customFormat="1" ht="24" customHeight="1" x14ac:dyDescent="0.2">
      <c r="A120" s="768" t="s">
        <v>3456</v>
      </c>
      <c r="B120" s="769">
        <v>3434</v>
      </c>
      <c r="C120" s="774">
        <v>32000.510000000002</v>
      </c>
      <c r="D120" s="770">
        <v>0</v>
      </c>
      <c r="E120" s="770">
        <v>0</v>
      </c>
      <c r="F120" s="770">
        <v>0</v>
      </c>
      <c r="G120" s="770">
        <v>644.33000000000004</v>
      </c>
      <c r="H120" s="770">
        <v>22.67</v>
      </c>
      <c r="I120" s="770">
        <v>47.19</v>
      </c>
      <c r="J120" s="770">
        <v>0</v>
      </c>
      <c r="K120" s="770">
        <v>0</v>
      </c>
      <c r="L120" s="770">
        <v>559.32999999999993</v>
      </c>
      <c r="M120" s="771">
        <v>10858.19</v>
      </c>
      <c r="N120" s="761">
        <v>19868.800000000003</v>
      </c>
      <c r="O120" s="772">
        <v>0.9</v>
      </c>
    </row>
    <row r="121" spans="1:15" s="285" customFormat="1" ht="24" customHeight="1" x14ac:dyDescent="0.2">
      <c r="A121" s="768" t="s">
        <v>2875</v>
      </c>
      <c r="B121" s="769">
        <v>3520</v>
      </c>
      <c r="C121" s="774">
        <v>60229.52</v>
      </c>
      <c r="D121" s="770">
        <v>0</v>
      </c>
      <c r="E121" s="770">
        <v>0</v>
      </c>
      <c r="F121" s="770">
        <v>0</v>
      </c>
      <c r="G121" s="770">
        <v>0</v>
      </c>
      <c r="H121" s="770">
        <v>0</v>
      </c>
      <c r="I121" s="770">
        <v>489.20000000000005</v>
      </c>
      <c r="J121" s="770">
        <v>386.16</v>
      </c>
      <c r="K121" s="770">
        <v>1002.26</v>
      </c>
      <c r="L121" s="770">
        <v>1727.9699999999998</v>
      </c>
      <c r="M121" s="771">
        <v>37285.53</v>
      </c>
      <c r="N121" s="761">
        <v>19338.400000000001</v>
      </c>
      <c r="O121" s="772">
        <v>0.9</v>
      </c>
    </row>
    <row r="122" spans="1:15" s="285" customFormat="1" ht="15" customHeight="1" x14ac:dyDescent="0.2">
      <c r="A122" s="768" t="s">
        <v>2876</v>
      </c>
      <c r="B122" s="769">
        <v>3502</v>
      </c>
      <c r="C122" s="774">
        <v>1139995.9200000002</v>
      </c>
      <c r="D122" s="770">
        <v>0</v>
      </c>
      <c r="E122" s="770">
        <v>0</v>
      </c>
      <c r="F122" s="770">
        <v>0</v>
      </c>
      <c r="G122" s="770">
        <v>0</v>
      </c>
      <c r="H122" s="770">
        <v>0</v>
      </c>
      <c r="I122" s="770">
        <v>26906.63</v>
      </c>
      <c r="J122" s="770">
        <v>19815.95</v>
      </c>
      <c r="K122" s="770">
        <v>17354.18</v>
      </c>
      <c r="L122" s="770">
        <v>63965.81</v>
      </c>
      <c r="M122" s="771">
        <v>164148.03</v>
      </c>
      <c r="N122" s="761">
        <v>847805.32000000007</v>
      </c>
      <c r="O122" s="772">
        <v>0.85</v>
      </c>
    </row>
    <row r="123" spans="1:15" s="285" customFormat="1" ht="15" customHeight="1" x14ac:dyDescent="0.2">
      <c r="A123" s="768" t="s">
        <v>3457</v>
      </c>
      <c r="B123" s="769">
        <v>3675</v>
      </c>
      <c r="C123" s="774">
        <v>100000.0079</v>
      </c>
      <c r="D123" s="770">
        <v>0</v>
      </c>
      <c r="E123" s="770">
        <v>0</v>
      </c>
      <c r="F123" s="770">
        <v>0</v>
      </c>
      <c r="G123" s="770">
        <v>0</v>
      </c>
      <c r="H123" s="770">
        <v>0</v>
      </c>
      <c r="I123" s="770">
        <v>0</v>
      </c>
      <c r="J123" s="770">
        <v>0</v>
      </c>
      <c r="K123" s="770">
        <v>0</v>
      </c>
      <c r="L123" s="770">
        <v>0</v>
      </c>
      <c r="M123" s="771">
        <v>17784.927899999999</v>
      </c>
      <c r="N123" s="761">
        <v>82215.08</v>
      </c>
      <c r="O123" s="772">
        <v>1</v>
      </c>
    </row>
    <row r="124" spans="1:15" s="285" customFormat="1" ht="15" customHeight="1" x14ac:dyDescent="0.2">
      <c r="A124" s="768" t="s">
        <v>2926</v>
      </c>
      <c r="B124" s="769">
        <v>3594</v>
      </c>
      <c r="C124" s="774">
        <v>72378.37</v>
      </c>
      <c r="D124" s="770">
        <v>0</v>
      </c>
      <c r="E124" s="770">
        <v>0</v>
      </c>
      <c r="F124" s="770">
        <v>0</v>
      </c>
      <c r="G124" s="770">
        <v>0</v>
      </c>
      <c r="H124" s="770">
        <v>0</v>
      </c>
      <c r="I124" s="770">
        <v>0</v>
      </c>
      <c r="J124" s="770">
        <v>328.39</v>
      </c>
      <c r="K124" s="770">
        <v>2370.75</v>
      </c>
      <c r="L124" s="770">
        <v>5159.99</v>
      </c>
      <c r="M124" s="771">
        <v>64519.24</v>
      </c>
      <c r="N124" s="761">
        <v>0</v>
      </c>
      <c r="O124" s="772">
        <v>0.85</v>
      </c>
    </row>
    <row r="125" spans="1:15" s="757" customFormat="1" ht="15.75" customHeight="1" x14ac:dyDescent="0.2">
      <c r="A125" s="112" t="s">
        <v>492</v>
      </c>
      <c r="B125" s="219">
        <f>COUNT(B88:B124)</f>
        <v>37</v>
      </c>
      <c r="C125" s="764">
        <f t="shared" ref="C125:N125" si="7">SUM(C88:C124)</f>
        <v>3418052.3579000006</v>
      </c>
      <c r="D125" s="764">
        <f t="shared" si="7"/>
        <v>0</v>
      </c>
      <c r="E125" s="764">
        <f t="shared" si="7"/>
        <v>0</v>
      </c>
      <c r="F125" s="764">
        <f t="shared" si="7"/>
        <v>0</v>
      </c>
      <c r="G125" s="764">
        <f t="shared" si="7"/>
        <v>1111.51</v>
      </c>
      <c r="H125" s="764">
        <f t="shared" si="7"/>
        <v>1471.65</v>
      </c>
      <c r="I125" s="764">
        <f t="shared" si="7"/>
        <v>28597.13</v>
      </c>
      <c r="J125" s="764">
        <f t="shared" si="7"/>
        <v>24164.03</v>
      </c>
      <c r="K125" s="764">
        <f t="shared" si="7"/>
        <v>36328.869999999995</v>
      </c>
      <c r="L125" s="764">
        <f t="shared" si="7"/>
        <v>152344.12</v>
      </c>
      <c r="M125" s="764">
        <f t="shared" si="7"/>
        <v>572335.09790000005</v>
      </c>
      <c r="N125" s="764">
        <f t="shared" si="7"/>
        <v>2601700.08</v>
      </c>
      <c r="O125" s="765" t="s">
        <v>2578</v>
      </c>
    </row>
    <row r="126" spans="1:15" s="757" customFormat="1" ht="18" customHeight="1" x14ac:dyDescent="0.15">
      <c r="A126" s="383" t="s">
        <v>2880</v>
      </c>
      <c r="B126" s="766"/>
      <c r="C126" s="766"/>
      <c r="D126" s="766"/>
      <c r="E126" s="766"/>
      <c r="F126" s="766"/>
      <c r="G126" s="766"/>
      <c r="H126" s="766"/>
      <c r="I126" s="766"/>
      <c r="J126" s="766"/>
      <c r="K126" s="766"/>
      <c r="L126" s="766"/>
      <c r="M126" s="766"/>
      <c r="N126" s="766"/>
      <c r="O126" s="767"/>
    </row>
    <row r="127" spans="1:15" s="285" customFormat="1" ht="15" customHeight="1" x14ac:dyDescent="0.2">
      <c r="A127" s="768" t="s">
        <v>3168</v>
      </c>
      <c r="B127" s="769">
        <v>3572</v>
      </c>
      <c r="C127" s="774">
        <v>77807.939999999988</v>
      </c>
      <c r="D127" s="770">
        <v>0</v>
      </c>
      <c r="E127" s="770">
        <v>0</v>
      </c>
      <c r="F127" s="770">
        <v>0</v>
      </c>
      <c r="G127" s="770">
        <v>0</v>
      </c>
      <c r="H127" s="770">
        <v>0</v>
      </c>
      <c r="I127" s="770">
        <v>0</v>
      </c>
      <c r="J127" s="770">
        <v>0</v>
      </c>
      <c r="K127" s="770">
        <v>0</v>
      </c>
      <c r="L127" s="770">
        <v>61.199999999999996</v>
      </c>
      <c r="M127" s="771">
        <v>77542.06</v>
      </c>
      <c r="N127" s="761">
        <v>204.68</v>
      </c>
      <c r="O127" s="772">
        <v>1</v>
      </c>
    </row>
    <row r="128" spans="1:15" s="757" customFormat="1" ht="25.5" customHeight="1" x14ac:dyDescent="0.2">
      <c r="A128" s="112" t="s">
        <v>2879</v>
      </c>
      <c r="B128" s="219">
        <f>COUNT(B127:B127)</f>
        <v>1</v>
      </c>
      <c r="C128" s="764">
        <f>SUM(C127)</f>
        <v>77807.939999999988</v>
      </c>
      <c r="D128" s="764">
        <f t="shared" ref="D128:N128" si="8">SUM(D127)</f>
        <v>0</v>
      </c>
      <c r="E128" s="764">
        <f t="shared" si="8"/>
        <v>0</v>
      </c>
      <c r="F128" s="764">
        <f t="shared" si="8"/>
        <v>0</v>
      </c>
      <c r="G128" s="764">
        <f t="shared" si="8"/>
        <v>0</v>
      </c>
      <c r="H128" s="764">
        <f t="shared" si="8"/>
        <v>0</v>
      </c>
      <c r="I128" s="764">
        <f t="shared" si="8"/>
        <v>0</v>
      </c>
      <c r="J128" s="764">
        <f t="shared" si="8"/>
        <v>0</v>
      </c>
      <c r="K128" s="764">
        <f t="shared" si="8"/>
        <v>0</v>
      </c>
      <c r="L128" s="764">
        <f t="shared" si="8"/>
        <v>61.199999999999996</v>
      </c>
      <c r="M128" s="764">
        <f t="shared" si="8"/>
        <v>77542.06</v>
      </c>
      <c r="N128" s="764">
        <f t="shared" si="8"/>
        <v>204.68</v>
      </c>
      <c r="O128" s="765" t="s">
        <v>2578</v>
      </c>
    </row>
    <row r="129" spans="1:15" s="757" customFormat="1" ht="18" customHeight="1" x14ac:dyDescent="0.15">
      <c r="A129" s="383" t="s">
        <v>448</v>
      </c>
      <c r="B129" s="766"/>
      <c r="C129" s="766"/>
      <c r="D129" s="766"/>
      <c r="E129" s="766"/>
      <c r="F129" s="766"/>
      <c r="G129" s="766"/>
      <c r="H129" s="766"/>
      <c r="I129" s="766"/>
      <c r="J129" s="766"/>
      <c r="K129" s="766"/>
      <c r="L129" s="766"/>
      <c r="M129" s="766"/>
      <c r="N129" s="766"/>
      <c r="O129" s="767"/>
    </row>
    <row r="130" spans="1:15" s="285" customFormat="1" ht="31.5" x14ac:dyDescent="0.2">
      <c r="A130" s="768" t="s">
        <v>4352</v>
      </c>
      <c r="B130" s="769">
        <v>7067</v>
      </c>
      <c r="C130" s="774">
        <v>10608.93</v>
      </c>
      <c r="D130" s="770">
        <v>0</v>
      </c>
      <c r="E130" s="770">
        <v>0</v>
      </c>
      <c r="F130" s="770">
        <v>0</v>
      </c>
      <c r="G130" s="770">
        <v>0</v>
      </c>
      <c r="H130" s="770">
        <v>0</v>
      </c>
      <c r="I130" s="770">
        <v>0</v>
      </c>
      <c r="J130" s="770">
        <v>0</v>
      </c>
      <c r="K130" s="770">
        <v>0</v>
      </c>
      <c r="L130" s="770">
        <v>0</v>
      </c>
      <c r="M130" s="771">
        <v>5892.33</v>
      </c>
      <c r="N130" s="761">
        <v>0</v>
      </c>
      <c r="O130" s="775">
        <v>0.85</v>
      </c>
    </row>
    <row r="131" spans="1:15" s="285" customFormat="1" ht="24" customHeight="1" x14ac:dyDescent="0.2">
      <c r="A131" s="768" t="s">
        <v>4348</v>
      </c>
      <c r="B131" s="769">
        <v>7074</v>
      </c>
      <c r="C131" s="774">
        <v>2830.1</v>
      </c>
      <c r="D131" s="770">
        <v>0</v>
      </c>
      <c r="E131" s="770">
        <v>0</v>
      </c>
      <c r="F131" s="770">
        <v>0</v>
      </c>
      <c r="G131" s="770">
        <v>0</v>
      </c>
      <c r="H131" s="770">
        <v>0</v>
      </c>
      <c r="I131" s="770">
        <v>0</v>
      </c>
      <c r="J131" s="770">
        <v>0</v>
      </c>
      <c r="K131" s="770">
        <v>0</v>
      </c>
      <c r="L131" s="770">
        <v>0</v>
      </c>
      <c r="M131" s="771">
        <v>1993.02</v>
      </c>
      <c r="N131" s="761">
        <v>0</v>
      </c>
      <c r="O131" s="772">
        <v>1</v>
      </c>
    </row>
    <row r="132" spans="1:15" s="285" customFormat="1" ht="34.5" customHeight="1" x14ac:dyDescent="0.2">
      <c r="A132" s="768" t="s">
        <v>4353</v>
      </c>
      <c r="B132" s="769">
        <v>7062</v>
      </c>
      <c r="C132" s="774">
        <v>43002.68</v>
      </c>
      <c r="D132" s="770">
        <v>0</v>
      </c>
      <c r="E132" s="770">
        <v>0</v>
      </c>
      <c r="F132" s="770">
        <v>0</v>
      </c>
      <c r="G132" s="770">
        <v>0</v>
      </c>
      <c r="H132" s="770">
        <v>0</v>
      </c>
      <c r="I132" s="770">
        <v>0</v>
      </c>
      <c r="J132" s="770">
        <v>0</v>
      </c>
      <c r="K132" s="770">
        <v>0</v>
      </c>
      <c r="L132" s="770">
        <v>9964.81</v>
      </c>
      <c r="M132" s="771">
        <v>332.87</v>
      </c>
      <c r="N132" s="761">
        <v>32455</v>
      </c>
      <c r="O132" s="772">
        <v>0.85</v>
      </c>
    </row>
    <row r="133" spans="1:15" s="285" customFormat="1" ht="15" customHeight="1" x14ac:dyDescent="0.2">
      <c r="A133" s="768" t="s">
        <v>2653</v>
      </c>
      <c r="B133" s="769">
        <v>3684</v>
      </c>
      <c r="C133" s="774">
        <v>1000205.91</v>
      </c>
      <c r="D133" s="770">
        <v>0</v>
      </c>
      <c r="E133" s="770">
        <v>0</v>
      </c>
      <c r="F133" s="770">
        <v>0</v>
      </c>
      <c r="G133" s="770">
        <v>0</v>
      </c>
      <c r="H133" s="770">
        <v>0</v>
      </c>
      <c r="I133" s="770">
        <v>1203.95</v>
      </c>
      <c r="J133" s="770">
        <v>2934.25</v>
      </c>
      <c r="K133" s="770">
        <v>17732.55</v>
      </c>
      <c r="L133" s="770">
        <v>0</v>
      </c>
      <c r="M133" s="771">
        <v>1196.69</v>
      </c>
      <c r="N133" s="761">
        <v>977138.47</v>
      </c>
      <c r="O133" s="772">
        <v>0.85</v>
      </c>
    </row>
    <row r="134" spans="1:15" s="285" customFormat="1" ht="24" customHeight="1" x14ac:dyDescent="0.2">
      <c r="A134" s="768" t="s">
        <v>4349</v>
      </c>
      <c r="B134" s="769">
        <v>7057</v>
      </c>
      <c r="C134" s="774">
        <v>5619.8478999999998</v>
      </c>
      <c r="D134" s="770">
        <v>0</v>
      </c>
      <c r="E134" s="770">
        <v>0</v>
      </c>
      <c r="F134" s="770">
        <v>0</v>
      </c>
      <c r="G134" s="770">
        <v>0</v>
      </c>
      <c r="H134" s="770">
        <v>0</v>
      </c>
      <c r="I134" s="770">
        <v>0</v>
      </c>
      <c r="J134" s="770">
        <v>0</v>
      </c>
      <c r="K134" s="770">
        <v>0</v>
      </c>
      <c r="L134" s="770">
        <v>0</v>
      </c>
      <c r="M134" s="771">
        <v>3371.0578999999998</v>
      </c>
      <c r="N134" s="761">
        <v>2248.79</v>
      </c>
      <c r="O134" s="775">
        <v>0.5</v>
      </c>
    </row>
    <row r="135" spans="1:15" s="285" customFormat="1" ht="34.5" customHeight="1" x14ac:dyDescent="0.2">
      <c r="A135" s="768" t="s">
        <v>4354</v>
      </c>
      <c r="B135" s="769">
        <v>7042</v>
      </c>
      <c r="C135" s="774">
        <v>88921.41</v>
      </c>
      <c r="D135" s="770">
        <v>0</v>
      </c>
      <c r="E135" s="770">
        <v>0</v>
      </c>
      <c r="F135" s="770">
        <v>0</v>
      </c>
      <c r="G135" s="770">
        <v>0</v>
      </c>
      <c r="H135" s="770">
        <v>0</v>
      </c>
      <c r="I135" s="770">
        <v>0</v>
      </c>
      <c r="J135" s="770">
        <v>0</v>
      </c>
      <c r="K135" s="770">
        <v>0</v>
      </c>
      <c r="L135" s="770">
        <v>0</v>
      </c>
      <c r="M135" s="771">
        <v>41959.33</v>
      </c>
      <c r="N135" s="761">
        <v>20239.080000000002</v>
      </c>
      <c r="O135" s="775">
        <v>0.4</v>
      </c>
    </row>
    <row r="136" spans="1:15" s="285" customFormat="1" ht="34.5" customHeight="1" x14ac:dyDescent="0.2">
      <c r="A136" s="768" t="s">
        <v>4355</v>
      </c>
      <c r="B136" s="769">
        <v>7061</v>
      </c>
      <c r="C136" s="774">
        <v>22264.6</v>
      </c>
      <c r="D136" s="770">
        <v>0</v>
      </c>
      <c r="E136" s="770">
        <v>0</v>
      </c>
      <c r="F136" s="770">
        <v>0</v>
      </c>
      <c r="G136" s="770">
        <v>0</v>
      </c>
      <c r="H136" s="770">
        <v>0</v>
      </c>
      <c r="I136" s="770">
        <v>0</v>
      </c>
      <c r="J136" s="770">
        <v>0</v>
      </c>
      <c r="K136" s="770">
        <v>0</v>
      </c>
      <c r="L136" s="770">
        <v>0</v>
      </c>
      <c r="M136" s="771">
        <v>12747.48</v>
      </c>
      <c r="N136" s="761">
        <v>5199.12</v>
      </c>
      <c r="O136" s="775">
        <v>0.4</v>
      </c>
    </row>
    <row r="137" spans="1:15" s="285" customFormat="1" ht="34.5" customHeight="1" x14ac:dyDescent="0.2">
      <c r="A137" s="768" t="s">
        <v>4350</v>
      </c>
      <c r="B137" s="769">
        <v>7071</v>
      </c>
      <c r="C137" s="774">
        <v>13724.59</v>
      </c>
      <c r="D137" s="770">
        <v>0</v>
      </c>
      <c r="E137" s="770">
        <v>0</v>
      </c>
      <c r="F137" s="770">
        <v>0</v>
      </c>
      <c r="G137" s="770">
        <v>0</v>
      </c>
      <c r="H137" s="770">
        <v>0</v>
      </c>
      <c r="I137" s="770">
        <v>0</v>
      </c>
      <c r="J137" s="770">
        <v>0</v>
      </c>
      <c r="K137" s="770">
        <v>0</v>
      </c>
      <c r="L137" s="770">
        <v>0</v>
      </c>
      <c r="M137" s="771">
        <v>13573.45</v>
      </c>
      <c r="N137" s="761">
        <v>0</v>
      </c>
      <c r="O137" s="772">
        <v>0.75</v>
      </c>
    </row>
    <row r="138" spans="1:15" s="285" customFormat="1" ht="24" customHeight="1" x14ac:dyDescent="0.2">
      <c r="A138" s="768" t="s">
        <v>4351</v>
      </c>
      <c r="B138" s="769">
        <v>7073</v>
      </c>
      <c r="C138" s="774">
        <v>4089</v>
      </c>
      <c r="D138" s="770">
        <v>0</v>
      </c>
      <c r="E138" s="770">
        <v>0</v>
      </c>
      <c r="F138" s="770">
        <v>0</v>
      </c>
      <c r="G138" s="770">
        <v>0</v>
      </c>
      <c r="H138" s="770">
        <v>0</v>
      </c>
      <c r="I138" s="770">
        <v>0</v>
      </c>
      <c r="J138" s="770">
        <v>0</v>
      </c>
      <c r="K138" s="770">
        <v>0</v>
      </c>
      <c r="L138" s="770">
        <v>0</v>
      </c>
      <c r="M138" s="771">
        <v>2453.4</v>
      </c>
      <c r="N138" s="761">
        <v>0</v>
      </c>
      <c r="O138" s="772">
        <v>0.75</v>
      </c>
    </row>
    <row r="139" spans="1:15" s="285" customFormat="1" ht="15" customHeight="1" x14ac:dyDescent="0.2">
      <c r="A139" s="768" t="s">
        <v>503</v>
      </c>
      <c r="B139" s="769">
        <v>3292</v>
      </c>
      <c r="C139" s="774">
        <v>180905.39</v>
      </c>
      <c r="D139" s="770">
        <v>0</v>
      </c>
      <c r="E139" s="770">
        <v>435.6</v>
      </c>
      <c r="F139" s="770">
        <v>160</v>
      </c>
      <c r="G139" s="770">
        <v>160</v>
      </c>
      <c r="H139" s="770">
        <v>108.9</v>
      </c>
      <c r="I139" s="770">
        <v>1333.52</v>
      </c>
      <c r="J139" s="770">
        <v>0</v>
      </c>
      <c r="K139" s="770">
        <v>1206.3700000000001</v>
      </c>
      <c r="L139" s="770">
        <v>38.72</v>
      </c>
      <c r="M139" s="771">
        <v>14097.529999999999</v>
      </c>
      <c r="N139" s="761">
        <v>163364.75</v>
      </c>
      <c r="O139" s="772">
        <v>0.85</v>
      </c>
    </row>
    <row r="140" spans="1:15" s="757" customFormat="1" ht="15.75" customHeight="1" x14ac:dyDescent="0.2">
      <c r="A140" s="112" t="s">
        <v>496</v>
      </c>
      <c r="B140" s="219">
        <f>COUNT(B130:B139)</f>
        <v>10</v>
      </c>
      <c r="C140" s="764">
        <f>SUM(C130:C139)</f>
        <v>1372172.4579000003</v>
      </c>
      <c r="D140" s="764">
        <f t="shared" ref="D140:N140" si="9">SUM(D130:D139)</f>
        <v>0</v>
      </c>
      <c r="E140" s="764">
        <f t="shared" si="9"/>
        <v>435.6</v>
      </c>
      <c r="F140" s="764">
        <f t="shared" si="9"/>
        <v>160</v>
      </c>
      <c r="G140" s="764">
        <f t="shared" si="9"/>
        <v>160</v>
      </c>
      <c r="H140" s="764">
        <f t="shared" si="9"/>
        <v>108.9</v>
      </c>
      <c r="I140" s="764">
        <f t="shared" si="9"/>
        <v>2537.4700000000003</v>
      </c>
      <c r="J140" s="764">
        <f t="shared" si="9"/>
        <v>2934.25</v>
      </c>
      <c r="K140" s="764">
        <f t="shared" si="9"/>
        <v>18938.919999999998</v>
      </c>
      <c r="L140" s="764">
        <f t="shared" si="9"/>
        <v>10003.529999999999</v>
      </c>
      <c r="M140" s="764">
        <f t="shared" si="9"/>
        <v>97617.157899999991</v>
      </c>
      <c r="N140" s="764">
        <f t="shared" si="9"/>
        <v>1200645.21</v>
      </c>
      <c r="O140" s="765" t="s">
        <v>2578</v>
      </c>
    </row>
    <row r="141" spans="1:15" s="757" customFormat="1" ht="18" customHeight="1" x14ac:dyDescent="0.15">
      <c r="A141" s="383" t="s">
        <v>455</v>
      </c>
      <c r="B141" s="766"/>
      <c r="C141" s="766"/>
      <c r="D141" s="766"/>
      <c r="E141" s="766"/>
      <c r="F141" s="766"/>
      <c r="G141" s="766"/>
      <c r="H141" s="766"/>
      <c r="I141" s="766"/>
      <c r="J141" s="766"/>
      <c r="K141" s="766"/>
      <c r="L141" s="766"/>
      <c r="M141" s="766"/>
      <c r="N141" s="766"/>
      <c r="O141" s="767"/>
    </row>
    <row r="142" spans="1:15" s="285" customFormat="1" ht="15" customHeight="1" x14ac:dyDescent="0.2">
      <c r="A142" s="768" t="s">
        <v>4129</v>
      </c>
      <c r="B142" s="773">
        <v>3632</v>
      </c>
      <c r="C142" s="774">
        <v>2700</v>
      </c>
      <c r="D142" s="770">
        <v>0</v>
      </c>
      <c r="E142" s="770">
        <v>0</v>
      </c>
      <c r="F142" s="770">
        <v>0</v>
      </c>
      <c r="G142" s="770">
        <v>0</v>
      </c>
      <c r="H142" s="770">
        <v>0</v>
      </c>
      <c r="I142" s="770">
        <v>0</v>
      </c>
      <c r="J142" s="770">
        <v>0</v>
      </c>
      <c r="K142" s="770">
        <v>0</v>
      </c>
      <c r="L142" s="770">
        <v>0</v>
      </c>
      <c r="M142" s="771">
        <v>0</v>
      </c>
      <c r="N142" s="761">
        <v>2700</v>
      </c>
      <c r="O142" s="772">
        <v>0.3</v>
      </c>
    </row>
    <row r="143" spans="1:15" s="285" customFormat="1" ht="15" customHeight="1" x14ac:dyDescent="0.2">
      <c r="A143" s="768" t="s">
        <v>4130</v>
      </c>
      <c r="B143" s="773">
        <v>3633</v>
      </c>
      <c r="C143" s="774">
        <v>8300</v>
      </c>
      <c r="D143" s="770">
        <v>0</v>
      </c>
      <c r="E143" s="770">
        <v>0</v>
      </c>
      <c r="F143" s="770">
        <v>0</v>
      </c>
      <c r="G143" s="770">
        <v>0</v>
      </c>
      <c r="H143" s="770">
        <v>0</v>
      </c>
      <c r="I143" s="770">
        <v>0</v>
      </c>
      <c r="J143" s="770">
        <v>0</v>
      </c>
      <c r="K143" s="770">
        <v>0</v>
      </c>
      <c r="L143" s="770">
        <v>0</v>
      </c>
      <c r="M143" s="771">
        <v>0</v>
      </c>
      <c r="N143" s="761">
        <v>8300</v>
      </c>
      <c r="O143" s="772">
        <v>0.3</v>
      </c>
    </row>
    <row r="144" spans="1:15" s="285" customFormat="1" ht="15" customHeight="1" x14ac:dyDescent="0.2">
      <c r="A144" s="768" t="s">
        <v>4139</v>
      </c>
      <c r="B144" s="773">
        <v>3652</v>
      </c>
      <c r="C144" s="774">
        <v>3300</v>
      </c>
      <c r="D144" s="770">
        <v>0</v>
      </c>
      <c r="E144" s="770">
        <v>0</v>
      </c>
      <c r="F144" s="770">
        <v>0</v>
      </c>
      <c r="G144" s="770">
        <v>0</v>
      </c>
      <c r="H144" s="770">
        <v>0</v>
      </c>
      <c r="I144" s="770">
        <v>0</v>
      </c>
      <c r="J144" s="770">
        <v>0</v>
      </c>
      <c r="K144" s="770">
        <v>0</v>
      </c>
      <c r="L144" s="770">
        <v>0</v>
      </c>
      <c r="M144" s="771">
        <v>0</v>
      </c>
      <c r="N144" s="761">
        <v>3300</v>
      </c>
      <c r="O144" s="772">
        <v>0.1719</v>
      </c>
    </row>
    <row r="145" spans="1:15" s="285" customFormat="1" ht="15" customHeight="1" x14ac:dyDescent="0.2">
      <c r="A145" s="768" t="s">
        <v>3412</v>
      </c>
      <c r="B145" s="773">
        <v>3634</v>
      </c>
      <c r="C145" s="774">
        <v>2999.92</v>
      </c>
      <c r="D145" s="770">
        <v>0</v>
      </c>
      <c r="E145" s="770">
        <v>0</v>
      </c>
      <c r="F145" s="770">
        <v>0</v>
      </c>
      <c r="G145" s="770">
        <v>0</v>
      </c>
      <c r="H145" s="770">
        <v>0</v>
      </c>
      <c r="I145" s="770">
        <v>0</v>
      </c>
      <c r="J145" s="770">
        <v>0</v>
      </c>
      <c r="K145" s="770">
        <v>0</v>
      </c>
      <c r="L145" s="770">
        <v>0</v>
      </c>
      <c r="M145" s="771">
        <v>153.06</v>
      </c>
      <c r="N145" s="761">
        <v>2846.86</v>
      </c>
      <c r="O145" s="772">
        <v>0.1552</v>
      </c>
    </row>
    <row r="146" spans="1:15" s="285" customFormat="1" ht="15" customHeight="1" x14ac:dyDescent="0.2">
      <c r="A146" s="768" t="s">
        <v>4131</v>
      </c>
      <c r="B146" s="773">
        <v>3635</v>
      </c>
      <c r="C146" s="774">
        <v>8900</v>
      </c>
      <c r="D146" s="770">
        <v>0</v>
      </c>
      <c r="E146" s="770">
        <v>0</v>
      </c>
      <c r="F146" s="770">
        <v>0</v>
      </c>
      <c r="G146" s="770">
        <v>0</v>
      </c>
      <c r="H146" s="770">
        <v>0</v>
      </c>
      <c r="I146" s="770">
        <v>0</v>
      </c>
      <c r="J146" s="770">
        <v>0</v>
      </c>
      <c r="K146" s="770">
        <v>0</v>
      </c>
      <c r="L146" s="770">
        <v>0</v>
      </c>
      <c r="M146" s="771">
        <v>0</v>
      </c>
      <c r="N146" s="761">
        <v>8900</v>
      </c>
      <c r="O146" s="772">
        <v>0.3</v>
      </c>
    </row>
    <row r="147" spans="1:15" s="285" customFormat="1" ht="15" customHeight="1" x14ac:dyDescent="0.2">
      <c r="A147" s="768" t="s">
        <v>4132</v>
      </c>
      <c r="B147" s="773">
        <v>3637</v>
      </c>
      <c r="C147" s="774">
        <v>1300</v>
      </c>
      <c r="D147" s="770">
        <v>0</v>
      </c>
      <c r="E147" s="770">
        <v>0</v>
      </c>
      <c r="F147" s="770">
        <v>0</v>
      </c>
      <c r="G147" s="770">
        <v>0</v>
      </c>
      <c r="H147" s="770">
        <v>0</v>
      </c>
      <c r="I147" s="770">
        <v>0</v>
      </c>
      <c r="J147" s="770">
        <v>0</v>
      </c>
      <c r="K147" s="770">
        <v>0</v>
      </c>
      <c r="L147" s="770">
        <v>0</v>
      </c>
      <c r="M147" s="771">
        <v>0</v>
      </c>
      <c r="N147" s="761">
        <v>1300</v>
      </c>
      <c r="O147" s="772">
        <v>0.1167</v>
      </c>
    </row>
    <row r="148" spans="1:15" s="285" customFormat="1" ht="15" customHeight="1" x14ac:dyDescent="0.2">
      <c r="A148" s="768" t="s">
        <v>4133</v>
      </c>
      <c r="B148" s="773">
        <v>3638</v>
      </c>
      <c r="C148" s="774">
        <v>11747</v>
      </c>
      <c r="D148" s="770">
        <v>0</v>
      </c>
      <c r="E148" s="770">
        <v>0</v>
      </c>
      <c r="F148" s="770">
        <v>0</v>
      </c>
      <c r="G148" s="770">
        <v>0</v>
      </c>
      <c r="H148" s="770">
        <v>0</v>
      </c>
      <c r="I148" s="770">
        <v>0</v>
      </c>
      <c r="J148" s="770">
        <v>0</v>
      </c>
      <c r="K148" s="770">
        <v>0</v>
      </c>
      <c r="L148" s="770">
        <v>0</v>
      </c>
      <c r="M148" s="771">
        <v>0</v>
      </c>
      <c r="N148" s="761">
        <v>11747</v>
      </c>
      <c r="O148" s="772">
        <v>0.3</v>
      </c>
    </row>
    <row r="149" spans="1:15" s="285" customFormat="1" ht="15" customHeight="1" x14ac:dyDescent="0.2">
      <c r="A149" s="768" t="s">
        <v>4134</v>
      </c>
      <c r="B149" s="773">
        <v>3639</v>
      </c>
      <c r="C149" s="774">
        <v>13521</v>
      </c>
      <c r="D149" s="770">
        <v>0</v>
      </c>
      <c r="E149" s="770">
        <v>0</v>
      </c>
      <c r="F149" s="770">
        <v>0</v>
      </c>
      <c r="G149" s="770">
        <v>0</v>
      </c>
      <c r="H149" s="770">
        <v>0</v>
      </c>
      <c r="I149" s="770">
        <v>0</v>
      </c>
      <c r="J149" s="770">
        <v>0</v>
      </c>
      <c r="K149" s="770">
        <v>0</v>
      </c>
      <c r="L149" s="770">
        <v>0</v>
      </c>
      <c r="M149" s="771">
        <v>0</v>
      </c>
      <c r="N149" s="761">
        <v>13521</v>
      </c>
      <c r="O149" s="772">
        <v>0.3</v>
      </c>
    </row>
    <row r="150" spans="1:15" s="285" customFormat="1" ht="15" customHeight="1" x14ac:dyDescent="0.2">
      <c r="A150" s="768" t="s">
        <v>4136</v>
      </c>
      <c r="B150" s="773">
        <v>3644</v>
      </c>
      <c r="C150" s="774">
        <v>6599.92</v>
      </c>
      <c r="D150" s="770">
        <v>0</v>
      </c>
      <c r="E150" s="770">
        <v>0</v>
      </c>
      <c r="F150" s="770">
        <v>0</v>
      </c>
      <c r="G150" s="770">
        <v>0</v>
      </c>
      <c r="H150" s="770">
        <v>0</v>
      </c>
      <c r="I150" s="770">
        <v>0</v>
      </c>
      <c r="J150" s="770">
        <v>0</v>
      </c>
      <c r="K150" s="770">
        <v>0</v>
      </c>
      <c r="L150" s="770">
        <v>0</v>
      </c>
      <c r="M150" s="771">
        <v>633.67999999999995</v>
      </c>
      <c r="N150" s="761">
        <v>5966.24</v>
      </c>
      <c r="O150" s="772">
        <v>0.45</v>
      </c>
    </row>
    <row r="151" spans="1:15" s="285" customFormat="1" ht="15" customHeight="1" x14ac:dyDescent="0.2">
      <c r="A151" s="768" t="s">
        <v>3414</v>
      </c>
      <c r="B151" s="773">
        <v>3645</v>
      </c>
      <c r="C151" s="774">
        <v>8799.84</v>
      </c>
      <c r="D151" s="770">
        <v>0</v>
      </c>
      <c r="E151" s="770">
        <v>0</v>
      </c>
      <c r="F151" s="770">
        <v>0</v>
      </c>
      <c r="G151" s="770">
        <v>0</v>
      </c>
      <c r="H151" s="770">
        <v>0</v>
      </c>
      <c r="I151" s="770">
        <v>0</v>
      </c>
      <c r="J151" s="770">
        <v>0</v>
      </c>
      <c r="K151" s="770">
        <v>0</v>
      </c>
      <c r="L151" s="770">
        <v>0</v>
      </c>
      <c r="M151" s="771">
        <v>363</v>
      </c>
      <c r="N151" s="761">
        <v>8436.84</v>
      </c>
      <c r="O151" s="772">
        <v>0.45</v>
      </c>
    </row>
    <row r="152" spans="1:15" s="285" customFormat="1" ht="15" customHeight="1" x14ac:dyDescent="0.2">
      <c r="A152" s="768" t="s">
        <v>3415</v>
      </c>
      <c r="B152" s="773">
        <v>3642</v>
      </c>
      <c r="C152" s="774">
        <v>3399.72</v>
      </c>
      <c r="D152" s="770">
        <v>0</v>
      </c>
      <c r="E152" s="770">
        <v>0</v>
      </c>
      <c r="F152" s="770">
        <v>0</v>
      </c>
      <c r="G152" s="770">
        <v>0</v>
      </c>
      <c r="H152" s="770">
        <v>0</v>
      </c>
      <c r="I152" s="770">
        <v>0</v>
      </c>
      <c r="J152" s="770">
        <v>0</v>
      </c>
      <c r="K152" s="770">
        <v>0</v>
      </c>
      <c r="L152" s="770">
        <v>18.73</v>
      </c>
      <c r="M152" s="771">
        <v>344.75</v>
      </c>
      <c r="N152" s="761">
        <v>3036.24</v>
      </c>
      <c r="O152" s="772">
        <v>0.45</v>
      </c>
    </row>
    <row r="153" spans="1:15" s="285" customFormat="1" ht="15" customHeight="1" x14ac:dyDescent="0.2">
      <c r="A153" s="768" t="s">
        <v>3416</v>
      </c>
      <c r="B153" s="773">
        <v>3651</v>
      </c>
      <c r="C153" s="774">
        <v>10520</v>
      </c>
      <c r="D153" s="770">
        <v>0</v>
      </c>
      <c r="E153" s="770">
        <v>0</v>
      </c>
      <c r="F153" s="770">
        <v>0</v>
      </c>
      <c r="G153" s="770">
        <v>0</v>
      </c>
      <c r="H153" s="770">
        <v>0</v>
      </c>
      <c r="I153" s="770">
        <v>0</v>
      </c>
      <c r="J153" s="770">
        <v>0</v>
      </c>
      <c r="K153" s="770">
        <v>0</v>
      </c>
      <c r="L153" s="770">
        <v>0</v>
      </c>
      <c r="M153" s="771">
        <v>453.75</v>
      </c>
      <c r="N153" s="761">
        <v>10066.25</v>
      </c>
      <c r="O153" s="772">
        <v>0.45</v>
      </c>
    </row>
    <row r="154" spans="1:15" s="285" customFormat="1" ht="15" customHeight="1" x14ac:dyDescent="0.2">
      <c r="A154" s="768" t="s">
        <v>3417</v>
      </c>
      <c r="B154" s="773">
        <v>3654</v>
      </c>
      <c r="C154" s="774">
        <v>17499.900000000001</v>
      </c>
      <c r="D154" s="770">
        <v>0</v>
      </c>
      <c r="E154" s="770">
        <v>0</v>
      </c>
      <c r="F154" s="770">
        <v>0</v>
      </c>
      <c r="G154" s="770">
        <v>0</v>
      </c>
      <c r="H154" s="770">
        <v>0</v>
      </c>
      <c r="I154" s="770">
        <v>0</v>
      </c>
      <c r="J154" s="770">
        <v>0</v>
      </c>
      <c r="K154" s="770">
        <v>0</v>
      </c>
      <c r="L154" s="770">
        <v>54.45</v>
      </c>
      <c r="M154" s="771">
        <v>0</v>
      </c>
      <c r="N154" s="761">
        <v>17445.45</v>
      </c>
      <c r="O154" s="772">
        <v>0.45</v>
      </c>
    </row>
    <row r="155" spans="1:15" s="285" customFormat="1" ht="15" customHeight="1" x14ac:dyDescent="0.2">
      <c r="A155" s="768" t="s">
        <v>3418</v>
      </c>
      <c r="B155" s="773">
        <v>3646</v>
      </c>
      <c r="C155" s="774">
        <v>15799.84</v>
      </c>
      <c r="D155" s="770">
        <v>0</v>
      </c>
      <c r="E155" s="770">
        <v>0</v>
      </c>
      <c r="F155" s="770">
        <v>0</v>
      </c>
      <c r="G155" s="770">
        <v>0</v>
      </c>
      <c r="H155" s="770">
        <v>0</v>
      </c>
      <c r="I155" s="770">
        <v>0</v>
      </c>
      <c r="J155" s="770">
        <v>0</v>
      </c>
      <c r="K155" s="770">
        <v>0</v>
      </c>
      <c r="L155" s="770">
        <v>492.84</v>
      </c>
      <c r="M155" s="771">
        <v>29.89</v>
      </c>
      <c r="N155" s="761">
        <v>15277.11</v>
      </c>
      <c r="O155" s="772">
        <v>0.45</v>
      </c>
    </row>
    <row r="156" spans="1:15" s="285" customFormat="1" ht="15" customHeight="1" x14ac:dyDescent="0.2">
      <c r="A156" s="768" t="s">
        <v>3419</v>
      </c>
      <c r="B156" s="773">
        <v>3656</v>
      </c>
      <c r="C156" s="774">
        <v>17985.289999999997</v>
      </c>
      <c r="D156" s="770">
        <v>0</v>
      </c>
      <c r="E156" s="770">
        <v>0</v>
      </c>
      <c r="F156" s="770">
        <v>0</v>
      </c>
      <c r="G156" s="770">
        <v>0</v>
      </c>
      <c r="H156" s="770">
        <v>0</v>
      </c>
      <c r="I156" s="770">
        <v>0</v>
      </c>
      <c r="J156" s="770">
        <v>0</v>
      </c>
      <c r="K156" s="770">
        <v>0</v>
      </c>
      <c r="L156" s="770">
        <v>0</v>
      </c>
      <c r="M156" s="771">
        <v>96.8</v>
      </c>
      <c r="N156" s="761">
        <v>17888.489999999998</v>
      </c>
      <c r="O156" s="772">
        <v>0.45</v>
      </c>
    </row>
    <row r="157" spans="1:15" s="285" customFormat="1" ht="15" customHeight="1" x14ac:dyDescent="0.2">
      <c r="A157" s="768" t="s">
        <v>3421</v>
      </c>
      <c r="B157" s="773">
        <v>3674</v>
      </c>
      <c r="C157" s="774">
        <v>5800</v>
      </c>
      <c r="D157" s="770">
        <v>0</v>
      </c>
      <c r="E157" s="770">
        <v>0</v>
      </c>
      <c r="F157" s="770">
        <v>0</v>
      </c>
      <c r="G157" s="770">
        <v>0</v>
      </c>
      <c r="H157" s="770">
        <v>0</v>
      </c>
      <c r="I157" s="770">
        <v>0</v>
      </c>
      <c r="J157" s="770">
        <v>0</v>
      </c>
      <c r="K157" s="770">
        <v>0</v>
      </c>
      <c r="L157" s="770">
        <v>0</v>
      </c>
      <c r="M157" s="771">
        <v>0</v>
      </c>
      <c r="N157" s="761">
        <v>5800</v>
      </c>
      <c r="O157" s="772">
        <v>0.45</v>
      </c>
    </row>
    <row r="158" spans="1:15" s="285" customFormat="1" ht="24" customHeight="1" x14ac:dyDescent="0.2">
      <c r="A158" s="768" t="s">
        <v>4137</v>
      </c>
      <c r="B158" s="773">
        <v>3647</v>
      </c>
      <c r="C158" s="774">
        <v>1700</v>
      </c>
      <c r="D158" s="770">
        <v>0</v>
      </c>
      <c r="E158" s="770">
        <v>0</v>
      </c>
      <c r="F158" s="770">
        <v>0</v>
      </c>
      <c r="G158" s="770">
        <v>0</v>
      </c>
      <c r="H158" s="770">
        <v>0</v>
      </c>
      <c r="I158" s="770">
        <v>0</v>
      </c>
      <c r="J158" s="770">
        <v>0</v>
      </c>
      <c r="K158" s="770">
        <v>0</v>
      </c>
      <c r="L158" s="770">
        <v>0</v>
      </c>
      <c r="M158" s="771">
        <v>0</v>
      </c>
      <c r="N158" s="761">
        <v>1700</v>
      </c>
      <c r="O158" s="772">
        <v>0.3</v>
      </c>
    </row>
    <row r="159" spans="1:15" s="285" customFormat="1" ht="24" customHeight="1" x14ac:dyDescent="0.2">
      <c r="A159" s="768" t="s">
        <v>4140</v>
      </c>
      <c r="B159" s="773">
        <v>3655</v>
      </c>
      <c r="C159" s="774">
        <v>3300</v>
      </c>
      <c r="D159" s="770">
        <v>0</v>
      </c>
      <c r="E159" s="770">
        <v>0</v>
      </c>
      <c r="F159" s="770">
        <v>0</v>
      </c>
      <c r="G159" s="770">
        <v>0</v>
      </c>
      <c r="H159" s="770">
        <v>0</v>
      </c>
      <c r="I159" s="770">
        <v>0</v>
      </c>
      <c r="J159" s="770">
        <v>0</v>
      </c>
      <c r="K159" s="770">
        <v>0</v>
      </c>
      <c r="L159" s="770">
        <v>0</v>
      </c>
      <c r="M159" s="771">
        <v>0</v>
      </c>
      <c r="N159" s="761">
        <v>3300</v>
      </c>
      <c r="O159" s="772">
        <v>0.3</v>
      </c>
    </row>
    <row r="160" spans="1:15" s="285" customFormat="1" ht="24" customHeight="1" x14ac:dyDescent="0.2">
      <c r="A160" s="768" t="s">
        <v>4138</v>
      </c>
      <c r="B160" s="773">
        <v>3648</v>
      </c>
      <c r="C160" s="774">
        <v>3000</v>
      </c>
      <c r="D160" s="770">
        <v>0</v>
      </c>
      <c r="E160" s="770">
        <v>0</v>
      </c>
      <c r="F160" s="770">
        <v>0</v>
      </c>
      <c r="G160" s="770">
        <v>0</v>
      </c>
      <c r="H160" s="770">
        <v>0</v>
      </c>
      <c r="I160" s="770">
        <v>0</v>
      </c>
      <c r="J160" s="770">
        <v>0</v>
      </c>
      <c r="K160" s="770">
        <v>0</v>
      </c>
      <c r="L160" s="770">
        <v>0</v>
      </c>
      <c r="M160" s="771">
        <v>0</v>
      </c>
      <c r="N160" s="761">
        <v>3000</v>
      </c>
      <c r="O160" s="772">
        <v>0.3</v>
      </c>
    </row>
    <row r="161" spans="1:15" s="285" customFormat="1" ht="24" customHeight="1" x14ac:dyDescent="0.2">
      <c r="A161" s="768" t="s">
        <v>3166</v>
      </c>
      <c r="B161" s="773">
        <v>3602</v>
      </c>
      <c r="C161" s="774">
        <v>3000</v>
      </c>
      <c r="D161" s="770">
        <v>0</v>
      </c>
      <c r="E161" s="770">
        <v>0</v>
      </c>
      <c r="F161" s="770">
        <v>0</v>
      </c>
      <c r="G161" s="770">
        <v>0</v>
      </c>
      <c r="H161" s="770">
        <v>0</v>
      </c>
      <c r="I161" s="770">
        <v>0</v>
      </c>
      <c r="J161" s="770">
        <v>0</v>
      </c>
      <c r="K161" s="770">
        <v>0</v>
      </c>
      <c r="L161" s="770">
        <v>0</v>
      </c>
      <c r="M161" s="771">
        <v>453.75</v>
      </c>
      <c r="N161" s="761">
        <v>2546.25</v>
      </c>
      <c r="O161" s="772">
        <v>0.3</v>
      </c>
    </row>
    <row r="162" spans="1:15" s="285" customFormat="1" ht="15" customHeight="1" x14ac:dyDescent="0.2">
      <c r="A162" s="768" t="s">
        <v>3422</v>
      </c>
      <c r="B162" s="773">
        <v>3606</v>
      </c>
      <c r="C162" s="774">
        <v>2100</v>
      </c>
      <c r="D162" s="770">
        <v>0</v>
      </c>
      <c r="E162" s="770">
        <v>0</v>
      </c>
      <c r="F162" s="770">
        <v>0</v>
      </c>
      <c r="G162" s="770">
        <v>0</v>
      </c>
      <c r="H162" s="770">
        <v>0</v>
      </c>
      <c r="I162" s="770">
        <v>0</v>
      </c>
      <c r="J162" s="770">
        <v>0</v>
      </c>
      <c r="K162" s="770">
        <v>0</v>
      </c>
      <c r="L162" s="770">
        <v>0</v>
      </c>
      <c r="M162" s="771">
        <v>0</v>
      </c>
      <c r="N162" s="761">
        <v>2100</v>
      </c>
      <c r="O162" s="772">
        <v>0.3</v>
      </c>
    </row>
    <row r="163" spans="1:15" s="285" customFormat="1" ht="24" customHeight="1" x14ac:dyDescent="0.2">
      <c r="A163" s="768" t="s">
        <v>2877</v>
      </c>
      <c r="B163" s="773">
        <v>3452</v>
      </c>
      <c r="C163" s="774">
        <v>437324.77999999997</v>
      </c>
      <c r="D163" s="770">
        <v>0</v>
      </c>
      <c r="E163" s="770">
        <v>0</v>
      </c>
      <c r="F163" s="770">
        <v>0</v>
      </c>
      <c r="G163" s="770">
        <v>194.93</v>
      </c>
      <c r="H163" s="770">
        <v>511.57000000000005</v>
      </c>
      <c r="I163" s="770">
        <v>389.01</v>
      </c>
      <c r="J163" s="770">
        <v>49036.51</v>
      </c>
      <c r="K163" s="770">
        <v>13509.53</v>
      </c>
      <c r="L163" s="770">
        <v>19806.080000000002</v>
      </c>
      <c r="M163" s="771">
        <v>45592.88</v>
      </c>
      <c r="N163" s="761">
        <v>308284.27</v>
      </c>
      <c r="O163" s="772">
        <v>0.6</v>
      </c>
    </row>
    <row r="164" spans="1:15" s="285" customFormat="1" ht="15" customHeight="1" x14ac:dyDescent="0.2">
      <c r="A164" s="768" t="s">
        <v>2622</v>
      </c>
      <c r="B164" s="773">
        <v>3504</v>
      </c>
      <c r="C164" s="774">
        <v>434650</v>
      </c>
      <c r="D164" s="770">
        <v>0</v>
      </c>
      <c r="E164" s="770">
        <v>0</v>
      </c>
      <c r="F164" s="770">
        <v>0</v>
      </c>
      <c r="G164" s="770">
        <v>0</v>
      </c>
      <c r="H164" s="770">
        <v>0</v>
      </c>
      <c r="I164" s="770">
        <v>0</v>
      </c>
      <c r="J164" s="770">
        <v>81161.181079999995</v>
      </c>
      <c r="K164" s="770">
        <v>226027.87</v>
      </c>
      <c r="L164" s="770">
        <v>96624.415000000008</v>
      </c>
      <c r="M164" s="771">
        <v>30836.51</v>
      </c>
      <c r="N164" s="761">
        <v>0</v>
      </c>
      <c r="O164" s="772" t="s">
        <v>2578</v>
      </c>
    </row>
    <row r="165" spans="1:15" s="285" customFormat="1" ht="15" customHeight="1" x14ac:dyDescent="0.2">
      <c r="A165" s="768" t="s">
        <v>3071</v>
      </c>
      <c r="B165" s="773">
        <v>3570</v>
      </c>
      <c r="C165" s="774">
        <v>247210</v>
      </c>
      <c r="D165" s="770">
        <v>0</v>
      </c>
      <c r="E165" s="770">
        <v>0</v>
      </c>
      <c r="F165" s="770">
        <v>0</v>
      </c>
      <c r="G165" s="770">
        <v>0</v>
      </c>
      <c r="H165" s="770">
        <v>0</v>
      </c>
      <c r="I165" s="770">
        <v>0</v>
      </c>
      <c r="J165" s="770">
        <v>0</v>
      </c>
      <c r="K165" s="770">
        <v>9771.49</v>
      </c>
      <c r="L165" s="770">
        <v>74270.848000000013</v>
      </c>
      <c r="M165" s="771">
        <v>94056.092000000004</v>
      </c>
      <c r="N165" s="761">
        <v>69112.049999999988</v>
      </c>
      <c r="O165" s="772" t="s">
        <v>2578</v>
      </c>
    </row>
    <row r="166" spans="1:15" s="285" customFormat="1" ht="24" customHeight="1" x14ac:dyDescent="0.2">
      <c r="A166" s="768" t="s">
        <v>4071</v>
      </c>
      <c r="B166" s="773">
        <v>3599</v>
      </c>
      <c r="C166" s="774">
        <v>12594.23</v>
      </c>
      <c r="D166" s="770">
        <v>0</v>
      </c>
      <c r="E166" s="770">
        <v>0</v>
      </c>
      <c r="F166" s="770">
        <v>0</v>
      </c>
      <c r="G166" s="770">
        <v>0</v>
      </c>
      <c r="H166" s="770">
        <v>0</v>
      </c>
      <c r="I166" s="770">
        <v>0</v>
      </c>
      <c r="J166" s="770">
        <v>0</v>
      </c>
      <c r="K166" s="770">
        <v>0</v>
      </c>
      <c r="L166" s="770">
        <v>0</v>
      </c>
      <c r="M166" s="771">
        <v>252.87</v>
      </c>
      <c r="N166" s="761">
        <v>12341.25</v>
      </c>
      <c r="O166" s="772">
        <v>0.6</v>
      </c>
    </row>
    <row r="167" spans="1:15" s="757" customFormat="1" ht="15.75" customHeight="1" x14ac:dyDescent="0.2">
      <c r="A167" s="112" t="s">
        <v>2645</v>
      </c>
      <c r="B167" s="219">
        <f>COUNT(B142:B166)</f>
        <v>25</v>
      </c>
      <c r="C167" s="764">
        <f t="shared" ref="C167:L167" si="10">SUM(C142:C166)</f>
        <v>1284051.44</v>
      </c>
      <c r="D167" s="764">
        <f t="shared" si="10"/>
        <v>0</v>
      </c>
      <c r="E167" s="764">
        <f t="shared" si="10"/>
        <v>0</v>
      </c>
      <c r="F167" s="764">
        <f t="shared" si="10"/>
        <v>0</v>
      </c>
      <c r="G167" s="764">
        <f t="shared" si="10"/>
        <v>194.93</v>
      </c>
      <c r="H167" s="764">
        <f t="shared" si="10"/>
        <v>511.57000000000005</v>
      </c>
      <c r="I167" s="764">
        <f t="shared" si="10"/>
        <v>389.01</v>
      </c>
      <c r="J167" s="764">
        <f t="shared" si="10"/>
        <v>130197.69107999999</v>
      </c>
      <c r="K167" s="764">
        <f t="shared" si="10"/>
        <v>249308.88999999998</v>
      </c>
      <c r="L167" s="764">
        <f t="shared" si="10"/>
        <v>191267.36300000001</v>
      </c>
      <c r="M167" s="764">
        <f>SUM(M142:M166)</f>
        <v>173267.03200000001</v>
      </c>
      <c r="N167" s="764">
        <f>SUM(N142:N166)</f>
        <v>538915.30000000005</v>
      </c>
      <c r="O167" s="765" t="s">
        <v>2578</v>
      </c>
    </row>
    <row r="168" spans="1:15" s="781" customFormat="1" ht="9" customHeight="1" thickBot="1" x14ac:dyDescent="0.25">
      <c r="A168" s="776"/>
      <c r="B168" s="777"/>
      <c r="C168" s="778"/>
      <c r="D168" s="778"/>
      <c r="E168" s="778"/>
      <c r="F168" s="778"/>
      <c r="G168" s="779"/>
      <c r="H168" s="778"/>
      <c r="I168" s="778"/>
      <c r="J168" s="778"/>
      <c r="K168" s="778"/>
      <c r="L168" s="778"/>
      <c r="M168" s="778"/>
      <c r="N168" s="778"/>
      <c r="O168" s="780"/>
    </row>
    <row r="169" spans="1:15" s="757" customFormat="1" ht="17.25" customHeight="1" thickBot="1" x14ac:dyDescent="0.25">
      <c r="A169" s="117" t="s">
        <v>288</v>
      </c>
      <c r="B169" s="220">
        <f>B55+B24+B30+B44+B52+B86+B125+B128+B140+B167+B27</f>
        <v>141</v>
      </c>
      <c r="C169" s="403">
        <f t="shared" ref="C169:N169" si="11">C167+C140+C128+C125+C86+C52+C44+C30+C27+C24+C55</f>
        <v>13818440.121520001</v>
      </c>
      <c r="D169" s="403">
        <f t="shared" si="11"/>
        <v>214.78</v>
      </c>
      <c r="E169" s="403">
        <f t="shared" si="11"/>
        <v>592.90000000000009</v>
      </c>
      <c r="F169" s="403">
        <f t="shared" si="11"/>
        <v>1770.14</v>
      </c>
      <c r="G169" s="403">
        <f t="shared" si="11"/>
        <v>2298.92</v>
      </c>
      <c r="H169" s="403">
        <f t="shared" si="11"/>
        <v>18281.13</v>
      </c>
      <c r="I169" s="403">
        <f t="shared" si="11"/>
        <v>72038.259999999995</v>
      </c>
      <c r="J169" s="403">
        <f t="shared" si="11"/>
        <v>477571.90107999998</v>
      </c>
      <c r="K169" s="403">
        <f t="shared" si="11"/>
        <v>680550.04</v>
      </c>
      <c r="L169" s="403">
        <f t="shared" si="11"/>
        <v>1064159.2868600001</v>
      </c>
      <c r="M169" s="403">
        <f t="shared" si="11"/>
        <v>2197312.8191999998</v>
      </c>
      <c r="N169" s="403">
        <f t="shared" si="11"/>
        <v>9265020.2999999989</v>
      </c>
      <c r="O169" s="380" t="s">
        <v>2578</v>
      </c>
    </row>
    <row r="170" spans="1:15" s="786" customFormat="1" ht="15" customHeight="1" x14ac:dyDescent="0.25">
      <c r="A170" s="782"/>
      <c r="B170" s="783"/>
      <c r="C170" s="784"/>
      <c r="D170" s="784"/>
      <c r="E170" s="784"/>
      <c r="F170" s="784"/>
      <c r="G170" s="784"/>
      <c r="H170" s="784"/>
      <c r="I170" s="784"/>
      <c r="J170" s="784"/>
      <c r="K170" s="784"/>
      <c r="L170" s="784"/>
      <c r="M170" s="784"/>
      <c r="N170" s="784"/>
      <c r="O170" s="785"/>
    </row>
    <row r="171" spans="1:15" s="753" customFormat="1" ht="12.75" customHeight="1" x14ac:dyDescent="0.25">
      <c r="A171" s="113" t="s">
        <v>505</v>
      </c>
      <c r="B171" s="754"/>
      <c r="C171" s="754"/>
      <c r="D171" s="754"/>
      <c r="E171" s="754"/>
      <c r="F171" s="754"/>
      <c r="G171" s="754"/>
      <c r="H171" s="754"/>
      <c r="I171" s="754"/>
      <c r="J171" s="754"/>
      <c r="K171" s="754"/>
      <c r="L171" s="754"/>
      <c r="M171" s="754"/>
      <c r="N171" s="754"/>
      <c r="O171" s="787"/>
    </row>
    <row r="172" spans="1:15" s="753" customFormat="1" ht="12.75" customHeight="1" x14ac:dyDescent="0.25">
      <c r="A172" s="113" t="s">
        <v>4347</v>
      </c>
      <c r="B172" s="754"/>
      <c r="C172" s="754"/>
      <c r="D172" s="754"/>
      <c r="E172" s="754"/>
      <c r="F172" s="754"/>
      <c r="G172" s="754"/>
      <c r="H172" s="754"/>
      <c r="I172" s="754"/>
      <c r="J172" s="754"/>
      <c r="K172" s="754"/>
      <c r="L172" s="754"/>
      <c r="M172" s="754"/>
      <c r="N172" s="754"/>
      <c r="O172" s="787"/>
    </row>
    <row r="173" spans="1:15" s="753" customFormat="1" ht="12.75" customHeight="1" x14ac:dyDescent="0.25">
      <c r="A173" s="113" t="s">
        <v>4486</v>
      </c>
      <c r="B173" s="754"/>
      <c r="C173" s="754"/>
      <c r="D173" s="754"/>
      <c r="E173" s="754"/>
      <c r="F173" s="754"/>
      <c r="G173" s="754"/>
      <c r="H173" s="754"/>
      <c r="I173" s="754"/>
      <c r="J173" s="754"/>
      <c r="K173" s="754"/>
      <c r="L173" s="754"/>
      <c r="M173" s="754"/>
      <c r="N173" s="754"/>
      <c r="O173" s="787"/>
    </row>
    <row r="174" spans="1:15" ht="12.75" customHeight="1" x14ac:dyDescent="0.25">
      <c r="A174" s="788"/>
    </row>
  </sheetData>
  <mergeCells count="7">
    <mergeCell ref="A1:O1"/>
    <mergeCell ref="A3:A4"/>
    <mergeCell ref="B3:B4"/>
    <mergeCell ref="C3:C4"/>
    <mergeCell ref="D3:M3"/>
    <mergeCell ref="N3:N4"/>
    <mergeCell ref="O3:O4"/>
  </mergeCells>
  <pageMargins left="0.39370078740157483" right="0.39370078740157483" top="0.59055118110236227" bottom="0.39370078740157483" header="0.31496062992125984" footer="0.11811023622047245"/>
  <pageSetup paperSize="9" scale="77" firstPageNumber="146" fitToHeight="0" orientation="landscape" useFirstPageNumber="1" r:id="rId1"/>
  <headerFooter>
    <oddHeader>&amp;L&amp;"Tahoma,Kurzíva"Závěrečný účet Moravskoslezského kraje za rok 2025&amp;R&amp;"Tahoma,Kurzíva"Tabulka č. 8</oddHeader>
    <oddFooter>&amp;C&amp;"Tahoma,Obyčejné"&amp;P</oddFooter>
  </headerFooter>
  <rowBreaks count="1" manualBreakCount="1">
    <brk id="37" max="16383" man="1"/>
  </rowBreaks>
  <ignoredErrors>
    <ignoredError sqref="C24:N24 C27:N27 C30:N30 C44:N44 C52:N52 C55:N55 C86:N86 C125:L125 C128:N128 C140:N140 C167:N167 C169:N169 N125"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3D27-A028-49F2-A97C-EB483387FF3D}">
  <sheetPr>
    <pageSetUpPr fitToPage="1"/>
  </sheetPr>
  <dimension ref="A1:L52"/>
  <sheetViews>
    <sheetView zoomScaleNormal="100" zoomScaleSheetLayoutView="100" workbookViewId="0">
      <pane ySplit="3" topLeftCell="A4" activePane="bottomLeft" state="frozen"/>
      <selection activeCell="D12" sqref="D12"/>
      <selection pane="bottomLeft" activeCell="L2" sqref="L2"/>
    </sheetView>
  </sheetViews>
  <sheetFormatPr defaultColWidth="9.140625" defaultRowHeight="10.5" x14ac:dyDescent="0.15"/>
  <cols>
    <col min="1" max="1" width="20.7109375" style="350" customWidth="1"/>
    <col min="2" max="2" width="7.7109375" style="351" customWidth="1"/>
    <col min="3" max="3" width="42.85546875" style="342" customWidth="1"/>
    <col min="4" max="5" width="17.7109375" style="342" customWidth="1"/>
    <col min="6" max="6" width="17.28515625" style="342" customWidth="1"/>
    <col min="7" max="7" width="16.85546875" style="342" customWidth="1"/>
    <col min="8" max="8" width="15.85546875" style="346" bestFit="1" customWidth="1"/>
    <col min="9" max="9" width="13.5703125" style="346" bestFit="1" customWidth="1"/>
    <col min="10" max="10" width="14.28515625" style="346" customWidth="1"/>
    <col min="11" max="11" width="16.42578125" style="342" customWidth="1"/>
    <col min="12" max="12" width="15.85546875" style="342" bestFit="1" customWidth="1"/>
    <col min="13" max="251" width="9.140625" style="342"/>
    <col min="252" max="252" width="13.140625" style="342" bestFit="1" customWidth="1"/>
    <col min="253" max="16384" width="9.140625" style="342"/>
  </cols>
  <sheetData>
    <row r="1" spans="1:12" s="356" customFormat="1" ht="30" customHeight="1" x14ac:dyDescent="0.2">
      <c r="A1" s="1373" t="s">
        <v>4433</v>
      </c>
      <c r="B1" s="1373"/>
      <c r="C1" s="1373"/>
      <c r="D1" s="1373"/>
      <c r="E1" s="1373"/>
      <c r="F1" s="1373"/>
      <c r="G1" s="1373"/>
      <c r="H1" s="1373"/>
      <c r="I1" s="1373"/>
      <c r="J1" s="1373"/>
    </row>
    <row r="2" spans="1:12" ht="15.75" customHeight="1" thickBot="1" x14ac:dyDescent="0.2">
      <c r="A2" s="343"/>
      <c r="B2" s="343"/>
      <c r="C2" s="343"/>
      <c r="D2" s="1015"/>
      <c r="E2" s="1015"/>
      <c r="F2" s="343"/>
      <c r="G2" s="343"/>
      <c r="H2" s="343"/>
      <c r="I2" s="343"/>
      <c r="J2" s="344" t="s">
        <v>506</v>
      </c>
    </row>
    <row r="3" spans="1:12" s="257" customFormat="1" ht="36" customHeight="1" thickBot="1" x14ac:dyDescent="0.25">
      <c r="A3" s="263" t="s">
        <v>507</v>
      </c>
      <c r="B3" s="966" t="s">
        <v>2906</v>
      </c>
      <c r="C3" s="966" t="s">
        <v>508</v>
      </c>
      <c r="D3" s="1008" t="s">
        <v>4434</v>
      </c>
      <c r="E3" s="966" t="s">
        <v>4435</v>
      </c>
      <c r="F3" s="966" t="s">
        <v>4436</v>
      </c>
      <c r="G3" s="966" t="s">
        <v>4437</v>
      </c>
      <c r="H3" s="966" t="s">
        <v>4438</v>
      </c>
      <c r="I3" s="966" t="s">
        <v>4439</v>
      </c>
      <c r="J3" s="967" t="s">
        <v>4440</v>
      </c>
    </row>
    <row r="4" spans="1:12" ht="12.75" customHeight="1" x14ac:dyDescent="0.15">
      <c r="A4" s="1367" t="s">
        <v>509</v>
      </c>
      <c r="B4" s="968">
        <v>33095</v>
      </c>
      <c r="C4" s="969" t="s">
        <v>3530</v>
      </c>
      <c r="D4" s="1009">
        <v>5881985</v>
      </c>
      <c r="E4" s="970">
        <v>5511611.2400000002</v>
      </c>
      <c r="F4" s="970">
        <f t="shared" ref="F4:F42" si="0">D4-E4</f>
        <v>370373.75999999978</v>
      </c>
      <c r="G4" s="970">
        <v>370373.76</v>
      </c>
      <c r="H4" s="971">
        <f t="shared" ref="H4:H16" si="1">F4-G4</f>
        <v>0</v>
      </c>
      <c r="I4" s="972">
        <v>0</v>
      </c>
      <c r="J4" s="412">
        <v>0</v>
      </c>
      <c r="K4" s="243"/>
      <c r="L4" s="349"/>
    </row>
    <row r="5" spans="1:12" ht="24" customHeight="1" x14ac:dyDescent="0.15">
      <c r="A5" s="1367"/>
      <c r="B5" s="968">
        <v>33097</v>
      </c>
      <c r="C5" s="969" t="s">
        <v>4441</v>
      </c>
      <c r="D5" s="1009">
        <v>16635909</v>
      </c>
      <c r="E5" s="970">
        <v>16635909</v>
      </c>
      <c r="F5" s="970">
        <f t="shared" si="0"/>
        <v>0</v>
      </c>
      <c r="G5" s="970">
        <v>0</v>
      </c>
      <c r="H5" s="971">
        <f t="shared" si="1"/>
        <v>0</v>
      </c>
      <c r="I5" s="972">
        <v>0</v>
      </c>
      <c r="J5" s="412">
        <v>0</v>
      </c>
      <c r="K5" s="243"/>
      <c r="L5" s="349"/>
    </row>
    <row r="6" spans="1:12" ht="12.75" customHeight="1" x14ac:dyDescent="0.15">
      <c r="A6" s="1367"/>
      <c r="B6" s="968">
        <v>33122</v>
      </c>
      <c r="C6" s="973" t="s">
        <v>2908</v>
      </c>
      <c r="D6" s="1009">
        <v>1233000</v>
      </c>
      <c r="E6" s="970">
        <v>1228000</v>
      </c>
      <c r="F6" s="970">
        <f t="shared" si="0"/>
        <v>5000</v>
      </c>
      <c r="G6" s="972">
        <v>0</v>
      </c>
      <c r="H6" s="971">
        <f t="shared" si="1"/>
        <v>5000</v>
      </c>
      <c r="I6" s="972">
        <v>0</v>
      </c>
      <c r="J6" s="412">
        <v>5000</v>
      </c>
      <c r="K6" s="243"/>
      <c r="L6" s="349"/>
    </row>
    <row r="7" spans="1:12" ht="12.75" customHeight="1" x14ac:dyDescent="0.15">
      <c r="A7" s="1367"/>
      <c r="B7" s="968">
        <v>33155</v>
      </c>
      <c r="C7" s="973" t="s">
        <v>1654</v>
      </c>
      <c r="D7" s="1009">
        <v>1687006945</v>
      </c>
      <c r="E7" s="970">
        <v>1687006945</v>
      </c>
      <c r="F7" s="970">
        <f t="shared" si="0"/>
        <v>0</v>
      </c>
      <c r="G7" s="972">
        <v>0</v>
      </c>
      <c r="H7" s="971">
        <f t="shared" si="1"/>
        <v>0</v>
      </c>
      <c r="I7" s="972">
        <v>0</v>
      </c>
      <c r="J7" s="412">
        <v>0</v>
      </c>
      <c r="K7" s="243"/>
      <c r="L7" s="349"/>
    </row>
    <row r="8" spans="1:12" ht="12.75" customHeight="1" x14ac:dyDescent="0.15">
      <c r="A8" s="1367"/>
      <c r="B8" s="968">
        <v>33160</v>
      </c>
      <c r="C8" s="973" t="s">
        <v>510</v>
      </c>
      <c r="D8" s="1009">
        <v>139920</v>
      </c>
      <c r="E8" s="970">
        <v>105497</v>
      </c>
      <c r="F8" s="970">
        <f t="shared" si="0"/>
        <v>34423</v>
      </c>
      <c r="G8" s="972">
        <v>27683</v>
      </c>
      <c r="H8" s="971">
        <f t="shared" si="1"/>
        <v>6740</v>
      </c>
      <c r="I8" s="972">
        <v>6740</v>
      </c>
      <c r="J8" s="412">
        <v>0</v>
      </c>
      <c r="K8" s="243"/>
      <c r="L8" s="349"/>
    </row>
    <row r="9" spans="1:12" ht="12.75" customHeight="1" x14ac:dyDescent="0.15">
      <c r="A9" s="1367"/>
      <c r="B9" s="968">
        <v>33166</v>
      </c>
      <c r="C9" s="973" t="s">
        <v>2909</v>
      </c>
      <c r="D9" s="1009">
        <v>1618656</v>
      </c>
      <c r="E9" s="970">
        <v>1613616</v>
      </c>
      <c r="F9" s="970">
        <f t="shared" si="0"/>
        <v>5040</v>
      </c>
      <c r="G9" s="972">
        <v>0</v>
      </c>
      <c r="H9" s="971">
        <f t="shared" si="1"/>
        <v>5040</v>
      </c>
      <c r="I9" s="972">
        <v>5040</v>
      </c>
      <c r="J9" s="412">
        <v>0</v>
      </c>
      <c r="K9" s="243"/>
      <c r="L9" s="349"/>
    </row>
    <row r="10" spans="1:12" ht="12.75" customHeight="1" x14ac:dyDescent="0.15">
      <c r="A10" s="1367"/>
      <c r="B10" s="968">
        <v>33167</v>
      </c>
      <c r="C10" s="973" t="s">
        <v>4442</v>
      </c>
      <c r="D10" s="1009">
        <v>20000000</v>
      </c>
      <c r="E10" s="970">
        <v>20000000</v>
      </c>
      <c r="F10" s="970">
        <f t="shared" si="0"/>
        <v>0</v>
      </c>
      <c r="G10" s="972">
        <v>0</v>
      </c>
      <c r="H10" s="971">
        <f t="shared" si="1"/>
        <v>0</v>
      </c>
      <c r="I10" s="972">
        <v>0</v>
      </c>
      <c r="J10" s="412">
        <v>0</v>
      </c>
      <c r="K10" s="243"/>
      <c r="L10" s="349"/>
    </row>
    <row r="11" spans="1:12" ht="12.75" customHeight="1" x14ac:dyDescent="0.15">
      <c r="A11" s="1367"/>
      <c r="B11" s="968">
        <v>33192</v>
      </c>
      <c r="C11" s="973" t="s">
        <v>511</v>
      </c>
      <c r="D11" s="1009">
        <v>144000</v>
      </c>
      <c r="E11" s="970">
        <v>144000</v>
      </c>
      <c r="F11" s="970">
        <f t="shared" si="0"/>
        <v>0</v>
      </c>
      <c r="G11" s="972">
        <v>0</v>
      </c>
      <c r="H11" s="971">
        <f t="shared" si="1"/>
        <v>0</v>
      </c>
      <c r="I11" s="972">
        <v>0</v>
      </c>
      <c r="J11" s="412">
        <v>0</v>
      </c>
      <c r="K11" s="243"/>
      <c r="L11" s="349"/>
    </row>
    <row r="12" spans="1:12" ht="12.75" customHeight="1" x14ac:dyDescent="0.15">
      <c r="A12" s="1367"/>
      <c r="B12" s="968">
        <v>33351</v>
      </c>
      <c r="C12" s="973" t="s">
        <v>3169</v>
      </c>
      <c r="D12" s="1009">
        <v>2429960</v>
      </c>
      <c r="E12" s="970">
        <v>2408092.9900000002</v>
      </c>
      <c r="F12" s="970">
        <f t="shared" si="0"/>
        <v>21867.009999999776</v>
      </c>
      <c r="G12" s="972">
        <v>21867.01</v>
      </c>
      <c r="H12" s="971">
        <f t="shared" si="1"/>
        <v>-2.2191670723259449E-10</v>
      </c>
      <c r="I12" s="972">
        <v>0</v>
      </c>
      <c r="J12" s="412">
        <v>0</v>
      </c>
      <c r="K12" s="243"/>
      <c r="L12" s="349"/>
    </row>
    <row r="13" spans="1:12" ht="12.75" customHeight="1" x14ac:dyDescent="0.15">
      <c r="A13" s="1367"/>
      <c r="B13" s="968">
        <v>33353</v>
      </c>
      <c r="C13" s="973" t="s">
        <v>512</v>
      </c>
      <c r="D13" s="1009">
        <v>21389556236</v>
      </c>
      <c r="E13" s="970">
        <v>21384890248</v>
      </c>
      <c r="F13" s="970">
        <f t="shared" si="0"/>
        <v>4665988</v>
      </c>
      <c r="G13" s="972">
        <v>4665988</v>
      </c>
      <c r="H13" s="971">
        <f t="shared" si="1"/>
        <v>0</v>
      </c>
      <c r="I13" s="972">
        <v>0</v>
      </c>
      <c r="J13" s="412">
        <v>0</v>
      </c>
      <c r="K13" s="243"/>
      <c r="L13" s="349"/>
    </row>
    <row r="14" spans="1:12" ht="12.75" customHeight="1" x14ac:dyDescent="0.15">
      <c r="A14" s="1367"/>
      <c r="B14" s="968">
        <v>33354</v>
      </c>
      <c r="C14" s="973" t="s">
        <v>513</v>
      </c>
      <c r="D14" s="1009">
        <v>3048722</v>
      </c>
      <c r="E14" s="970">
        <v>3048722</v>
      </c>
      <c r="F14" s="970">
        <f t="shared" si="0"/>
        <v>0</v>
      </c>
      <c r="G14" s="972">
        <v>0</v>
      </c>
      <c r="H14" s="971">
        <f t="shared" si="1"/>
        <v>0</v>
      </c>
      <c r="I14" s="972">
        <v>0</v>
      </c>
      <c r="J14" s="412">
        <v>0</v>
      </c>
      <c r="K14" s="243"/>
      <c r="L14" s="349"/>
    </row>
    <row r="15" spans="1:12" ht="24" customHeight="1" x14ac:dyDescent="0.15">
      <c r="A15" s="1367"/>
      <c r="B15" s="968" t="s">
        <v>4443</v>
      </c>
      <c r="C15" s="969" t="s">
        <v>3339</v>
      </c>
      <c r="D15" s="1009">
        <v>45987615</v>
      </c>
      <c r="E15" s="970">
        <f>41290036+20647</f>
        <v>41310683</v>
      </c>
      <c r="F15" s="970">
        <f t="shared" si="0"/>
        <v>4676932</v>
      </c>
      <c r="G15" s="970">
        <v>0</v>
      </c>
      <c r="H15" s="971">
        <f t="shared" si="1"/>
        <v>4676932</v>
      </c>
      <c r="I15" s="972">
        <v>4676932</v>
      </c>
      <c r="J15" s="412">
        <v>0</v>
      </c>
      <c r="K15" s="348"/>
      <c r="L15" s="349"/>
    </row>
    <row r="16" spans="1:12" ht="12.75" customHeight="1" x14ac:dyDescent="0.15">
      <c r="A16" s="1367"/>
      <c r="B16" s="968">
        <v>33098</v>
      </c>
      <c r="C16" s="969" t="s">
        <v>4444</v>
      </c>
      <c r="D16" s="1009">
        <v>3100000</v>
      </c>
      <c r="E16" s="970">
        <v>3100000</v>
      </c>
      <c r="F16" s="970">
        <f t="shared" si="0"/>
        <v>0</v>
      </c>
      <c r="G16" s="972">
        <v>0</v>
      </c>
      <c r="H16" s="971">
        <f t="shared" si="1"/>
        <v>0</v>
      </c>
      <c r="I16" s="972">
        <v>0</v>
      </c>
      <c r="J16" s="412">
        <v>0</v>
      </c>
      <c r="K16" s="348"/>
    </row>
    <row r="17" spans="1:12" s="190" customFormat="1" ht="15.75" customHeight="1" x14ac:dyDescent="0.2">
      <c r="A17" s="361" t="s">
        <v>3170</v>
      </c>
      <c r="B17" s="1012"/>
      <c r="C17" s="1013"/>
      <c r="D17" s="1010">
        <f>SUM(D4:D16)</f>
        <v>23176782948</v>
      </c>
      <c r="E17" s="1010">
        <f t="shared" ref="E17:J17" si="2">SUM(E4:E16)</f>
        <v>23167003324.23</v>
      </c>
      <c r="F17" s="1010">
        <f t="shared" si="2"/>
        <v>9779623.7699999996</v>
      </c>
      <c r="G17" s="1010">
        <f t="shared" si="2"/>
        <v>5085911.7699999996</v>
      </c>
      <c r="H17" s="1010">
        <f>SUM(H4:H16)</f>
        <v>4693712</v>
      </c>
      <c r="I17" s="1010">
        <f t="shared" si="2"/>
        <v>4688712</v>
      </c>
      <c r="J17" s="417">
        <f t="shared" si="2"/>
        <v>5000</v>
      </c>
      <c r="K17" s="347"/>
    </row>
    <row r="18" spans="1:12" s="346" customFormat="1" ht="24" customHeight="1" x14ac:dyDescent="0.15">
      <c r="A18" s="261" t="s">
        <v>514</v>
      </c>
      <c r="B18" s="968">
        <v>27355</v>
      </c>
      <c r="C18" s="969" t="s">
        <v>515</v>
      </c>
      <c r="D18" s="1011">
        <v>438423813</v>
      </c>
      <c r="E18" s="972">
        <v>438423813</v>
      </c>
      <c r="F18" s="970">
        <f>D18-E18</f>
        <v>0</v>
      </c>
      <c r="G18" s="972">
        <v>0</v>
      </c>
      <c r="H18" s="971">
        <f>F18-G18</f>
        <v>0</v>
      </c>
      <c r="I18" s="972">
        <v>0</v>
      </c>
      <c r="J18" s="412">
        <v>0</v>
      </c>
      <c r="L18" s="348"/>
    </row>
    <row r="19" spans="1:12" s="190" customFormat="1" ht="15.75" customHeight="1" x14ac:dyDescent="0.2">
      <c r="A19" s="1374" t="s">
        <v>2631</v>
      </c>
      <c r="B19" s="1375"/>
      <c r="C19" s="1375"/>
      <c r="D19" s="1010">
        <f>SUM(D18:D18)</f>
        <v>438423813</v>
      </c>
      <c r="E19" s="1010">
        <f t="shared" ref="E19:J19" si="3">SUM(E18:E18)</f>
        <v>438423813</v>
      </c>
      <c r="F19" s="1010">
        <f t="shared" si="3"/>
        <v>0</v>
      </c>
      <c r="G19" s="1010">
        <f t="shared" si="3"/>
        <v>0</v>
      </c>
      <c r="H19" s="1010">
        <f t="shared" si="3"/>
        <v>0</v>
      </c>
      <c r="I19" s="1010">
        <f t="shared" si="3"/>
        <v>0</v>
      </c>
      <c r="J19" s="417">
        <f t="shared" si="3"/>
        <v>0</v>
      </c>
      <c r="K19" s="347"/>
      <c r="L19" s="347"/>
    </row>
    <row r="20" spans="1:12" s="346" customFormat="1" ht="24" customHeight="1" x14ac:dyDescent="0.15">
      <c r="A20" s="1367" t="s">
        <v>516</v>
      </c>
      <c r="B20" s="968">
        <v>13015</v>
      </c>
      <c r="C20" s="969" t="s">
        <v>517</v>
      </c>
      <c r="D20" s="1011">
        <v>1910965</v>
      </c>
      <c r="E20" s="972">
        <v>1910965</v>
      </c>
      <c r="F20" s="970">
        <f t="shared" ref="F20:F23" si="4">D20-E20</f>
        <v>0</v>
      </c>
      <c r="G20" s="972">
        <v>0</v>
      </c>
      <c r="H20" s="971">
        <f t="shared" ref="H20:H21" si="5">F20-G20</f>
        <v>0</v>
      </c>
      <c r="I20" s="972">
        <v>0</v>
      </c>
      <c r="J20" s="412">
        <v>0</v>
      </c>
    </row>
    <row r="21" spans="1:12" s="346" customFormat="1" ht="24" customHeight="1" x14ac:dyDescent="0.15">
      <c r="A21" s="1367"/>
      <c r="B21" s="968">
        <v>13305</v>
      </c>
      <c r="C21" s="969" t="s">
        <v>2522</v>
      </c>
      <c r="D21" s="1011">
        <v>3377375530</v>
      </c>
      <c r="E21" s="972">
        <v>3376126229.5599999</v>
      </c>
      <c r="F21" s="970">
        <f t="shared" si="4"/>
        <v>1249300.4400000572</v>
      </c>
      <c r="G21" s="972">
        <v>0</v>
      </c>
      <c r="H21" s="971">
        <f t="shared" si="5"/>
        <v>1249300.4400000572</v>
      </c>
      <c r="I21" s="972">
        <v>1249300.44</v>
      </c>
      <c r="J21" s="412">
        <v>0</v>
      </c>
    </row>
    <row r="22" spans="1:12" s="346" customFormat="1" ht="24" customHeight="1" x14ac:dyDescent="0.15">
      <c r="A22" s="1367"/>
      <c r="B22" s="968">
        <v>13307</v>
      </c>
      <c r="C22" s="969" t="s">
        <v>518</v>
      </c>
      <c r="D22" s="1011">
        <v>27000000</v>
      </c>
      <c r="E22" s="972">
        <v>26012580</v>
      </c>
      <c r="F22" s="970">
        <f t="shared" si="4"/>
        <v>987420</v>
      </c>
      <c r="G22" s="972">
        <v>0</v>
      </c>
      <c r="H22" s="971">
        <f>F22-G22</f>
        <v>987420</v>
      </c>
      <c r="I22" s="972">
        <v>0</v>
      </c>
      <c r="J22" s="412">
        <v>987420</v>
      </c>
      <c r="L22" s="349"/>
    </row>
    <row r="23" spans="1:12" s="346" customFormat="1" ht="24" customHeight="1" x14ac:dyDescent="0.15">
      <c r="A23" s="1367"/>
      <c r="B23" s="968">
        <v>13351</v>
      </c>
      <c r="C23" s="969" t="s">
        <v>2523</v>
      </c>
      <c r="D23" s="1011">
        <v>640629</v>
      </c>
      <c r="E23" s="972">
        <v>640629</v>
      </c>
      <c r="F23" s="970">
        <f t="shared" si="4"/>
        <v>0</v>
      </c>
      <c r="G23" s="972">
        <v>0</v>
      </c>
      <c r="H23" s="971">
        <f t="shared" ref="H23" si="6">F23-G23</f>
        <v>0</v>
      </c>
      <c r="I23" s="972">
        <v>0</v>
      </c>
      <c r="J23" s="412">
        <v>0</v>
      </c>
    </row>
    <row r="24" spans="1:12" s="190" customFormat="1" ht="15.75" customHeight="1" x14ac:dyDescent="0.2">
      <c r="A24" s="361" t="s">
        <v>2632</v>
      </c>
      <c r="B24" s="1012"/>
      <c r="C24" s="1013"/>
      <c r="D24" s="1010">
        <f>SUM(D20:D23)</f>
        <v>3406927124</v>
      </c>
      <c r="E24" s="1010">
        <f t="shared" ref="E24:J24" si="7">SUM(E20:E23)</f>
        <v>3404690403.5599999</v>
      </c>
      <c r="F24" s="1010">
        <f t="shared" si="7"/>
        <v>2236720.4400000572</v>
      </c>
      <c r="G24" s="1010">
        <f t="shared" si="7"/>
        <v>0</v>
      </c>
      <c r="H24" s="1010">
        <f>SUM(H20:H23)</f>
        <v>2236720.4400000572</v>
      </c>
      <c r="I24" s="1010">
        <f t="shared" si="7"/>
        <v>1249300.44</v>
      </c>
      <c r="J24" s="417">
        <f t="shared" si="7"/>
        <v>987420</v>
      </c>
      <c r="K24" s="356"/>
    </row>
    <row r="25" spans="1:12" s="346" customFormat="1" ht="14.25" customHeight="1" x14ac:dyDescent="0.15">
      <c r="A25" s="1376" t="s">
        <v>3171</v>
      </c>
      <c r="B25" s="968">
        <v>98048</v>
      </c>
      <c r="C25" s="969" t="s">
        <v>3531</v>
      </c>
      <c r="D25" s="1009">
        <v>135972000</v>
      </c>
      <c r="E25" s="970">
        <v>135972000</v>
      </c>
      <c r="F25" s="970">
        <f t="shared" ref="F25:F28" si="8">D25-E25</f>
        <v>0</v>
      </c>
      <c r="G25" s="970">
        <v>0</v>
      </c>
      <c r="H25" s="971">
        <f>F25-G25</f>
        <v>0</v>
      </c>
      <c r="I25" s="972">
        <v>0</v>
      </c>
      <c r="J25" s="412">
        <v>0</v>
      </c>
      <c r="K25" s="348"/>
    </row>
    <row r="26" spans="1:12" s="346" customFormat="1" ht="24" customHeight="1" x14ac:dyDescent="0.15">
      <c r="A26" s="1376"/>
      <c r="B26" s="968">
        <v>98071</v>
      </c>
      <c r="C26" s="969" t="s">
        <v>4445</v>
      </c>
      <c r="D26" s="1009">
        <v>500000</v>
      </c>
      <c r="E26" s="975">
        <v>151480.13</v>
      </c>
      <c r="F26" s="970">
        <f t="shared" si="8"/>
        <v>348519.87</v>
      </c>
      <c r="G26" s="970">
        <v>0</v>
      </c>
      <c r="H26" s="971">
        <f t="shared" ref="H26" si="9">F26-G26</f>
        <v>348519.87</v>
      </c>
      <c r="I26" s="972">
        <v>0</v>
      </c>
      <c r="J26" s="412">
        <v>348519.87</v>
      </c>
    </row>
    <row r="27" spans="1:12" s="190" customFormat="1" ht="15.75" customHeight="1" x14ac:dyDescent="0.2">
      <c r="A27" s="361" t="s">
        <v>3172</v>
      </c>
      <c r="B27" s="1012"/>
      <c r="C27" s="1013"/>
      <c r="D27" s="1010">
        <f>SUM(D25:D26)</f>
        <v>136472000</v>
      </c>
      <c r="E27" s="1010">
        <f t="shared" ref="E27:J27" si="10">SUM(E25:E26)</f>
        <v>136123480.13</v>
      </c>
      <c r="F27" s="1010">
        <f t="shared" si="10"/>
        <v>348519.87</v>
      </c>
      <c r="G27" s="1010">
        <f t="shared" si="10"/>
        <v>0</v>
      </c>
      <c r="H27" s="1010">
        <f t="shared" si="10"/>
        <v>348519.87</v>
      </c>
      <c r="I27" s="1010">
        <f t="shared" si="10"/>
        <v>0</v>
      </c>
      <c r="J27" s="417">
        <f t="shared" si="10"/>
        <v>348519.87</v>
      </c>
      <c r="K27" s="352"/>
      <c r="L27" s="353"/>
    </row>
    <row r="28" spans="1:12" s="346" customFormat="1" ht="24" customHeight="1" x14ac:dyDescent="0.15">
      <c r="A28" s="702" t="s">
        <v>4446</v>
      </c>
      <c r="B28" s="968">
        <v>14032</v>
      </c>
      <c r="C28" s="969" t="s">
        <v>4447</v>
      </c>
      <c r="D28" s="1009">
        <v>93000</v>
      </c>
      <c r="E28" s="970">
        <v>48100</v>
      </c>
      <c r="F28" s="970">
        <f t="shared" si="8"/>
        <v>44900</v>
      </c>
      <c r="G28" s="970">
        <v>44900</v>
      </c>
      <c r="H28" s="971">
        <f>F28-G28</f>
        <v>0</v>
      </c>
      <c r="I28" s="972">
        <v>0</v>
      </c>
      <c r="J28" s="412">
        <v>0</v>
      </c>
      <c r="K28" s="348"/>
    </row>
    <row r="29" spans="1:12" s="190" customFormat="1" ht="15.75" customHeight="1" x14ac:dyDescent="0.2">
      <c r="A29" s="361" t="s">
        <v>4467</v>
      </c>
      <c r="B29" s="1012"/>
      <c r="C29" s="1013"/>
      <c r="D29" s="1010">
        <f t="shared" ref="D29:J29" si="11">SUM(D28:D28)</f>
        <v>93000</v>
      </c>
      <c r="E29" s="1010">
        <f t="shared" si="11"/>
        <v>48100</v>
      </c>
      <c r="F29" s="1010">
        <f t="shared" si="11"/>
        <v>44900</v>
      </c>
      <c r="G29" s="1010">
        <f t="shared" si="11"/>
        <v>44900</v>
      </c>
      <c r="H29" s="1010">
        <f t="shared" si="11"/>
        <v>0</v>
      </c>
      <c r="I29" s="1010">
        <f t="shared" si="11"/>
        <v>0</v>
      </c>
      <c r="J29" s="417">
        <f t="shared" si="11"/>
        <v>0</v>
      </c>
      <c r="K29" s="352"/>
      <c r="L29" s="353"/>
    </row>
    <row r="30" spans="1:12" s="346" customFormat="1" ht="24" customHeight="1" x14ac:dyDescent="0.15">
      <c r="A30" s="1372" t="s">
        <v>519</v>
      </c>
      <c r="B30" s="968">
        <v>35015</v>
      </c>
      <c r="C30" s="969" t="s">
        <v>520</v>
      </c>
      <c r="D30" s="1011">
        <v>15496327</v>
      </c>
      <c r="E30" s="972">
        <v>15111327</v>
      </c>
      <c r="F30" s="970">
        <f t="shared" ref="F30:F33" si="12">D30-E30</f>
        <v>385000</v>
      </c>
      <c r="G30" s="972">
        <v>70000</v>
      </c>
      <c r="H30" s="971">
        <f>F30-G30</f>
        <v>315000</v>
      </c>
      <c r="I30" s="970">
        <v>315000</v>
      </c>
      <c r="J30" s="413">
        <v>0</v>
      </c>
    </row>
    <row r="31" spans="1:12" s="346" customFormat="1" ht="24" customHeight="1" x14ac:dyDescent="0.15">
      <c r="A31" s="1372"/>
      <c r="B31" s="968">
        <v>35018</v>
      </c>
      <c r="C31" s="969" t="s">
        <v>521</v>
      </c>
      <c r="D31" s="1011">
        <v>11826130</v>
      </c>
      <c r="E31" s="972">
        <v>11826130</v>
      </c>
      <c r="F31" s="970">
        <f t="shared" si="12"/>
        <v>0</v>
      </c>
      <c r="G31" s="972">
        <v>0</v>
      </c>
      <c r="H31" s="971">
        <f t="shared" ref="H31:H33" si="13">F31-G31</f>
        <v>0</v>
      </c>
      <c r="I31" s="970">
        <v>0</v>
      </c>
      <c r="J31" s="413">
        <v>0</v>
      </c>
    </row>
    <row r="32" spans="1:12" s="346" customFormat="1" ht="12.75" customHeight="1" x14ac:dyDescent="0.15">
      <c r="A32" s="1372"/>
      <c r="B32" s="968">
        <v>35019</v>
      </c>
      <c r="C32" s="969" t="s">
        <v>1644</v>
      </c>
      <c r="D32" s="1011">
        <v>3034289</v>
      </c>
      <c r="E32" s="972">
        <v>2820890</v>
      </c>
      <c r="F32" s="970">
        <f t="shared" si="12"/>
        <v>213399</v>
      </c>
      <c r="G32" s="972">
        <v>112314</v>
      </c>
      <c r="H32" s="971">
        <f t="shared" si="13"/>
        <v>101085</v>
      </c>
      <c r="I32" s="972">
        <v>101085</v>
      </c>
      <c r="J32" s="412">
        <v>0</v>
      </c>
      <c r="K32" s="348"/>
    </row>
    <row r="33" spans="1:12" s="346" customFormat="1" ht="12.75" customHeight="1" x14ac:dyDescent="0.15">
      <c r="A33" s="1372"/>
      <c r="B33" s="968">
        <v>35442</v>
      </c>
      <c r="C33" s="969" t="s">
        <v>3532</v>
      </c>
      <c r="D33" s="1011">
        <v>240000</v>
      </c>
      <c r="E33" s="972">
        <v>240000</v>
      </c>
      <c r="F33" s="970">
        <f t="shared" si="12"/>
        <v>0</v>
      </c>
      <c r="G33" s="972">
        <v>0</v>
      </c>
      <c r="H33" s="971">
        <f t="shared" si="13"/>
        <v>0</v>
      </c>
      <c r="I33" s="972">
        <v>0</v>
      </c>
      <c r="J33" s="412">
        <v>0</v>
      </c>
    </row>
    <row r="34" spans="1:12" s="190" customFormat="1" ht="15.75" customHeight="1" x14ac:dyDescent="0.2">
      <c r="A34" s="361" t="s">
        <v>2633</v>
      </c>
      <c r="B34" s="1012"/>
      <c r="C34" s="1013"/>
      <c r="D34" s="1010">
        <f>SUM(D30:D33)</f>
        <v>30596746</v>
      </c>
      <c r="E34" s="1010">
        <f t="shared" ref="E34:J34" si="14">SUM(E30:E33)</f>
        <v>29998347</v>
      </c>
      <c r="F34" s="1010">
        <f t="shared" si="14"/>
        <v>598399</v>
      </c>
      <c r="G34" s="1010">
        <f t="shared" si="14"/>
        <v>182314</v>
      </c>
      <c r="H34" s="1010">
        <f t="shared" si="14"/>
        <v>416085</v>
      </c>
      <c r="I34" s="1010">
        <f t="shared" si="14"/>
        <v>416085</v>
      </c>
      <c r="J34" s="417">
        <f t="shared" si="14"/>
        <v>0</v>
      </c>
    </row>
    <row r="35" spans="1:12" ht="24" customHeight="1" x14ac:dyDescent="0.15">
      <c r="A35" s="1367" t="s">
        <v>522</v>
      </c>
      <c r="B35" s="968">
        <v>34031</v>
      </c>
      <c r="C35" s="969" t="s">
        <v>2524</v>
      </c>
      <c r="D35" s="1011">
        <v>490000</v>
      </c>
      <c r="E35" s="972">
        <v>490000</v>
      </c>
      <c r="F35" s="970">
        <f t="shared" ref="F35:F40" si="15">D35-E35</f>
        <v>0</v>
      </c>
      <c r="G35" s="972">
        <v>0</v>
      </c>
      <c r="H35" s="974">
        <f t="shared" ref="H35:H40" si="16">F35-G35</f>
        <v>0</v>
      </c>
      <c r="I35" s="972">
        <v>0</v>
      </c>
      <c r="J35" s="412">
        <v>0</v>
      </c>
    </row>
    <row r="36" spans="1:12" ht="12.75" customHeight="1" x14ac:dyDescent="0.15">
      <c r="A36" s="1367"/>
      <c r="B36" s="968">
        <v>34053</v>
      </c>
      <c r="C36" s="969" t="s">
        <v>523</v>
      </c>
      <c r="D36" s="1011">
        <v>317000</v>
      </c>
      <c r="E36" s="972">
        <v>317000</v>
      </c>
      <c r="F36" s="970">
        <f t="shared" si="15"/>
        <v>0</v>
      </c>
      <c r="G36" s="972">
        <v>0</v>
      </c>
      <c r="H36" s="974">
        <f t="shared" si="16"/>
        <v>0</v>
      </c>
      <c r="I36" s="972">
        <v>0</v>
      </c>
      <c r="J36" s="412">
        <v>0</v>
      </c>
    </row>
    <row r="37" spans="1:12" ht="12.75" customHeight="1" x14ac:dyDescent="0.15">
      <c r="A37" s="1367"/>
      <c r="B37" s="968">
        <v>34070</v>
      </c>
      <c r="C37" s="969" t="s">
        <v>524</v>
      </c>
      <c r="D37" s="1011">
        <v>613950</v>
      </c>
      <c r="E37" s="972">
        <v>413950</v>
      </c>
      <c r="F37" s="970">
        <f t="shared" si="15"/>
        <v>200000</v>
      </c>
      <c r="G37" s="972">
        <v>200000</v>
      </c>
      <c r="H37" s="974">
        <f t="shared" si="16"/>
        <v>0</v>
      </c>
      <c r="I37" s="972">
        <v>0</v>
      </c>
      <c r="J37" s="412">
        <v>0</v>
      </c>
    </row>
    <row r="38" spans="1:12" ht="24" customHeight="1" x14ac:dyDescent="0.15">
      <c r="A38" s="1367"/>
      <c r="B38" s="968">
        <v>34352</v>
      </c>
      <c r="C38" s="969" t="s">
        <v>525</v>
      </c>
      <c r="D38" s="1011">
        <v>7840000</v>
      </c>
      <c r="E38" s="972">
        <v>7840000</v>
      </c>
      <c r="F38" s="970">
        <f t="shared" si="15"/>
        <v>0</v>
      </c>
      <c r="G38" s="972">
        <v>0</v>
      </c>
      <c r="H38" s="974">
        <f t="shared" si="16"/>
        <v>0</v>
      </c>
      <c r="I38" s="972">
        <v>0</v>
      </c>
      <c r="J38" s="412">
        <v>0</v>
      </c>
    </row>
    <row r="39" spans="1:12" ht="12.75" customHeight="1" x14ac:dyDescent="0.15">
      <c r="A39" s="1367"/>
      <c r="B39" s="968">
        <v>34502</v>
      </c>
      <c r="C39" s="969" t="s">
        <v>3173</v>
      </c>
      <c r="D39" s="1011">
        <v>1009000</v>
      </c>
      <c r="E39" s="972">
        <v>1009000</v>
      </c>
      <c r="F39" s="970">
        <f t="shared" si="15"/>
        <v>0</v>
      </c>
      <c r="G39" s="972">
        <v>0</v>
      </c>
      <c r="H39" s="974">
        <f t="shared" si="16"/>
        <v>0</v>
      </c>
      <c r="I39" s="972">
        <v>0</v>
      </c>
      <c r="J39" s="412">
        <v>0</v>
      </c>
    </row>
    <row r="40" spans="1:12" ht="24" customHeight="1" x14ac:dyDescent="0.15">
      <c r="A40" s="1367"/>
      <c r="B40" s="968">
        <v>34505</v>
      </c>
      <c r="C40" s="969" t="s">
        <v>3533</v>
      </c>
      <c r="D40" s="1011">
        <v>500000</v>
      </c>
      <c r="E40" s="972">
        <v>500000</v>
      </c>
      <c r="F40" s="970">
        <f t="shared" si="15"/>
        <v>0</v>
      </c>
      <c r="G40" s="972">
        <v>0</v>
      </c>
      <c r="H40" s="974">
        <f t="shared" si="16"/>
        <v>0</v>
      </c>
      <c r="I40" s="972">
        <v>0</v>
      </c>
      <c r="J40" s="412">
        <v>0</v>
      </c>
    </row>
    <row r="41" spans="1:12" s="190" customFormat="1" ht="15.75" customHeight="1" x14ac:dyDescent="0.2">
      <c r="A41" s="361" t="s">
        <v>2634</v>
      </c>
      <c r="B41" s="1012"/>
      <c r="C41" s="1013"/>
      <c r="D41" s="1010">
        <f>SUM(D35:D40)</f>
        <v>10769950</v>
      </c>
      <c r="E41" s="1010">
        <f t="shared" ref="E41:J41" si="17">SUM(E35:E40)</f>
        <v>10569950</v>
      </c>
      <c r="F41" s="1010">
        <f t="shared" si="17"/>
        <v>200000</v>
      </c>
      <c r="G41" s="1010">
        <f t="shared" si="17"/>
        <v>200000</v>
      </c>
      <c r="H41" s="1010">
        <f t="shared" si="17"/>
        <v>0</v>
      </c>
      <c r="I41" s="1010">
        <f t="shared" si="17"/>
        <v>0</v>
      </c>
      <c r="J41" s="417">
        <f t="shared" si="17"/>
        <v>0</v>
      </c>
    </row>
    <row r="42" spans="1:12" ht="12.75" customHeight="1" x14ac:dyDescent="0.15">
      <c r="A42" s="262" t="s">
        <v>2635</v>
      </c>
      <c r="B42" s="968">
        <v>4001</v>
      </c>
      <c r="C42" s="969" t="s">
        <v>2525</v>
      </c>
      <c r="D42" s="1011">
        <v>300000</v>
      </c>
      <c r="E42" s="972">
        <v>300000</v>
      </c>
      <c r="F42" s="970">
        <f t="shared" si="0"/>
        <v>0</v>
      </c>
      <c r="G42" s="972">
        <v>0</v>
      </c>
      <c r="H42" s="971">
        <f>F42-G42</f>
        <v>0</v>
      </c>
      <c r="I42" s="972">
        <v>0</v>
      </c>
      <c r="J42" s="412">
        <v>0</v>
      </c>
      <c r="K42" s="346"/>
    </row>
    <row r="43" spans="1:12" s="190" customFormat="1" ht="15.75" customHeight="1" x14ac:dyDescent="0.2">
      <c r="A43" s="361" t="s">
        <v>2636</v>
      </c>
      <c r="B43" s="1014"/>
      <c r="C43" s="1013"/>
      <c r="D43" s="1010">
        <f>SUM(D42:D42)</f>
        <v>300000</v>
      </c>
      <c r="E43" s="1010">
        <f t="shared" ref="E43:J43" si="18">SUM(E42:E42)</f>
        <v>300000</v>
      </c>
      <c r="F43" s="1010">
        <f t="shared" si="18"/>
        <v>0</v>
      </c>
      <c r="G43" s="1010">
        <f t="shared" si="18"/>
        <v>0</v>
      </c>
      <c r="H43" s="1010">
        <f t="shared" si="18"/>
        <v>0</v>
      </c>
      <c r="I43" s="1010">
        <f t="shared" si="18"/>
        <v>0</v>
      </c>
      <c r="J43" s="417">
        <f t="shared" si="18"/>
        <v>0</v>
      </c>
    </row>
    <row r="44" spans="1:12" ht="24" customHeight="1" x14ac:dyDescent="0.15">
      <c r="A44" s="976" t="s">
        <v>3181</v>
      </c>
      <c r="B44" s="968" t="s">
        <v>4448</v>
      </c>
      <c r="C44" s="977" t="s">
        <v>4449</v>
      </c>
      <c r="D44" s="1011">
        <v>500000000</v>
      </c>
      <c r="E44" s="972">
        <v>422313315</v>
      </c>
      <c r="F44" s="972">
        <f>D44-E44</f>
        <v>77686685</v>
      </c>
      <c r="G44" s="972">
        <v>77686685</v>
      </c>
      <c r="H44" s="971">
        <f>F44-G44</f>
        <v>0</v>
      </c>
      <c r="I44" s="972">
        <v>0</v>
      </c>
      <c r="J44" s="412">
        <v>0</v>
      </c>
      <c r="K44" s="354"/>
      <c r="L44" s="354"/>
    </row>
    <row r="45" spans="1:12" s="190" customFormat="1" ht="15.75" customHeight="1" x14ac:dyDescent="0.2">
      <c r="A45" s="361" t="s">
        <v>4450</v>
      </c>
      <c r="B45" s="1014"/>
      <c r="C45" s="1013"/>
      <c r="D45" s="1010">
        <f t="shared" ref="D45:J45" si="19">SUM(D44:D44)</f>
        <v>500000000</v>
      </c>
      <c r="E45" s="1010">
        <f t="shared" si="19"/>
        <v>422313315</v>
      </c>
      <c r="F45" s="1010">
        <f t="shared" si="19"/>
        <v>77686685</v>
      </c>
      <c r="G45" s="1010">
        <f t="shared" si="19"/>
        <v>77686685</v>
      </c>
      <c r="H45" s="1010">
        <f t="shared" si="19"/>
        <v>0</v>
      </c>
      <c r="I45" s="1010">
        <f t="shared" si="19"/>
        <v>0</v>
      </c>
      <c r="J45" s="417">
        <f t="shared" si="19"/>
        <v>0</v>
      </c>
    </row>
    <row r="46" spans="1:12" s="346" customFormat="1" ht="24" customHeight="1" x14ac:dyDescent="0.15">
      <c r="A46" s="262" t="s">
        <v>526</v>
      </c>
      <c r="B46" s="968">
        <v>91252</v>
      </c>
      <c r="C46" s="969" t="s">
        <v>527</v>
      </c>
      <c r="D46" s="1011">
        <v>108640000</v>
      </c>
      <c r="E46" s="972">
        <v>108640000</v>
      </c>
      <c r="F46" s="970">
        <f t="shared" ref="F46" si="20">D46-E46</f>
        <v>0</v>
      </c>
      <c r="G46" s="972">
        <v>0</v>
      </c>
      <c r="H46" s="971">
        <f>F46-G46</f>
        <v>0</v>
      </c>
      <c r="I46" s="972">
        <v>0</v>
      </c>
      <c r="J46" s="412">
        <v>0</v>
      </c>
      <c r="K46" s="347"/>
      <c r="L46" s="347"/>
    </row>
    <row r="47" spans="1:12" s="190" customFormat="1" ht="15.75" customHeight="1" thickBot="1" x14ac:dyDescent="0.25">
      <c r="A47" s="361" t="s">
        <v>2637</v>
      </c>
      <c r="B47" s="1014"/>
      <c r="C47" s="1013"/>
      <c r="D47" s="1010">
        <f t="shared" ref="D47:J47" si="21">SUM(D46:D46)</f>
        <v>108640000</v>
      </c>
      <c r="E47" s="1010">
        <f t="shared" si="21"/>
        <v>108640000</v>
      </c>
      <c r="F47" s="1010">
        <f t="shared" si="21"/>
        <v>0</v>
      </c>
      <c r="G47" s="1010">
        <f t="shared" si="21"/>
        <v>0</v>
      </c>
      <c r="H47" s="1010">
        <f t="shared" si="21"/>
        <v>0</v>
      </c>
      <c r="I47" s="1010">
        <f t="shared" si="21"/>
        <v>0</v>
      </c>
      <c r="J47" s="417">
        <f t="shared" si="21"/>
        <v>0</v>
      </c>
    </row>
    <row r="48" spans="1:12" s="356" customFormat="1" ht="19.5" customHeight="1" thickBot="1" x14ac:dyDescent="0.25">
      <c r="A48" s="1368" t="s">
        <v>10</v>
      </c>
      <c r="B48" s="1369"/>
      <c r="C48" s="1369"/>
      <c r="D48" s="995">
        <f t="shared" ref="D48:J48" si="22">D41+D34+D24+D17+D43+D29+D19+D47+D27+D45</f>
        <v>27809005581</v>
      </c>
      <c r="E48" s="995">
        <f t="shared" si="22"/>
        <v>27718110732.920002</v>
      </c>
      <c r="F48" s="995">
        <f t="shared" si="22"/>
        <v>90894848.080000058</v>
      </c>
      <c r="G48" s="995">
        <f t="shared" si="22"/>
        <v>83199810.769999996</v>
      </c>
      <c r="H48" s="995">
        <f t="shared" si="22"/>
        <v>7695037.3100000573</v>
      </c>
      <c r="I48" s="995">
        <f t="shared" si="22"/>
        <v>6354097.4399999995</v>
      </c>
      <c r="J48" s="995">
        <f t="shared" si="22"/>
        <v>1340939.8700000001</v>
      </c>
    </row>
    <row r="49" spans="1:11" s="89" customFormat="1" ht="15" customHeight="1" x14ac:dyDescent="0.2">
      <c r="A49" s="324"/>
      <c r="D49" s="323"/>
      <c r="E49" s="323"/>
      <c r="F49" s="323"/>
      <c r="G49" s="323"/>
      <c r="H49" s="323"/>
      <c r="I49" s="323"/>
      <c r="J49" s="323"/>
    </row>
    <row r="50" spans="1:11" s="89" customFormat="1" ht="15" customHeight="1" x14ac:dyDescent="0.2">
      <c r="A50" s="350" t="s">
        <v>3469</v>
      </c>
      <c r="B50" s="116"/>
      <c r="C50" s="258"/>
      <c r="D50" s="259"/>
      <c r="E50" s="259"/>
      <c r="F50" s="259"/>
      <c r="G50" s="259"/>
      <c r="H50" s="259"/>
      <c r="I50" s="259"/>
      <c r="J50" s="259"/>
    </row>
    <row r="51" spans="1:11" s="356" customFormat="1" ht="15" customHeight="1" x14ac:dyDescent="0.2">
      <c r="A51" s="1370" t="s">
        <v>3534</v>
      </c>
      <c r="B51" s="1370"/>
      <c r="C51" s="1370"/>
      <c r="D51" s="1370"/>
      <c r="E51" s="1370"/>
      <c r="F51" s="1370"/>
      <c r="G51" s="1370"/>
      <c r="H51" s="1370"/>
      <c r="I51" s="1370"/>
      <c r="J51" s="1370"/>
    </row>
    <row r="52" spans="1:11" s="89" customFormat="1" ht="15" customHeight="1" x14ac:dyDescent="0.2">
      <c r="A52" s="1371" t="s">
        <v>3186</v>
      </c>
      <c r="B52" s="1371"/>
      <c r="C52" s="1371"/>
      <c r="D52" s="354"/>
      <c r="E52" s="354"/>
      <c r="F52" s="260"/>
      <c r="G52" s="260"/>
      <c r="H52" s="260"/>
      <c r="I52" s="260"/>
      <c r="J52" s="260"/>
      <c r="K52" s="260"/>
    </row>
  </sheetData>
  <mergeCells count="10">
    <mergeCell ref="A1:J1"/>
    <mergeCell ref="A4:A16"/>
    <mergeCell ref="A19:C19"/>
    <mergeCell ref="A20:A23"/>
    <mergeCell ref="A25:A26"/>
    <mergeCell ref="A35:A40"/>
    <mergeCell ref="A48:C48"/>
    <mergeCell ref="A51:J51"/>
    <mergeCell ref="A52:C52"/>
    <mergeCell ref="A30:A33"/>
  </mergeCells>
  <printOptions horizontalCentered="1"/>
  <pageMargins left="0.39370078740157483" right="0.39370078740157483" top="0.59055118110236227" bottom="0.39370078740157483" header="0.31496062992125984" footer="0.11811023622047245"/>
  <pageSetup paperSize="9" scale="76" firstPageNumber="151" fitToHeight="0" orientation="landscape" useFirstPageNumber="1" r:id="rId1"/>
  <headerFooter>
    <oddHeader>&amp;L&amp;"Tahoma,Kurzíva"Závěrečný účet Moravskoslezského kraje za rok 2025&amp;R&amp;"Tahoma,Kurzíva"Tabulka č. 9</oddHeader>
    <oddFooter>&amp;C&amp;"Tahoma,Obyčejné"&amp;P</oddFooter>
  </headerFooter>
  <rowBreaks count="1" manualBreakCount="1">
    <brk id="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BDB5-9E31-4B19-9941-460AF85EF8A5}">
  <sheetPr>
    <pageSetUpPr fitToPage="1"/>
  </sheetPr>
  <dimension ref="A1:L24"/>
  <sheetViews>
    <sheetView zoomScaleNormal="100" zoomScaleSheetLayoutView="100" workbookViewId="0">
      <selection activeCell="F2" sqref="F2"/>
    </sheetView>
  </sheetViews>
  <sheetFormatPr defaultColWidth="9.140625" defaultRowHeight="10.5" x14ac:dyDescent="0.15"/>
  <cols>
    <col min="1" max="1" width="22.85546875" style="350" customWidth="1"/>
    <col min="2" max="2" width="8.42578125" style="351" bestFit="1" customWidth="1"/>
    <col min="3" max="3" width="71.28515625" style="342" customWidth="1"/>
    <col min="4" max="5" width="15.85546875" style="342" bestFit="1" customWidth="1"/>
    <col min="6" max="6" width="13.42578125" style="342" bestFit="1" customWidth="1"/>
    <col min="7" max="7" width="14.140625" style="342" bestFit="1" customWidth="1"/>
    <col min="8" max="9" width="12.28515625" style="346" bestFit="1" customWidth="1"/>
    <col min="10" max="10" width="12.85546875" style="346" bestFit="1" customWidth="1"/>
    <col min="11" max="11" width="16.42578125" style="342" customWidth="1"/>
    <col min="12" max="12" width="13.42578125" style="342" bestFit="1" customWidth="1"/>
    <col min="13" max="251" width="9.140625" style="342"/>
    <col min="252" max="252" width="13.140625" style="342" bestFit="1" customWidth="1"/>
    <col min="253" max="16384" width="9.140625" style="342"/>
  </cols>
  <sheetData>
    <row r="1" spans="1:10" s="356" customFormat="1" ht="36.75" customHeight="1" x14ac:dyDescent="0.2">
      <c r="A1" s="1377" t="s">
        <v>4451</v>
      </c>
      <c r="B1" s="1377"/>
      <c r="C1" s="1377"/>
      <c r="D1" s="1377"/>
      <c r="E1" s="190"/>
      <c r="F1" s="190"/>
      <c r="G1" s="190"/>
      <c r="H1" s="190"/>
      <c r="I1" s="190"/>
      <c r="J1" s="190"/>
    </row>
    <row r="2" spans="1:10" ht="15.75" customHeight="1" thickBot="1" x14ac:dyDescent="0.2">
      <c r="A2" s="343"/>
      <c r="B2" s="343"/>
      <c r="C2" s="343"/>
      <c r="D2" s="344" t="s">
        <v>506</v>
      </c>
      <c r="E2" s="346"/>
      <c r="F2" s="343"/>
    </row>
    <row r="3" spans="1:10" s="345" customFormat="1" ht="36" customHeight="1" thickBot="1" x14ac:dyDescent="0.25">
      <c r="A3" s="263" t="s">
        <v>507</v>
      </c>
      <c r="B3" s="966" t="s">
        <v>2906</v>
      </c>
      <c r="C3" s="966" t="s">
        <v>508</v>
      </c>
      <c r="D3" s="997" t="s">
        <v>4452</v>
      </c>
      <c r="E3" s="244"/>
      <c r="F3" s="244"/>
      <c r="I3" s="244"/>
      <c r="J3" s="244"/>
    </row>
    <row r="4" spans="1:10" s="345" customFormat="1" ht="24" customHeight="1" x14ac:dyDescent="0.2">
      <c r="A4" s="702" t="s">
        <v>509</v>
      </c>
      <c r="B4" s="978">
        <v>33504</v>
      </c>
      <c r="C4" s="357" t="s">
        <v>4453</v>
      </c>
      <c r="D4" s="360">
        <v>130000</v>
      </c>
      <c r="E4" s="190"/>
      <c r="F4" s="352"/>
      <c r="I4" s="244"/>
      <c r="J4" s="244"/>
    </row>
    <row r="5" spans="1:10" s="190" customFormat="1" ht="15.75" customHeight="1" x14ac:dyDescent="0.2">
      <c r="A5" s="359" t="s">
        <v>3170</v>
      </c>
      <c r="B5" s="1003"/>
      <c r="C5" s="1004"/>
      <c r="D5" s="998">
        <f>SUM(D4:D4)</f>
        <v>130000</v>
      </c>
      <c r="E5" s="347"/>
      <c r="F5" s="347"/>
      <c r="I5" s="347"/>
      <c r="J5" s="347"/>
    </row>
    <row r="6" spans="1:10" s="345" customFormat="1" ht="12.75" customHeight="1" x14ac:dyDescent="0.2">
      <c r="A6" s="1376" t="s">
        <v>516</v>
      </c>
      <c r="B6" s="978">
        <v>13005</v>
      </c>
      <c r="C6" s="357" t="s">
        <v>3174</v>
      </c>
      <c r="D6" s="360">
        <v>845000</v>
      </c>
      <c r="E6" s="190"/>
      <c r="F6" s="352"/>
      <c r="I6" s="244"/>
      <c r="J6" s="244"/>
    </row>
    <row r="7" spans="1:10" s="345" customFormat="1" ht="12.75" customHeight="1" x14ac:dyDescent="0.2">
      <c r="A7" s="1376"/>
      <c r="B7" s="978">
        <v>13023</v>
      </c>
      <c r="C7" s="357" t="s">
        <v>2935</v>
      </c>
      <c r="D7" s="360">
        <v>2322480.9900000002</v>
      </c>
      <c r="E7" s="353"/>
      <c r="F7" s="352"/>
      <c r="I7" s="244"/>
      <c r="J7" s="244"/>
    </row>
    <row r="8" spans="1:10" s="190" customFormat="1" ht="15.75" customHeight="1" x14ac:dyDescent="0.2">
      <c r="A8" s="359" t="s">
        <v>2632</v>
      </c>
      <c r="B8" s="1003"/>
      <c r="C8" s="1004"/>
      <c r="D8" s="998">
        <f>SUM(D6:D7)</f>
        <v>3167480.99</v>
      </c>
      <c r="E8" s="347"/>
      <c r="F8" s="347"/>
      <c r="I8" s="347"/>
      <c r="J8" s="347"/>
    </row>
    <row r="9" spans="1:10" s="190" customFormat="1" ht="12.75" customHeight="1" x14ac:dyDescent="0.2">
      <c r="A9" s="1378" t="s">
        <v>3171</v>
      </c>
      <c r="B9" s="979" t="s">
        <v>59</v>
      </c>
      <c r="C9" s="357" t="s">
        <v>3175</v>
      </c>
      <c r="D9" s="999">
        <v>230957300</v>
      </c>
      <c r="E9" s="347"/>
      <c r="F9" s="352"/>
      <c r="I9" s="347"/>
      <c r="J9" s="347"/>
    </row>
    <row r="10" spans="1:10" s="190" customFormat="1" ht="12.75" customHeight="1" x14ac:dyDescent="0.2">
      <c r="A10" s="1379"/>
      <c r="B10" s="980">
        <v>98045</v>
      </c>
      <c r="C10" s="357" t="s">
        <v>3176</v>
      </c>
      <c r="D10" s="999">
        <v>6628100</v>
      </c>
      <c r="F10" s="352"/>
      <c r="I10" s="347"/>
      <c r="J10" s="347"/>
    </row>
    <row r="11" spans="1:10" s="190" customFormat="1" ht="24" customHeight="1" x14ac:dyDescent="0.2">
      <c r="A11" s="1379"/>
      <c r="B11" s="980">
        <v>98502</v>
      </c>
      <c r="C11" s="357" t="s">
        <v>4454</v>
      </c>
      <c r="D11" s="999">
        <v>25600</v>
      </c>
      <c r="E11" s="353"/>
      <c r="F11" s="352"/>
      <c r="I11" s="347"/>
      <c r="J11" s="347"/>
    </row>
    <row r="12" spans="1:10" s="190" customFormat="1" ht="15.75" customHeight="1" x14ac:dyDescent="0.2">
      <c r="A12" s="359" t="s">
        <v>3172</v>
      </c>
      <c r="B12" s="1003"/>
      <c r="C12" s="1004"/>
      <c r="D12" s="998">
        <f>SUM(D9:D11)</f>
        <v>237611000</v>
      </c>
      <c r="E12" s="347"/>
      <c r="F12" s="347"/>
      <c r="I12" s="347"/>
      <c r="J12" s="347"/>
    </row>
    <row r="13" spans="1:10" s="190" customFormat="1" ht="25.5" customHeight="1" x14ac:dyDescent="0.2">
      <c r="A13" s="1378" t="s">
        <v>3179</v>
      </c>
      <c r="B13" s="979">
        <v>17101</v>
      </c>
      <c r="C13" s="357" t="s">
        <v>4455</v>
      </c>
      <c r="D13" s="999">
        <v>337495</v>
      </c>
      <c r="E13" s="347"/>
      <c r="F13" s="352"/>
      <c r="I13" s="347"/>
      <c r="J13" s="347"/>
    </row>
    <row r="14" spans="1:10" s="190" customFormat="1" ht="12.75" customHeight="1" x14ac:dyDescent="0.2">
      <c r="A14" s="1379"/>
      <c r="B14" s="980">
        <v>17105</v>
      </c>
      <c r="C14" s="357" t="s">
        <v>4456</v>
      </c>
      <c r="D14" s="999">
        <v>9942238</v>
      </c>
      <c r="F14" s="352"/>
      <c r="I14" s="347"/>
      <c r="J14" s="347"/>
    </row>
    <row r="15" spans="1:10" s="190" customFormat="1" ht="15.75" customHeight="1" x14ac:dyDescent="0.2">
      <c r="A15" s="359" t="s">
        <v>3180</v>
      </c>
      <c r="B15" s="1003"/>
      <c r="C15" s="1004"/>
      <c r="D15" s="998">
        <f>SUM(D13:D14)</f>
        <v>10279733</v>
      </c>
      <c r="E15" s="347"/>
      <c r="F15" s="347"/>
      <c r="I15" s="347"/>
      <c r="J15" s="347"/>
    </row>
    <row r="16" spans="1:10" s="190" customFormat="1" ht="24" customHeight="1" x14ac:dyDescent="0.2">
      <c r="A16" s="981" t="s">
        <v>4457</v>
      </c>
      <c r="B16" s="968">
        <v>22020</v>
      </c>
      <c r="C16" s="969" t="s">
        <v>3177</v>
      </c>
      <c r="D16" s="1000">
        <v>3700000</v>
      </c>
      <c r="E16" s="982"/>
      <c r="F16" s="347"/>
      <c r="I16" s="347"/>
      <c r="J16" s="347"/>
    </row>
    <row r="17" spans="1:12" s="190" customFormat="1" ht="15.75" customHeight="1" x14ac:dyDescent="0.2">
      <c r="A17" s="1005" t="s">
        <v>3178</v>
      </c>
      <c r="B17" s="1006"/>
      <c r="C17" s="1007"/>
      <c r="D17" s="1001">
        <f t="shared" ref="D17" si="0">SUM(D16:D16)</f>
        <v>3700000</v>
      </c>
      <c r="E17" s="347"/>
      <c r="F17" s="347"/>
      <c r="I17" s="347"/>
      <c r="J17" s="347"/>
    </row>
    <row r="18" spans="1:12" s="356" customFormat="1" ht="12.75" customHeight="1" x14ac:dyDescent="0.2">
      <c r="A18" s="983" t="s">
        <v>3182</v>
      </c>
      <c r="B18" s="984">
        <v>29514</v>
      </c>
      <c r="C18" s="985" t="s">
        <v>3535</v>
      </c>
      <c r="D18" s="999">
        <v>2800367</v>
      </c>
      <c r="E18" s="353"/>
      <c r="F18" s="352"/>
      <c r="H18" s="190"/>
      <c r="I18" s="354"/>
      <c r="J18" s="354"/>
    </row>
    <row r="19" spans="1:12" s="190" customFormat="1" ht="16.5" customHeight="1" thickBot="1" x14ac:dyDescent="0.25">
      <c r="A19" s="1374" t="s">
        <v>3183</v>
      </c>
      <c r="B19" s="1375"/>
      <c r="C19" s="1375"/>
      <c r="D19" s="1002">
        <f>SUM(D18:D18)</f>
        <v>2800367</v>
      </c>
      <c r="E19" s="347"/>
      <c r="F19" s="347"/>
      <c r="I19" s="347"/>
      <c r="J19" s="347"/>
    </row>
    <row r="20" spans="1:12" s="190" customFormat="1" ht="18" customHeight="1" thickBot="1" x14ac:dyDescent="0.25">
      <c r="A20" s="1380" t="s">
        <v>10</v>
      </c>
      <c r="B20" s="1381"/>
      <c r="C20" s="1381"/>
      <c r="D20" s="358">
        <f>D8+D15+D17+D19+D12+D5</f>
        <v>257688580.99000001</v>
      </c>
      <c r="E20" s="347"/>
      <c r="F20" s="347"/>
      <c r="I20" s="347"/>
      <c r="J20" s="347"/>
    </row>
    <row r="21" spans="1:12" s="346" customFormat="1" x14ac:dyDescent="0.15">
      <c r="B21" s="343"/>
      <c r="E21" s="347"/>
      <c r="F21" s="347"/>
      <c r="I21" s="347"/>
      <c r="J21" s="347"/>
      <c r="K21" s="347"/>
      <c r="L21" s="347"/>
    </row>
    <row r="22" spans="1:12" x14ac:dyDescent="0.15">
      <c r="A22" s="350" t="s">
        <v>3469</v>
      </c>
      <c r="C22" s="986"/>
      <c r="D22" s="349"/>
      <c r="E22" s="349"/>
      <c r="F22" s="349"/>
      <c r="G22" s="349"/>
      <c r="H22" s="349"/>
      <c r="I22" s="349"/>
      <c r="J22" s="349"/>
    </row>
    <row r="23" spans="1:12" ht="26.25" customHeight="1" x14ac:dyDescent="0.15">
      <c r="A23" s="1371" t="s">
        <v>4458</v>
      </c>
      <c r="B23" s="1371"/>
      <c r="C23" s="1371"/>
      <c r="D23" s="1371"/>
      <c r="E23" s="354"/>
      <c r="F23" s="348"/>
      <c r="G23" s="348"/>
      <c r="H23" s="348"/>
      <c r="I23" s="348"/>
      <c r="J23" s="348"/>
    </row>
    <row r="24" spans="1:12" ht="12.75" x14ac:dyDescent="0.2">
      <c r="A24" s="1371"/>
      <c r="B24" s="1371"/>
      <c r="C24" s="1371"/>
      <c r="D24" s="89"/>
      <c r="E24" s="89"/>
      <c r="F24" s="347"/>
      <c r="G24" s="347"/>
      <c r="H24" s="347"/>
      <c r="I24" s="347"/>
      <c r="J24" s="347"/>
    </row>
  </sheetData>
  <mergeCells count="8">
    <mergeCell ref="A23:D23"/>
    <mergeCell ref="A24:C24"/>
    <mergeCell ref="A1:D1"/>
    <mergeCell ref="A6:A7"/>
    <mergeCell ref="A9:A11"/>
    <mergeCell ref="A13:A14"/>
    <mergeCell ref="A19:C19"/>
    <mergeCell ref="A20:C20"/>
  </mergeCells>
  <printOptions horizontalCentered="1"/>
  <pageMargins left="0.39370078740157483" right="0.39370078740157483" top="0.59055118110236227" bottom="0.39370078740157483" header="0.31496062992125984" footer="0.11811023622047245"/>
  <pageSetup paperSize="9" scale="82" firstPageNumber="153" fitToHeight="0" orientation="portrait" useFirstPageNumber="1" r:id="rId1"/>
  <headerFooter>
    <oddHeader>&amp;L&amp;"Tahoma,Kurzíva"Závěrečný účet Moravskoslezského kraje za rok 2025&amp;R&amp;"Tahoma,Kurzíva"Tabulka č. 10</oddHeader>
    <oddFooter>&amp;C&amp;"Tahoma,Obyčejné"&amp;P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801C-E4BE-4BB5-AEF0-7EC63B526CDE}">
  <sheetPr>
    <pageSetUpPr fitToPage="1"/>
  </sheetPr>
  <dimension ref="A1:I15"/>
  <sheetViews>
    <sheetView zoomScaleNormal="100" zoomScaleSheetLayoutView="100" workbookViewId="0">
      <selection activeCell="G2" sqref="G2"/>
    </sheetView>
  </sheetViews>
  <sheetFormatPr defaultColWidth="9.140625" defaultRowHeight="10.5" x14ac:dyDescent="0.15"/>
  <cols>
    <col min="1" max="1" width="20.7109375" style="350" customWidth="1"/>
    <col min="2" max="2" width="52.85546875" style="416" customWidth="1"/>
    <col min="3" max="4" width="15.85546875" style="342" bestFit="1" customWidth="1"/>
    <col min="5" max="5" width="13.42578125" style="342" bestFit="1" customWidth="1"/>
    <col min="6" max="6" width="14.140625" style="342" bestFit="1" customWidth="1"/>
    <col min="7" max="8" width="12.28515625" style="346" bestFit="1" customWidth="1"/>
    <col min="9" max="9" width="12.85546875" style="346" bestFit="1" customWidth="1"/>
    <col min="10" max="10" width="16.42578125" style="342" customWidth="1"/>
    <col min="11" max="11" width="13.42578125" style="342" bestFit="1" customWidth="1"/>
    <col min="12" max="250" width="9.140625" style="342"/>
    <col min="251" max="251" width="13.140625" style="342" bestFit="1" customWidth="1"/>
    <col min="252" max="16384" width="9.140625" style="342"/>
  </cols>
  <sheetData>
    <row r="1" spans="1:9" ht="36.75" customHeight="1" x14ac:dyDescent="0.15">
      <c r="A1" s="1377" t="s">
        <v>4459</v>
      </c>
      <c r="B1" s="1377"/>
      <c r="C1" s="1377"/>
      <c r="D1" s="1377"/>
      <c r="E1" s="1377"/>
      <c r="F1" s="355"/>
    </row>
    <row r="2" spans="1:9" ht="15.75" customHeight="1" thickBot="1" x14ac:dyDescent="0.2">
      <c r="A2" s="356"/>
      <c r="B2" s="414"/>
      <c r="C2" s="352"/>
      <c r="D2" s="352"/>
      <c r="E2" s="344" t="s">
        <v>506</v>
      </c>
    </row>
    <row r="3" spans="1:9" s="356" customFormat="1" ht="36" customHeight="1" thickBot="1" x14ac:dyDescent="0.25">
      <c r="A3" s="263" t="s">
        <v>507</v>
      </c>
      <c r="B3" s="966" t="s">
        <v>3184</v>
      </c>
      <c r="C3" s="993" t="s">
        <v>4452</v>
      </c>
      <c r="D3" s="966" t="s">
        <v>4460</v>
      </c>
      <c r="E3" s="967" t="s">
        <v>4461</v>
      </c>
      <c r="F3" s="352"/>
      <c r="G3" s="352"/>
      <c r="H3" s="190"/>
      <c r="I3" s="190"/>
    </row>
    <row r="4" spans="1:9" s="356" customFormat="1" ht="42" x14ac:dyDescent="0.2">
      <c r="A4" s="415" t="s">
        <v>509</v>
      </c>
      <c r="B4" s="987" t="s">
        <v>4462</v>
      </c>
      <c r="C4" s="994">
        <v>268688861.21000004</v>
      </c>
      <c r="D4" s="988">
        <v>268688861.21000004</v>
      </c>
      <c r="E4" s="989">
        <f t="shared" ref="E4:E7" si="0">C4-D4</f>
        <v>0</v>
      </c>
      <c r="F4" s="352"/>
      <c r="G4" s="352"/>
      <c r="H4" s="190"/>
      <c r="I4" s="190"/>
    </row>
    <row r="5" spans="1:9" s="356" customFormat="1" ht="34.5" customHeight="1" x14ac:dyDescent="0.2">
      <c r="A5" s="261" t="s">
        <v>516</v>
      </c>
      <c r="B5" s="990" t="s">
        <v>4463</v>
      </c>
      <c r="C5" s="994">
        <v>86018565.270000011</v>
      </c>
      <c r="D5" s="988">
        <v>86018565.270000011</v>
      </c>
      <c r="E5" s="989">
        <f t="shared" si="0"/>
        <v>0</v>
      </c>
      <c r="F5" s="352"/>
      <c r="G5" s="352"/>
      <c r="H5" s="190"/>
      <c r="I5" s="190"/>
    </row>
    <row r="6" spans="1:9" s="356" customFormat="1" ht="78" customHeight="1" x14ac:dyDescent="0.2">
      <c r="A6" s="261" t="s">
        <v>3179</v>
      </c>
      <c r="B6" s="990" t="s">
        <v>4464</v>
      </c>
      <c r="C6" s="994">
        <f>221499866.27-61344971.15</f>
        <v>160154895.12</v>
      </c>
      <c r="D6" s="988">
        <f>221499866.27-61344971.15</f>
        <v>160154895.12</v>
      </c>
      <c r="E6" s="989">
        <f t="shared" si="0"/>
        <v>0</v>
      </c>
      <c r="F6" s="352"/>
      <c r="G6" s="352"/>
      <c r="H6" s="190"/>
      <c r="I6" s="190"/>
    </row>
    <row r="7" spans="1:9" s="356" customFormat="1" ht="67.5" customHeight="1" x14ac:dyDescent="0.2">
      <c r="A7" s="261" t="s">
        <v>3181</v>
      </c>
      <c r="B7" s="990" t="s">
        <v>4465</v>
      </c>
      <c r="C7" s="994">
        <f>536364969.58-111440595.62</f>
        <v>424924373.95999998</v>
      </c>
      <c r="D7" s="988">
        <f>536364969.58-111440595.62</f>
        <v>424924373.95999998</v>
      </c>
      <c r="E7" s="989">
        <f t="shared" si="0"/>
        <v>0</v>
      </c>
      <c r="F7" s="352"/>
      <c r="G7" s="352"/>
      <c r="H7" s="190"/>
      <c r="I7" s="190"/>
    </row>
    <row r="8" spans="1:9" s="356" customFormat="1" ht="24.75" customHeight="1" thickBot="1" x14ac:dyDescent="0.25">
      <c r="A8" s="991" t="s">
        <v>519</v>
      </c>
      <c r="B8" s="992" t="s">
        <v>4466</v>
      </c>
      <c r="C8" s="994">
        <v>1993017.1</v>
      </c>
      <c r="D8" s="988">
        <v>1993017.1</v>
      </c>
      <c r="E8" s="989">
        <f>C8-D8</f>
        <v>0</v>
      </c>
      <c r="F8" s="352"/>
      <c r="G8" s="352"/>
      <c r="H8" s="190"/>
      <c r="I8" s="190"/>
    </row>
    <row r="9" spans="1:9" s="356" customFormat="1" ht="17.25" customHeight="1" thickBot="1" x14ac:dyDescent="0.25">
      <c r="A9" s="1382" t="s">
        <v>10</v>
      </c>
      <c r="B9" s="1383"/>
      <c r="C9" s="995">
        <f>SUM(C4:C8)</f>
        <v>941779712.65999997</v>
      </c>
      <c r="D9" s="995">
        <f>SUM(D4:D8)</f>
        <v>941779712.65999997</v>
      </c>
      <c r="E9" s="996">
        <f>SUM(E4:E8)</f>
        <v>0</v>
      </c>
      <c r="F9" s="347"/>
      <c r="G9" s="347"/>
      <c r="H9" s="347"/>
      <c r="I9" s="347"/>
    </row>
    <row r="11" spans="1:9" x14ac:dyDescent="0.15">
      <c r="C11" s="349"/>
      <c r="D11" s="349"/>
      <c r="E11" s="349"/>
      <c r="F11" s="349"/>
    </row>
    <row r="13" spans="1:9" x14ac:dyDescent="0.15">
      <c r="C13" s="349"/>
      <c r="D13" s="349"/>
      <c r="E13" s="349"/>
    </row>
    <row r="14" spans="1:9" x14ac:dyDescent="0.15">
      <c r="C14" s="349"/>
    </row>
    <row r="15" spans="1:9" x14ac:dyDescent="0.15">
      <c r="D15" s="349"/>
    </row>
  </sheetData>
  <mergeCells count="2">
    <mergeCell ref="A1:E1"/>
    <mergeCell ref="A9:B9"/>
  </mergeCells>
  <printOptions horizontalCentered="1"/>
  <pageMargins left="0.39370078740157483" right="0.39370078740157483" top="0.59055118110236227" bottom="0.39370078740157483" header="0.31496062992125984" footer="0.11811023622047245"/>
  <pageSetup paperSize="9" scale="82" firstPageNumber="154" fitToHeight="0" orientation="portrait" useFirstPageNumber="1" r:id="rId1"/>
  <headerFooter>
    <oddHeader>&amp;L&amp;"Tahoma,Kurzíva"Závěrečný účet Moravskoslezského kraje za rok 2025
&amp;R&amp;"Tahoma,Kurzíva"Tabulka č. 11</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1:I27"/>
  <sheetViews>
    <sheetView showGridLines="0" tabSelected="1" zoomScaleNormal="100" zoomScaleSheetLayoutView="100" workbookViewId="0">
      <selection activeCell="Q28" sqref="Q28"/>
    </sheetView>
  </sheetViews>
  <sheetFormatPr defaultColWidth="9.140625" defaultRowHeight="15.75" x14ac:dyDescent="0.25"/>
  <cols>
    <col min="1" max="1" width="0.140625" style="2" customWidth="1"/>
    <col min="2" max="2" width="12.42578125" style="2" customWidth="1"/>
    <col min="3" max="3" width="15.7109375" style="2" customWidth="1"/>
    <col min="4" max="11" width="10.7109375" style="2" customWidth="1"/>
    <col min="12" max="16384" width="9.140625" style="2"/>
  </cols>
  <sheetData>
    <row r="11" spans="2:8" x14ac:dyDescent="0.25">
      <c r="B11" s="3"/>
      <c r="C11" s="3"/>
      <c r="D11" s="3"/>
      <c r="E11" s="3"/>
      <c r="F11" s="3"/>
      <c r="G11" s="3"/>
      <c r="H11" s="3"/>
    </row>
    <row r="17" spans="2:9" x14ac:dyDescent="0.25">
      <c r="B17" s="3"/>
      <c r="C17" s="3"/>
      <c r="D17" s="3"/>
      <c r="E17" s="3"/>
      <c r="F17" s="3"/>
      <c r="G17" s="3"/>
      <c r="H17" s="3"/>
    </row>
    <row r="23" spans="2:9" ht="57" customHeight="1" thickBot="1" x14ac:dyDescent="0.3">
      <c r="D23" s="4"/>
      <c r="E23" s="4"/>
      <c r="F23" s="4"/>
      <c r="G23" s="4"/>
      <c r="H23" s="4"/>
      <c r="I23" s="4" t="s">
        <v>12</v>
      </c>
    </row>
    <row r="24" spans="2:9" x14ac:dyDescent="0.25">
      <c r="C24" s="5"/>
      <c r="D24" s="6" t="s">
        <v>2494</v>
      </c>
      <c r="E24" s="6" t="s">
        <v>2728</v>
      </c>
      <c r="F24" s="6" t="s">
        <v>3029</v>
      </c>
      <c r="G24" s="6" t="s">
        <v>3187</v>
      </c>
      <c r="H24" s="418" t="s">
        <v>3536</v>
      </c>
      <c r="I24" s="420" t="s">
        <v>4487</v>
      </c>
    </row>
    <row r="25" spans="2:9" x14ac:dyDescent="0.25">
      <c r="C25" s="8" t="s">
        <v>13</v>
      </c>
      <c r="D25" s="10">
        <v>22521.791000000001</v>
      </c>
      <c r="E25" s="278">
        <v>24944.617999999999</v>
      </c>
      <c r="F25" s="331">
        <v>25373.743999999999</v>
      </c>
      <c r="G25" s="363">
        <v>28487.892</v>
      </c>
      <c r="H25" s="419">
        <v>27983.038</v>
      </c>
      <c r="I25" s="421">
        <v>28872.853999999999</v>
      </c>
    </row>
    <row r="26" spans="2:9" x14ac:dyDescent="0.25">
      <c r="C26" s="8" t="s">
        <v>14</v>
      </c>
      <c r="D26" s="10">
        <v>7678.5339999999997</v>
      </c>
      <c r="E26" s="278">
        <v>8799.4830000000002</v>
      </c>
      <c r="F26" s="331">
        <v>10299.962</v>
      </c>
      <c r="G26" s="363">
        <v>11872.129000000001</v>
      </c>
      <c r="H26" s="419">
        <v>12756.647999999999</v>
      </c>
      <c r="I26" s="421">
        <v>12983.578</v>
      </c>
    </row>
    <row r="27" spans="2:9" ht="16.5" thickBot="1" x14ac:dyDescent="0.3">
      <c r="C27" s="12" t="s">
        <v>11</v>
      </c>
      <c r="D27" s="13">
        <f>SUM(D25:D26)</f>
        <v>30200.325000000001</v>
      </c>
      <c r="E27" s="13">
        <f t="shared" ref="E27:I27" si="0">SUM(E25:E26)</f>
        <v>33744.100999999995</v>
      </c>
      <c r="F27" s="13">
        <f t="shared" si="0"/>
        <v>35673.705999999998</v>
      </c>
      <c r="G27" s="13">
        <f t="shared" si="0"/>
        <v>40360.021000000001</v>
      </c>
      <c r="H27" s="13">
        <f t="shared" si="0"/>
        <v>40739.686000000002</v>
      </c>
      <c r="I27" s="14">
        <f t="shared" si="0"/>
        <v>41856.432000000001</v>
      </c>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scale="99" firstPageNumber="65" orientation="landscape" useFirstPageNumber="1" r:id="rId2"/>
  <headerFooter scaleWithDoc="0" alignWithMargins="0">
    <oddHeader>&amp;L&amp;"Tahoma,Kurzíva"&amp;9Závěrečný účet Moravskoslezského kraje za rok 2025&amp;R&amp;"Tahoma,Kurzíva"&amp;9Graf č. 1</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29D2-971C-47EE-97B3-479F54AD2320}">
  <sheetPr>
    <pageSetUpPr fitToPage="1"/>
  </sheetPr>
  <dimension ref="A1:I92"/>
  <sheetViews>
    <sheetView zoomScaleNormal="100" zoomScaleSheetLayoutView="100" workbookViewId="0">
      <pane ySplit="13" topLeftCell="A14" activePane="bottomLeft" state="frozen"/>
      <selection activeCell="J17" sqref="J17"/>
      <selection pane="bottomLeft" activeCell="J17" sqref="J17"/>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6384" width="9.140625" style="118"/>
  </cols>
  <sheetData>
    <row r="1" spans="1:8" s="114" customFormat="1" ht="18" customHeight="1" x14ac:dyDescent="0.2">
      <c r="A1" s="1390" t="s">
        <v>4872</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C30</f>
        <v>3361036</v>
      </c>
      <c r="D5" s="1136">
        <f>D30</f>
        <v>3345645.24</v>
      </c>
      <c r="E5" s="1136">
        <f>E30</f>
        <v>3234906.48967</v>
      </c>
      <c r="F5" s="1137">
        <f t="shared" ref="F5:F9" si="0">E5/D5*100</f>
        <v>96.690062980795886</v>
      </c>
      <c r="G5" s="153"/>
      <c r="H5" s="154"/>
    </row>
    <row r="6" spans="1:8" ht="12.95" customHeight="1" x14ac:dyDescent="0.2">
      <c r="A6" s="1388" t="s">
        <v>532</v>
      </c>
      <c r="B6" s="1389"/>
      <c r="C6" s="1138">
        <f>C34</f>
        <v>846510</v>
      </c>
      <c r="D6" s="1138">
        <f>D34</f>
        <v>858510</v>
      </c>
      <c r="E6" s="1138">
        <f>E34</f>
        <v>858510</v>
      </c>
      <c r="F6" s="1137">
        <f t="shared" si="0"/>
        <v>100</v>
      </c>
      <c r="G6" s="153"/>
      <c r="H6" s="154"/>
    </row>
    <row r="7" spans="1:8" ht="12.95" customHeight="1" x14ac:dyDescent="0.2">
      <c r="A7" s="1388" t="s">
        <v>533</v>
      </c>
      <c r="B7" s="1389"/>
      <c r="C7" s="1138">
        <f>C70</f>
        <v>795608</v>
      </c>
      <c r="D7" s="1138">
        <f>D70</f>
        <v>963962.37999999989</v>
      </c>
      <c r="E7" s="1138">
        <f>E70</f>
        <v>787196.83760999993</v>
      </c>
      <c r="F7" s="1137">
        <f t="shared" si="0"/>
        <v>81.662609863467907</v>
      </c>
      <c r="G7" s="153"/>
      <c r="H7" s="154"/>
    </row>
    <row r="8" spans="1:8" ht="12.95" customHeight="1" x14ac:dyDescent="0.2">
      <c r="A8" s="1388" t="s">
        <v>534</v>
      </c>
      <c r="B8" s="1389"/>
      <c r="C8" s="1138">
        <f>C91</f>
        <v>465350</v>
      </c>
      <c r="D8" s="1138">
        <f>D91</f>
        <v>226167.73</v>
      </c>
      <c r="E8" s="1138">
        <f>E91</f>
        <v>179350.10728000003</v>
      </c>
      <c r="F8" s="1137">
        <f t="shared" si="0"/>
        <v>79.299600911235217</v>
      </c>
      <c r="G8" s="153"/>
      <c r="H8" s="154"/>
    </row>
    <row r="9" spans="1:8" s="115" customFormat="1" ht="13.5" customHeight="1" thickBot="1" x14ac:dyDescent="0.25">
      <c r="A9" s="1384" t="s">
        <v>288</v>
      </c>
      <c r="B9" s="1385"/>
      <c r="C9" s="125">
        <f>SUM(C5:C8)</f>
        <v>5468504</v>
      </c>
      <c r="D9" s="125">
        <f>SUM(D5:D8)</f>
        <v>5394285.3500000006</v>
      </c>
      <c r="E9" s="125">
        <f>SUM(E5:E8)</f>
        <v>5059963.43456</v>
      </c>
      <c r="F9" s="126">
        <f t="shared" si="0"/>
        <v>93.802294581246045</v>
      </c>
      <c r="G9" s="153"/>
      <c r="H9" s="154"/>
    </row>
    <row r="10" spans="1:8" s="130" customFormat="1" ht="10.5" customHeight="1" x14ac:dyDescent="0.2">
      <c r="A10" s="115"/>
      <c r="B10" s="127"/>
      <c r="C10" s="128"/>
      <c r="D10" s="128"/>
      <c r="E10" s="128"/>
      <c r="F10" s="129"/>
      <c r="G10" s="119"/>
      <c r="H10" s="123"/>
    </row>
    <row r="11" spans="1:8" s="130" customFormat="1" ht="10.5" customHeight="1" x14ac:dyDescent="0.2">
      <c r="A11" s="115"/>
      <c r="B11" s="127"/>
      <c r="C11" s="128"/>
      <c r="D11" s="128"/>
      <c r="E11" s="128"/>
      <c r="F11" s="129"/>
      <c r="G11" s="119"/>
      <c r="H11" s="123"/>
    </row>
    <row r="12" spans="1:8" s="130" customFormat="1" ht="10.5" customHeight="1" thickBot="1" x14ac:dyDescent="0.2">
      <c r="A12" s="115"/>
      <c r="B12" s="127"/>
      <c r="C12" s="128"/>
      <c r="D12" s="128"/>
      <c r="E12" s="128"/>
      <c r="F12" s="129"/>
      <c r="G12" s="119"/>
      <c r="H12" s="124" t="s">
        <v>530</v>
      </c>
    </row>
    <row r="13" spans="1:8" ht="28.5" customHeight="1" thickBot="1" x14ac:dyDescent="0.25">
      <c r="A13" s="131" t="s">
        <v>535</v>
      </c>
      <c r="B13" s="451" t="s">
        <v>465</v>
      </c>
      <c r="C13" s="1134" t="s">
        <v>4873</v>
      </c>
      <c r="D13" s="1134" t="s">
        <v>4874</v>
      </c>
      <c r="E13" s="1134" t="s">
        <v>4875</v>
      </c>
      <c r="F13" s="1139" t="s">
        <v>279</v>
      </c>
      <c r="G13" s="452" t="s">
        <v>536</v>
      </c>
      <c r="H13" s="1140" t="s">
        <v>537</v>
      </c>
    </row>
    <row r="14" spans="1:8" ht="15" customHeight="1" thickBot="1" x14ac:dyDescent="0.2">
      <c r="A14" s="158" t="s">
        <v>538</v>
      </c>
      <c r="B14" s="132"/>
      <c r="C14" s="133"/>
      <c r="D14" s="133"/>
      <c r="E14" s="134"/>
      <c r="F14" s="135"/>
      <c r="G14" s="136"/>
      <c r="H14" s="137"/>
    </row>
    <row r="15" spans="1:8" s="120" customFormat="1" ht="15" customHeight="1" x14ac:dyDescent="0.2">
      <c r="A15" s="160">
        <v>1</v>
      </c>
      <c r="B15" s="1141" t="s">
        <v>3776</v>
      </c>
      <c r="C15" s="1142">
        <v>1000</v>
      </c>
      <c r="D15" s="1142">
        <v>1000</v>
      </c>
      <c r="E15" s="1142">
        <v>1000</v>
      </c>
      <c r="F15" s="1143">
        <f t="shared" ref="F15:F28" si="1">E15/D15*100</f>
        <v>100</v>
      </c>
      <c r="G15" s="1144" t="s">
        <v>540</v>
      </c>
      <c r="H15" s="1145" t="s">
        <v>59</v>
      </c>
    </row>
    <row r="16" spans="1:8" s="120" customFormat="1" ht="23.25" customHeight="1" x14ac:dyDescent="0.2">
      <c r="A16" s="160">
        <f>A15+1</f>
        <v>2</v>
      </c>
      <c r="B16" s="1141" t="s">
        <v>3874</v>
      </c>
      <c r="C16" s="1142">
        <v>74000</v>
      </c>
      <c r="D16" s="1142">
        <v>74000</v>
      </c>
      <c r="E16" s="1142">
        <v>73982.441999999995</v>
      </c>
      <c r="F16" s="1143">
        <f t="shared" si="1"/>
        <v>99.976272972972964</v>
      </c>
      <c r="G16" s="1144" t="s">
        <v>540</v>
      </c>
      <c r="H16" s="1145" t="s">
        <v>59</v>
      </c>
    </row>
    <row r="17" spans="1:8" s="120" customFormat="1" ht="89.25" customHeight="1" x14ac:dyDescent="0.2">
      <c r="A17" s="160">
        <f t="shared" ref="A17:A29" si="2">A16+1</f>
        <v>3</v>
      </c>
      <c r="B17" s="1141" t="s">
        <v>3701</v>
      </c>
      <c r="C17" s="1142">
        <v>167500</v>
      </c>
      <c r="D17" s="1142">
        <v>29100</v>
      </c>
      <c r="E17" s="1142">
        <v>28823.054469999999</v>
      </c>
      <c r="F17" s="1143">
        <f t="shared" si="1"/>
        <v>99.04829714776632</v>
      </c>
      <c r="G17" s="1144" t="s">
        <v>542</v>
      </c>
      <c r="H17" s="1145" t="s">
        <v>4876</v>
      </c>
    </row>
    <row r="18" spans="1:8" s="120" customFormat="1" ht="23.25" customHeight="1" x14ac:dyDescent="0.2">
      <c r="A18" s="160">
        <f t="shared" si="2"/>
        <v>4</v>
      </c>
      <c r="B18" s="1141" t="s">
        <v>4694</v>
      </c>
      <c r="C18" s="1142">
        <v>19329</v>
      </c>
      <c r="D18" s="1142">
        <v>18407</v>
      </c>
      <c r="E18" s="1142">
        <v>18406.690999999999</v>
      </c>
      <c r="F18" s="1143">
        <f t="shared" si="1"/>
        <v>99.99832129081328</v>
      </c>
      <c r="G18" s="1146" t="s">
        <v>542</v>
      </c>
      <c r="H18" s="1145" t="s">
        <v>59</v>
      </c>
    </row>
    <row r="19" spans="1:8" s="120" customFormat="1" ht="105" x14ac:dyDescent="0.2">
      <c r="A19" s="160">
        <f t="shared" si="2"/>
        <v>5</v>
      </c>
      <c r="B19" s="1147" t="s">
        <v>2587</v>
      </c>
      <c r="C19" s="1148">
        <v>5000</v>
      </c>
      <c r="D19" s="1148">
        <v>15601.100000000002</v>
      </c>
      <c r="E19" s="1148">
        <v>13627.93125</v>
      </c>
      <c r="F19" s="1149">
        <f>E19/D19*100</f>
        <v>87.352374191563399</v>
      </c>
      <c r="G19" s="1144" t="s">
        <v>542</v>
      </c>
      <c r="H19" s="1150" t="s">
        <v>4877</v>
      </c>
    </row>
    <row r="20" spans="1:8" s="120" customFormat="1" ht="34.5" customHeight="1" x14ac:dyDescent="0.2">
      <c r="A20" s="160">
        <f t="shared" si="2"/>
        <v>6</v>
      </c>
      <c r="B20" s="1151" t="s">
        <v>539</v>
      </c>
      <c r="C20" s="1142">
        <v>1700000</v>
      </c>
      <c r="D20" s="1142">
        <v>1700325.9200000002</v>
      </c>
      <c r="E20" s="1142">
        <v>1672346.1594700001</v>
      </c>
      <c r="F20" s="1143">
        <f t="shared" si="1"/>
        <v>98.354447215037453</v>
      </c>
      <c r="G20" s="1144" t="s">
        <v>540</v>
      </c>
      <c r="H20" s="1145" t="s">
        <v>4015</v>
      </c>
    </row>
    <row r="21" spans="1:8" s="120" customFormat="1" ht="24" customHeight="1" x14ac:dyDescent="0.2">
      <c r="A21" s="160">
        <f t="shared" si="2"/>
        <v>7</v>
      </c>
      <c r="B21" s="1151" t="s">
        <v>541</v>
      </c>
      <c r="C21" s="1142">
        <v>1250000</v>
      </c>
      <c r="D21" s="1142">
        <v>1322663.4000000001</v>
      </c>
      <c r="E21" s="1142">
        <v>1285089.9852800001</v>
      </c>
      <c r="F21" s="1143">
        <f t="shared" si="1"/>
        <v>97.159261024384591</v>
      </c>
      <c r="G21" s="1144" t="s">
        <v>540</v>
      </c>
      <c r="H21" s="1145" t="s">
        <v>4016</v>
      </c>
    </row>
    <row r="22" spans="1:8" s="120" customFormat="1" ht="15" customHeight="1" x14ac:dyDescent="0.2">
      <c r="A22" s="160">
        <f t="shared" si="2"/>
        <v>8</v>
      </c>
      <c r="B22" s="1151" t="s">
        <v>4143</v>
      </c>
      <c r="C22" s="1142">
        <v>33785</v>
      </c>
      <c r="D22" s="1142">
        <v>34707</v>
      </c>
      <c r="E22" s="1142">
        <v>34652.714</v>
      </c>
      <c r="F22" s="1143">
        <f t="shared" si="1"/>
        <v>99.843587748869098</v>
      </c>
      <c r="G22" s="1144" t="s">
        <v>542</v>
      </c>
      <c r="H22" s="1145" t="s">
        <v>59</v>
      </c>
    </row>
    <row r="23" spans="1:8" s="120" customFormat="1" ht="24" customHeight="1" x14ac:dyDescent="0.2">
      <c r="A23" s="160">
        <f t="shared" si="2"/>
        <v>9</v>
      </c>
      <c r="B23" s="1141" t="s">
        <v>3316</v>
      </c>
      <c r="C23" s="1142">
        <v>70000</v>
      </c>
      <c r="D23" s="1142">
        <v>84100</v>
      </c>
      <c r="E23" s="1142">
        <v>84100</v>
      </c>
      <c r="F23" s="1143">
        <f t="shared" si="1"/>
        <v>100</v>
      </c>
      <c r="G23" s="1144" t="s">
        <v>542</v>
      </c>
      <c r="H23" s="1145" t="s">
        <v>59</v>
      </c>
    </row>
    <row r="24" spans="1:8" s="120" customFormat="1" ht="147" x14ac:dyDescent="0.2">
      <c r="A24" s="160">
        <f t="shared" si="2"/>
        <v>10</v>
      </c>
      <c r="B24" s="1151" t="s">
        <v>2729</v>
      </c>
      <c r="C24" s="1142">
        <v>6000</v>
      </c>
      <c r="D24" s="1142">
        <v>8286.2099999999991</v>
      </c>
      <c r="E24" s="1142">
        <v>3764.2408100000002</v>
      </c>
      <c r="F24" s="1143">
        <f t="shared" si="1"/>
        <v>45.427774700375693</v>
      </c>
      <c r="G24" s="1144" t="s">
        <v>542</v>
      </c>
      <c r="H24" s="1145" t="s">
        <v>4878</v>
      </c>
    </row>
    <row r="25" spans="1:8" s="120" customFormat="1" ht="34.5" customHeight="1" x14ac:dyDescent="0.2">
      <c r="A25" s="160">
        <f t="shared" si="2"/>
        <v>11</v>
      </c>
      <c r="B25" s="1151" t="s">
        <v>543</v>
      </c>
      <c r="C25" s="1142">
        <v>4000</v>
      </c>
      <c r="D25" s="1142">
        <v>826.61</v>
      </c>
      <c r="E25" s="1142">
        <v>826.60628000000008</v>
      </c>
      <c r="F25" s="1143">
        <f t="shared" si="1"/>
        <v>99.999549969151118</v>
      </c>
      <c r="G25" s="1144" t="s">
        <v>540</v>
      </c>
      <c r="H25" s="1145" t="s">
        <v>4879</v>
      </c>
    </row>
    <row r="26" spans="1:8" s="120" customFormat="1" ht="45" customHeight="1" x14ac:dyDescent="0.2">
      <c r="A26" s="160">
        <f t="shared" si="2"/>
        <v>12</v>
      </c>
      <c r="B26" s="1151" t="s">
        <v>544</v>
      </c>
      <c r="C26" s="1142">
        <v>20000</v>
      </c>
      <c r="D26" s="1142">
        <v>12000</v>
      </c>
      <c r="E26" s="1142">
        <v>10074</v>
      </c>
      <c r="F26" s="1143">
        <f t="shared" si="1"/>
        <v>83.95</v>
      </c>
      <c r="G26" s="1144" t="s">
        <v>540</v>
      </c>
      <c r="H26" s="1145" t="s">
        <v>4880</v>
      </c>
    </row>
    <row r="27" spans="1:8" s="120" customFormat="1" ht="15" customHeight="1" x14ac:dyDescent="0.2">
      <c r="A27" s="160">
        <f t="shared" si="2"/>
        <v>13</v>
      </c>
      <c r="B27" s="1151" t="s">
        <v>3030</v>
      </c>
      <c r="C27" s="1142">
        <v>3378</v>
      </c>
      <c r="D27" s="1142">
        <v>1984</v>
      </c>
      <c r="E27" s="1142">
        <v>1983.5637099999999</v>
      </c>
      <c r="F27" s="1143">
        <f t="shared" si="1"/>
        <v>99.978009576612905</v>
      </c>
      <c r="G27" s="1144" t="s">
        <v>540</v>
      </c>
      <c r="H27" s="1145" t="s">
        <v>59</v>
      </c>
    </row>
    <row r="28" spans="1:8" s="120" customFormat="1" ht="89.25" customHeight="1" x14ac:dyDescent="0.2">
      <c r="A28" s="160">
        <f t="shared" si="2"/>
        <v>14</v>
      </c>
      <c r="B28" s="1151" t="s">
        <v>4881</v>
      </c>
      <c r="C28" s="1142">
        <v>0</v>
      </c>
      <c r="D28" s="1142">
        <v>35000</v>
      </c>
      <c r="E28" s="1142">
        <v>151.00299999999999</v>
      </c>
      <c r="F28" s="1143">
        <f t="shared" si="1"/>
        <v>0.43143714285714285</v>
      </c>
      <c r="G28" s="1144" t="s">
        <v>542</v>
      </c>
      <c r="H28" s="1145" t="s">
        <v>4882</v>
      </c>
    </row>
    <row r="29" spans="1:8" s="120" customFormat="1" ht="78" customHeight="1" x14ac:dyDescent="0.2">
      <c r="A29" s="160">
        <f t="shared" si="2"/>
        <v>15</v>
      </c>
      <c r="B29" s="1151" t="s">
        <v>2730</v>
      </c>
      <c r="C29" s="1142">
        <v>7044</v>
      </c>
      <c r="D29" s="1142">
        <v>7644</v>
      </c>
      <c r="E29" s="1142">
        <v>6078.0983999999999</v>
      </c>
      <c r="F29" s="1143">
        <f>E29/D29*100</f>
        <v>79.514631083202516</v>
      </c>
      <c r="G29" s="1144" t="s">
        <v>540</v>
      </c>
      <c r="H29" s="1145" t="s">
        <v>4883</v>
      </c>
    </row>
    <row r="30" spans="1:8" s="127" customFormat="1" ht="13.5" customHeight="1" thickBot="1" x14ac:dyDescent="0.25">
      <c r="A30" s="1386" t="s">
        <v>288</v>
      </c>
      <c r="B30" s="1387"/>
      <c r="C30" s="138">
        <f>SUM(C15:C29)</f>
        <v>3361036</v>
      </c>
      <c r="D30" s="138">
        <f>SUM(D15:D29)</f>
        <v>3345645.24</v>
      </c>
      <c r="E30" s="138">
        <f>SUM(E15:E29)</f>
        <v>3234906.48967</v>
      </c>
      <c r="F30" s="139">
        <f t="shared" ref="F30" si="3">E30/D30*100</f>
        <v>96.690062980795886</v>
      </c>
      <c r="G30" s="140"/>
      <c r="H30" s="161"/>
    </row>
    <row r="31" spans="1:8" s="115" customFormat="1" ht="18" customHeight="1" thickBot="1" x14ac:dyDescent="0.2">
      <c r="A31" s="158" t="s">
        <v>532</v>
      </c>
      <c r="B31" s="141"/>
      <c r="C31" s="142"/>
      <c r="D31" s="142"/>
      <c r="E31" s="143"/>
      <c r="F31" s="135"/>
      <c r="G31" s="136"/>
      <c r="H31" s="1152"/>
    </row>
    <row r="32" spans="1:8" s="120" customFormat="1" ht="24" customHeight="1" x14ac:dyDescent="0.2">
      <c r="A32" s="454">
        <f>A29+1</f>
        <v>16</v>
      </c>
      <c r="B32" s="1147" t="s">
        <v>2646</v>
      </c>
      <c r="C32" s="1148">
        <v>626510</v>
      </c>
      <c r="D32" s="1148">
        <v>628510</v>
      </c>
      <c r="E32" s="1148">
        <v>628510</v>
      </c>
      <c r="F32" s="1143">
        <f t="shared" ref="F32:F34" si="4">E32/D32*100</f>
        <v>100</v>
      </c>
      <c r="G32" s="1144" t="s">
        <v>540</v>
      </c>
      <c r="H32" s="1145" t="s">
        <v>59</v>
      </c>
    </row>
    <row r="33" spans="1:8" s="120" customFormat="1" ht="24" customHeight="1" x14ac:dyDescent="0.2">
      <c r="A33" s="160">
        <f t="shared" ref="A33" si="5">A32+1</f>
        <v>17</v>
      </c>
      <c r="B33" s="1147" t="s">
        <v>2647</v>
      </c>
      <c r="C33" s="1148">
        <v>220000</v>
      </c>
      <c r="D33" s="1148">
        <v>230000</v>
      </c>
      <c r="E33" s="1148">
        <v>230000</v>
      </c>
      <c r="F33" s="1143">
        <f t="shared" si="4"/>
        <v>100</v>
      </c>
      <c r="G33" s="1144" t="s">
        <v>540</v>
      </c>
      <c r="H33" s="1145" t="s">
        <v>59</v>
      </c>
    </row>
    <row r="34" spans="1:8" s="120" customFormat="1" ht="13.5" customHeight="1" thickBot="1" x14ac:dyDescent="0.25">
      <c r="A34" s="1386" t="s">
        <v>288</v>
      </c>
      <c r="B34" s="1387"/>
      <c r="C34" s="138">
        <f>SUM(C32:C33)</f>
        <v>846510</v>
      </c>
      <c r="D34" s="138">
        <f>SUM(D32:D33)</f>
        <v>858510</v>
      </c>
      <c r="E34" s="138">
        <f>SUM(E32:E33)</f>
        <v>858510</v>
      </c>
      <c r="F34" s="139">
        <f t="shared" si="4"/>
        <v>100</v>
      </c>
      <c r="G34" s="140"/>
      <c r="H34" s="161"/>
    </row>
    <row r="35" spans="1:8" ht="18" customHeight="1" thickBot="1" x14ac:dyDescent="0.2">
      <c r="A35" s="162" t="s">
        <v>546</v>
      </c>
      <c r="B35" s="144"/>
      <c r="C35" s="145"/>
      <c r="D35" s="145"/>
      <c r="E35" s="146"/>
      <c r="F35" s="147"/>
      <c r="G35" s="163"/>
      <c r="H35" s="164"/>
    </row>
    <row r="36" spans="1:8" s="120" customFormat="1" ht="24" customHeight="1" x14ac:dyDescent="0.2">
      <c r="A36" s="454">
        <f>A33+1</f>
        <v>18</v>
      </c>
      <c r="B36" s="1153" t="s">
        <v>2502</v>
      </c>
      <c r="C36" s="1154">
        <v>0</v>
      </c>
      <c r="D36" s="1154">
        <v>402.59</v>
      </c>
      <c r="E36" s="1154">
        <v>402.58428999999995</v>
      </c>
      <c r="F36" s="1143">
        <f t="shared" ref="F36:F70" si="6">E36/D36*100</f>
        <v>99.998581683598701</v>
      </c>
      <c r="G36" s="1155" t="s">
        <v>545</v>
      </c>
      <c r="H36" s="1145" t="s">
        <v>59</v>
      </c>
    </row>
    <row r="37" spans="1:8" s="120" customFormat="1" ht="153" customHeight="1" x14ac:dyDescent="0.2">
      <c r="A37" s="160">
        <f t="shared" ref="A37:A69" si="7">A36+1</f>
        <v>19</v>
      </c>
      <c r="B37" s="1153" t="s">
        <v>3104</v>
      </c>
      <c r="C37" s="1154">
        <v>15000</v>
      </c>
      <c r="D37" s="1154">
        <v>16951.91</v>
      </c>
      <c r="E37" s="1154">
        <v>7673.2277699999995</v>
      </c>
      <c r="F37" s="1143">
        <f t="shared" si="6"/>
        <v>45.264679732254358</v>
      </c>
      <c r="G37" s="1155" t="s">
        <v>542</v>
      </c>
      <c r="H37" s="1145" t="s">
        <v>4884</v>
      </c>
    </row>
    <row r="38" spans="1:8" s="120" customFormat="1" ht="78" customHeight="1" x14ac:dyDescent="0.2">
      <c r="A38" s="160">
        <f t="shared" si="7"/>
        <v>20</v>
      </c>
      <c r="B38" s="1153" t="s">
        <v>4885</v>
      </c>
      <c r="C38" s="1154">
        <v>1000</v>
      </c>
      <c r="D38" s="1154">
        <v>7771.31</v>
      </c>
      <c r="E38" s="1154">
        <v>0</v>
      </c>
      <c r="F38" s="1143">
        <f t="shared" si="6"/>
        <v>0</v>
      </c>
      <c r="G38" s="1155" t="s">
        <v>542</v>
      </c>
      <c r="H38" s="1145" t="s">
        <v>4886</v>
      </c>
    </row>
    <row r="39" spans="1:8" s="120" customFormat="1" ht="78" customHeight="1" x14ac:dyDescent="0.2">
      <c r="A39" s="160">
        <f t="shared" si="7"/>
        <v>21</v>
      </c>
      <c r="B39" s="1153" t="s">
        <v>3105</v>
      </c>
      <c r="C39" s="1154">
        <v>0</v>
      </c>
      <c r="D39" s="1154">
        <v>5306</v>
      </c>
      <c r="E39" s="1154">
        <v>3155.9929999999999</v>
      </c>
      <c r="F39" s="1143">
        <f t="shared" si="6"/>
        <v>59.479702223897469</v>
      </c>
      <c r="G39" s="1155" t="s">
        <v>542</v>
      </c>
      <c r="H39" s="1145" t="s">
        <v>4887</v>
      </c>
    </row>
    <row r="40" spans="1:8" s="120" customFormat="1" ht="24" customHeight="1" x14ac:dyDescent="0.2">
      <c r="A40" s="160">
        <f t="shared" si="7"/>
        <v>22</v>
      </c>
      <c r="B40" s="1153" t="s">
        <v>3106</v>
      </c>
      <c r="C40" s="1154">
        <v>30000</v>
      </c>
      <c r="D40" s="1154">
        <v>30000</v>
      </c>
      <c r="E40" s="1154">
        <v>30000</v>
      </c>
      <c r="F40" s="1143">
        <f t="shared" si="6"/>
        <v>100</v>
      </c>
      <c r="G40" s="1155" t="s">
        <v>540</v>
      </c>
      <c r="H40" s="453" t="s">
        <v>59</v>
      </c>
    </row>
    <row r="41" spans="1:8" s="120" customFormat="1" ht="136.5" x14ac:dyDescent="0.2">
      <c r="A41" s="160">
        <f t="shared" si="7"/>
        <v>23</v>
      </c>
      <c r="B41" s="1153" t="s">
        <v>3317</v>
      </c>
      <c r="C41" s="1154">
        <v>0</v>
      </c>
      <c r="D41" s="1154">
        <v>36355.1</v>
      </c>
      <c r="E41" s="1154">
        <v>4843.8620099999998</v>
      </c>
      <c r="F41" s="1143">
        <f t="shared" si="6"/>
        <v>13.323748277408122</v>
      </c>
      <c r="G41" s="1155" t="s">
        <v>542</v>
      </c>
      <c r="H41" s="1145" t="s">
        <v>4888</v>
      </c>
    </row>
    <row r="42" spans="1:8" s="120" customFormat="1" ht="89.25" customHeight="1" x14ac:dyDescent="0.2">
      <c r="A42" s="160">
        <f t="shared" si="7"/>
        <v>24</v>
      </c>
      <c r="B42" s="1153" t="s">
        <v>4017</v>
      </c>
      <c r="C42" s="1154">
        <v>6000</v>
      </c>
      <c r="D42" s="1154">
        <v>1000</v>
      </c>
      <c r="E42" s="1154">
        <v>309.5761</v>
      </c>
      <c r="F42" s="1143">
        <f t="shared" si="6"/>
        <v>30.957610000000003</v>
      </c>
      <c r="G42" s="1155" t="s">
        <v>542</v>
      </c>
      <c r="H42" s="1156" t="s">
        <v>4889</v>
      </c>
    </row>
    <row r="43" spans="1:8" s="120" customFormat="1" ht="78" customHeight="1" x14ac:dyDescent="0.2">
      <c r="A43" s="160">
        <f t="shared" si="7"/>
        <v>25</v>
      </c>
      <c r="B43" s="1153" t="s">
        <v>4018</v>
      </c>
      <c r="C43" s="1154">
        <v>23900</v>
      </c>
      <c r="D43" s="1154">
        <v>20919.829999999998</v>
      </c>
      <c r="E43" s="1154">
        <v>711.72199999999998</v>
      </c>
      <c r="F43" s="1143">
        <f t="shared" si="6"/>
        <v>3.4021404571643274</v>
      </c>
      <c r="G43" s="1155" t="s">
        <v>542</v>
      </c>
      <c r="H43" s="1145" t="s">
        <v>4890</v>
      </c>
    </row>
    <row r="44" spans="1:8" s="120" customFormat="1" ht="89.25" customHeight="1" x14ac:dyDescent="0.2">
      <c r="A44" s="160">
        <f t="shared" si="7"/>
        <v>26</v>
      </c>
      <c r="B44" s="1153" t="s">
        <v>4232</v>
      </c>
      <c r="C44" s="1154">
        <v>399858</v>
      </c>
      <c r="D44" s="1154">
        <v>419858</v>
      </c>
      <c r="E44" s="1154">
        <v>383858</v>
      </c>
      <c r="F44" s="1143">
        <f t="shared" si="6"/>
        <v>91.425672489270184</v>
      </c>
      <c r="G44" s="1155" t="s">
        <v>542</v>
      </c>
      <c r="H44" s="1145" t="s">
        <v>4891</v>
      </c>
    </row>
    <row r="45" spans="1:8" s="120" customFormat="1" ht="34.5" customHeight="1" x14ac:dyDescent="0.2">
      <c r="A45" s="160">
        <f t="shared" si="7"/>
        <v>27</v>
      </c>
      <c r="B45" s="1153" t="s">
        <v>3359</v>
      </c>
      <c r="C45" s="1154">
        <v>1000</v>
      </c>
      <c r="D45" s="1154">
        <v>5469.3</v>
      </c>
      <c r="E45" s="1154">
        <v>90.819000000000003</v>
      </c>
      <c r="F45" s="1143">
        <f t="shared" si="6"/>
        <v>1.6605232845153857</v>
      </c>
      <c r="G45" s="1155" t="s">
        <v>545</v>
      </c>
      <c r="H45" s="1145" t="s">
        <v>4892</v>
      </c>
    </row>
    <row r="46" spans="1:8" s="120" customFormat="1" ht="24" customHeight="1" x14ac:dyDescent="0.2">
      <c r="A46" s="160">
        <f t="shared" si="7"/>
        <v>28</v>
      </c>
      <c r="B46" s="1153" t="s">
        <v>4233</v>
      </c>
      <c r="C46" s="1154">
        <v>4000</v>
      </c>
      <c r="D46" s="1154">
        <v>4000</v>
      </c>
      <c r="E46" s="1154">
        <v>4000</v>
      </c>
      <c r="F46" s="1143">
        <f t="shared" si="6"/>
        <v>100</v>
      </c>
      <c r="G46" s="1144" t="s">
        <v>540</v>
      </c>
      <c r="H46" s="453" t="s">
        <v>59</v>
      </c>
    </row>
    <row r="47" spans="1:8" s="120" customFormat="1" ht="67.5" customHeight="1" x14ac:dyDescent="0.2">
      <c r="A47" s="160">
        <f t="shared" si="7"/>
        <v>29</v>
      </c>
      <c r="B47" s="1153" t="s">
        <v>3360</v>
      </c>
      <c r="C47" s="1154">
        <v>0</v>
      </c>
      <c r="D47" s="1154">
        <v>7281</v>
      </c>
      <c r="E47" s="1154">
        <v>1381</v>
      </c>
      <c r="F47" s="1143">
        <f t="shared" si="6"/>
        <v>18.967174838621066</v>
      </c>
      <c r="G47" s="1155" t="s">
        <v>542</v>
      </c>
      <c r="H47" s="1145" t="s">
        <v>4893</v>
      </c>
    </row>
    <row r="48" spans="1:8" s="120" customFormat="1" ht="57" customHeight="1" x14ac:dyDescent="0.2">
      <c r="A48" s="160">
        <f t="shared" si="7"/>
        <v>30</v>
      </c>
      <c r="B48" s="1153" t="s">
        <v>3361</v>
      </c>
      <c r="C48" s="1154">
        <v>48000</v>
      </c>
      <c r="D48" s="1154">
        <v>58754.19</v>
      </c>
      <c r="E48" s="1154">
        <v>28754.184000000001</v>
      </c>
      <c r="F48" s="1143">
        <f t="shared" si="6"/>
        <v>48.939801569896545</v>
      </c>
      <c r="G48" s="1144" t="s">
        <v>542</v>
      </c>
      <c r="H48" s="1145" t="s">
        <v>4894</v>
      </c>
    </row>
    <row r="49" spans="1:8" s="120" customFormat="1" ht="99" customHeight="1" x14ac:dyDescent="0.2">
      <c r="A49" s="160">
        <f t="shared" si="7"/>
        <v>31</v>
      </c>
      <c r="B49" s="1153" t="s">
        <v>3362</v>
      </c>
      <c r="C49" s="1154">
        <v>15000</v>
      </c>
      <c r="D49" s="1154">
        <v>24214.67</v>
      </c>
      <c r="E49" s="1154">
        <v>18830.703949999999</v>
      </c>
      <c r="F49" s="1143">
        <f t="shared" si="6"/>
        <v>77.765684810075868</v>
      </c>
      <c r="G49" s="1155" t="s">
        <v>542</v>
      </c>
      <c r="H49" s="1145" t="s">
        <v>4895</v>
      </c>
    </row>
    <row r="50" spans="1:8" s="120" customFormat="1" ht="31.5" x14ac:dyDescent="0.2">
      <c r="A50" s="160">
        <f t="shared" si="7"/>
        <v>32</v>
      </c>
      <c r="B50" s="1153" t="s">
        <v>4234</v>
      </c>
      <c r="C50" s="1154">
        <v>221800</v>
      </c>
      <c r="D50" s="1154">
        <v>239800</v>
      </c>
      <c r="E50" s="1154">
        <v>239800</v>
      </c>
      <c r="F50" s="1143">
        <f t="shared" si="6"/>
        <v>100</v>
      </c>
      <c r="G50" s="1155" t="s">
        <v>540</v>
      </c>
      <c r="H50" s="1156" t="s">
        <v>59</v>
      </c>
    </row>
    <row r="51" spans="1:8" s="120" customFormat="1" ht="34.5" customHeight="1" x14ac:dyDescent="0.2">
      <c r="A51" s="160">
        <f t="shared" si="7"/>
        <v>33</v>
      </c>
      <c r="B51" s="1153" t="s">
        <v>4366</v>
      </c>
      <c r="C51" s="1154">
        <v>5300</v>
      </c>
      <c r="D51" s="1154">
        <v>4775.03</v>
      </c>
      <c r="E51" s="1154">
        <v>4775.02999</v>
      </c>
      <c r="F51" s="1143">
        <f t="shared" si="6"/>
        <v>99.999999790577235</v>
      </c>
      <c r="G51" s="1155" t="s">
        <v>545</v>
      </c>
      <c r="H51" s="1157" t="s">
        <v>59</v>
      </c>
    </row>
    <row r="52" spans="1:8" s="120" customFormat="1" ht="34.5" customHeight="1" x14ac:dyDescent="0.2">
      <c r="A52" s="160">
        <f t="shared" si="7"/>
        <v>34</v>
      </c>
      <c r="B52" s="1153" t="s">
        <v>4365</v>
      </c>
      <c r="C52" s="1154">
        <v>4600</v>
      </c>
      <c r="D52" s="1154">
        <v>5054.37</v>
      </c>
      <c r="E52" s="1154">
        <v>5054.3644999999997</v>
      </c>
      <c r="F52" s="1143">
        <f t="shared" si="6"/>
        <v>99.999891183273078</v>
      </c>
      <c r="G52" s="1155" t="s">
        <v>545</v>
      </c>
      <c r="H52" s="1145" t="s">
        <v>59</v>
      </c>
    </row>
    <row r="53" spans="1:8" s="120" customFormat="1" ht="14.25" customHeight="1" x14ac:dyDescent="0.2">
      <c r="A53" s="160">
        <f t="shared" si="7"/>
        <v>35</v>
      </c>
      <c r="B53" s="1153" t="s">
        <v>4235</v>
      </c>
      <c r="C53" s="1154">
        <v>0</v>
      </c>
      <c r="D53" s="1154">
        <v>238.62</v>
      </c>
      <c r="E53" s="1154">
        <v>238.61199999999999</v>
      </c>
      <c r="F53" s="1143">
        <f t="shared" si="6"/>
        <v>99.996647389154305</v>
      </c>
      <c r="G53" s="1155" t="s">
        <v>542</v>
      </c>
      <c r="H53" s="1145" t="s">
        <v>59</v>
      </c>
    </row>
    <row r="54" spans="1:8" s="120" customFormat="1" ht="78" customHeight="1" x14ac:dyDescent="0.2">
      <c r="A54" s="160">
        <f t="shared" si="7"/>
        <v>36</v>
      </c>
      <c r="B54" s="1153" t="s">
        <v>4236</v>
      </c>
      <c r="C54" s="1154">
        <v>0</v>
      </c>
      <c r="D54" s="1154">
        <v>552.25</v>
      </c>
      <c r="E54" s="1154">
        <v>116.64400000000001</v>
      </c>
      <c r="F54" s="1143">
        <f t="shared" si="6"/>
        <v>21.121593481213218</v>
      </c>
      <c r="G54" s="1155" t="s">
        <v>542</v>
      </c>
      <c r="H54" s="453" t="s">
        <v>4896</v>
      </c>
    </row>
    <row r="55" spans="1:8" s="120" customFormat="1" ht="78" customHeight="1" x14ac:dyDescent="0.2">
      <c r="A55" s="160">
        <f t="shared" si="7"/>
        <v>37</v>
      </c>
      <c r="B55" s="1153" t="s">
        <v>4237</v>
      </c>
      <c r="C55" s="1154">
        <v>0</v>
      </c>
      <c r="D55" s="1154">
        <v>2594.5100000000002</v>
      </c>
      <c r="E55" s="1154">
        <v>858.13199999999995</v>
      </c>
      <c r="F55" s="1143">
        <f t="shared" si="6"/>
        <v>33.074915880069831</v>
      </c>
      <c r="G55" s="1155" t="s">
        <v>542</v>
      </c>
      <c r="H55" s="453" t="s">
        <v>4896</v>
      </c>
    </row>
    <row r="56" spans="1:8" s="120" customFormat="1" ht="78" customHeight="1" x14ac:dyDescent="0.2">
      <c r="A56" s="160">
        <f t="shared" si="7"/>
        <v>38</v>
      </c>
      <c r="B56" s="1153" t="s">
        <v>4238</v>
      </c>
      <c r="C56" s="1154">
        <v>0</v>
      </c>
      <c r="D56" s="1154">
        <v>2984.4</v>
      </c>
      <c r="E56" s="1154">
        <v>687.28</v>
      </c>
      <c r="F56" s="1143">
        <f t="shared" si="6"/>
        <v>23.029084573113522</v>
      </c>
      <c r="G56" s="1155" t="s">
        <v>542</v>
      </c>
      <c r="H56" s="453" t="s">
        <v>4896</v>
      </c>
    </row>
    <row r="57" spans="1:8" s="120" customFormat="1" ht="14.25" customHeight="1" x14ac:dyDescent="0.2">
      <c r="A57" s="160">
        <f t="shared" si="7"/>
        <v>39</v>
      </c>
      <c r="B57" s="1153" t="s">
        <v>4239</v>
      </c>
      <c r="C57" s="1154">
        <v>0</v>
      </c>
      <c r="D57" s="1154">
        <v>61.47</v>
      </c>
      <c r="E57" s="1154">
        <v>61.468000000000004</v>
      </c>
      <c r="F57" s="1143">
        <f t="shared" si="6"/>
        <v>99.996746380348142</v>
      </c>
      <c r="G57" s="1155" t="s">
        <v>542</v>
      </c>
      <c r="H57" s="1145" t="s">
        <v>59</v>
      </c>
    </row>
    <row r="58" spans="1:8" s="120" customFormat="1" ht="78" customHeight="1" x14ac:dyDescent="0.2">
      <c r="A58" s="160">
        <f t="shared" si="7"/>
        <v>40</v>
      </c>
      <c r="B58" s="1153" t="s">
        <v>4240</v>
      </c>
      <c r="C58" s="1154">
        <v>0</v>
      </c>
      <c r="D58" s="1154">
        <v>1231.2</v>
      </c>
      <c r="E58" s="1154">
        <v>555.39</v>
      </c>
      <c r="F58" s="1143">
        <f t="shared" si="6"/>
        <v>45.109649122807014</v>
      </c>
      <c r="G58" s="1155" t="s">
        <v>542</v>
      </c>
      <c r="H58" s="1156" t="s">
        <v>4896</v>
      </c>
    </row>
    <row r="59" spans="1:8" s="120" customFormat="1" ht="78" customHeight="1" x14ac:dyDescent="0.2">
      <c r="A59" s="160">
        <f t="shared" si="7"/>
        <v>41</v>
      </c>
      <c r="B59" s="1153" t="s">
        <v>4241</v>
      </c>
      <c r="C59" s="1154">
        <v>0</v>
      </c>
      <c r="D59" s="1154">
        <v>1523.95</v>
      </c>
      <c r="E59" s="1154">
        <v>1082.2239999999999</v>
      </c>
      <c r="F59" s="1143">
        <f t="shared" si="6"/>
        <v>71.014403359690277</v>
      </c>
      <c r="G59" s="1155" t="s">
        <v>542</v>
      </c>
      <c r="H59" s="1145" t="s">
        <v>4896</v>
      </c>
    </row>
    <row r="60" spans="1:8" s="120" customFormat="1" ht="78" customHeight="1" x14ac:dyDescent="0.2">
      <c r="A60" s="160">
        <f t="shared" si="7"/>
        <v>42</v>
      </c>
      <c r="B60" s="1153" t="s">
        <v>4897</v>
      </c>
      <c r="C60" s="1154">
        <v>0</v>
      </c>
      <c r="D60" s="1154">
        <v>411.4</v>
      </c>
      <c r="E60" s="1154">
        <v>0</v>
      </c>
      <c r="F60" s="1143">
        <f t="shared" si="6"/>
        <v>0</v>
      </c>
      <c r="G60" s="1155" t="s">
        <v>542</v>
      </c>
      <c r="H60" s="1145" t="s">
        <v>4898</v>
      </c>
    </row>
    <row r="61" spans="1:8" s="120" customFormat="1" ht="78" customHeight="1" x14ac:dyDescent="0.2">
      <c r="A61" s="160">
        <f t="shared" si="7"/>
        <v>43</v>
      </c>
      <c r="B61" s="1153" t="s">
        <v>4242</v>
      </c>
      <c r="C61" s="1154">
        <v>0</v>
      </c>
      <c r="D61" s="1154">
        <v>410.67</v>
      </c>
      <c r="E61" s="1154">
        <v>59.774000000000001</v>
      </c>
      <c r="F61" s="1143">
        <f t="shared" si="6"/>
        <v>14.555238999683443</v>
      </c>
      <c r="G61" s="1155" t="s">
        <v>542</v>
      </c>
      <c r="H61" s="1145" t="s">
        <v>4896</v>
      </c>
    </row>
    <row r="62" spans="1:8" s="120" customFormat="1" ht="42" x14ac:dyDescent="0.2">
      <c r="A62" s="160">
        <f t="shared" si="7"/>
        <v>44</v>
      </c>
      <c r="B62" s="1153" t="s">
        <v>2805</v>
      </c>
      <c r="C62" s="1154">
        <v>5000</v>
      </c>
      <c r="D62" s="1154">
        <v>5000</v>
      </c>
      <c r="E62" s="1154">
        <v>125.71</v>
      </c>
      <c r="F62" s="1143">
        <f t="shared" si="6"/>
        <v>2.5141999999999998</v>
      </c>
      <c r="G62" s="1144" t="s">
        <v>540</v>
      </c>
      <c r="H62" s="453" t="s">
        <v>4899</v>
      </c>
    </row>
    <row r="63" spans="1:8" s="120" customFormat="1" ht="15" customHeight="1" x14ac:dyDescent="0.2">
      <c r="A63" s="160">
        <f t="shared" si="7"/>
        <v>45</v>
      </c>
      <c r="B63" s="1153" t="s">
        <v>4243</v>
      </c>
      <c r="C63" s="1154">
        <v>0</v>
      </c>
      <c r="D63" s="1154">
        <v>123</v>
      </c>
      <c r="E63" s="1154">
        <v>122.93600000000001</v>
      </c>
      <c r="F63" s="1143">
        <f t="shared" si="6"/>
        <v>99.947967479674801</v>
      </c>
      <c r="G63" s="1155" t="s">
        <v>542</v>
      </c>
      <c r="H63" s="453" t="s">
        <v>59</v>
      </c>
    </row>
    <row r="64" spans="1:8" s="120" customFormat="1" ht="15" customHeight="1" x14ac:dyDescent="0.2">
      <c r="A64" s="160">
        <f t="shared" si="7"/>
        <v>46</v>
      </c>
      <c r="B64" s="1153" t="s">
        <v>4244</v>
      </c>
      <c r="C64" s="1154">
        <v>0</v>
      </c>
      <c r="D64" s="1154">
        <v>34.61</v>
      </c>
      <c r="E64" s="1154">
        <v>34.606000000000002</v>
      </c>
      <c r="F64" s="1143">
        <f t="shared" si="6"/>
        <v>99.988442646633928</v>
      </c>
      <c r="G64" s="1155" t="s">
        <v>542</v>
      </c>
      <c r="H64" s="453" t="s">
        <v>59</v>
      </c>
    </row>
    <row r="65" spans="1:9" s="120" customFormat="1" ht="23.25" customHeight="1" x14ac:dyDescent="0.2">
      <c r="A65" s="160">
        <f t="shared" si="7"/>
        <v>47</v>
      </c>
      <c r="B65" s="1153" t="s">
        <v>4245</v>
      </c>
      <c r="C65" s="1154">
        <v>0</v>
      </c>
      <c r="D65" s="1154">
        <v>130.32</v>
      </c>
      <c r="E65" s="1154">
        <v>129.47</v>
      </c>
      <c r="F65" s="1143">
        <f t="shared" si="6"/>
        <v>99.347759361571519</v>
      </c>
      <c r="G65" s="1155" t="s">
        <v>542</v>
      </c>
      <c r="H65" s="453" t="s">
        <v>59</v>
      </c>
    </row>
    <row r="66" spans="1:9" s="120" customFormat="1" ht="67.5" customHeight="1" x14ac:dyDescent="0.2">
      <c r="A66" s="160">
        <f t="shared" si="7"/>
        <v>48</v>
      </c>
      <c r="B66" s="1153" t="s">
        <v>4118</v>
      </c>
      <c r="C66" s="1154">
        <v>0</v>
      </c>
      <c r="D66" s="1154">
        <v>10000.01</v>
      </c>
      <c r="E66" s="1154">
        <v>6000</v>
      </c>
      <c r="F66" s="1143">
        <f t="shared" si="6"/>
        <v>59.999940000060001</v>
      </c>
      <c r="G66" s="1144" t="s">
        <v>542</v>
      </c>
      <c r="H66" s="1145" t="s">
        <v>4900</v>
      </c>
    </row>
    <row r="67" spans="1:9" s="120" customFormat="1" ht="23.25" customHeight="1" x14ac:dyDescent="0.2">
      <c r="A67" s="160">
        <f t="shared" si="7"/>
        <v>49</v>
      </c>
      <c r="B67" s="1153" t="s">
        <v>4246</v>
      </c>
      <c r="C67" s="1154">
        <v>0</v>
      </c>
      <c r="D67" s="1154">
        <v>9223.07</v>
      </c>
      <c r="E67" s="1154">
        <v>9223.0609999999997</v>
      </c>
      <c r="F67" s="1143">
        <f t="shared" si="6"/>
        <v>99.999902418608983</v>
      </c>
      <c r="G67" s="1155" t="s">
        <v>540</v>
      </c>
      <c r="H67" s="453" t="s">
        <v>59</v>
      </c>
    </row>
    <row r="68" spans="1:9" s="120" customFormat="1" ht="52.5" x14ac:dyDescent="0.2">
      <c r="A68" s="160">
        <f t="shared" si="7"/>
        <v>50</v>
      </c>
      <c r="B68" s="1153" t="s">
        <v>476</v>
      </c>
      <c r="C68" s="1154">
        <v>8954</v>
      </c>
      <c r="D68" s="1154">
        <v>1554</v>
      </c>
      <c r="E68" s="1154">
        <v>462.65818000000002</v>
      </c>
      <c r="F68" s="1143">
        <f t="shared" si="6"/>
        <v>29.772083655083659</v>
      </c>
      <c r="G68" s="1144" t="s">
        <v>540</v>
      </c>
      <c r="H68" s="453" t="s">
        <v>2731</v>
      </c>
    </row>
    <row r="69" spans="1:9" s="120" customFormat="1" ht="136.5" x14ac:dyDescent="0.2">
      <c r="A69" s="160">
        <f t="shared" si="7"/>
        <v>51</v>
      </c>
      <c r="B69" s="1153" t="s">
        <v>4901</v>
      </c>
      <c r="C69" s="1154">
        <v>6196</v>
      </c>
      <c r="D69" s="1154">
        <v>39975.599999999999</v>
      </c>
      <c r="E69" s="1154">
        <v>33797.805820000001</v>
      </c>
      <c r="F69" s="1143">
        <f t="shared" si="6"/>
        <v>84.546087663474722</v>
      </c>
      <c r="G69" s="1155" t="s">
        <v>542</v>
      </c>
      <c r="H69" s="1145" t="s">
        <v>4902</v>
      </c>
    </row>
    <row r="70" spans="1:9" s="120" customFormat="1" ht="13.5" customHeight="1" thickBot="1" x14ac:dyDescent="0.25">
      <c r="A70" s="1386" t="s">
        <v>288</v>
      </c>
      <c r="B70" s="1387"/>
      <c r="C70" s="138">
        <f>SUM(C36:C69)</f>
        <v>795608</v>
      </c>
      <c r="D70" s="148">
        <f>SUM(D36:D69)</f>
        <v>963962.37999999989</v>
      </c>
      <c r="E70" s="148">
        <f>SUM(E36:E69)</f>
        <v>787196.83760999993</v>
      </c>
      <c r="F70" s="149">
        <f t="shared" si="6"/>
        <v>81.662609863467907</v>
      </c>
      <c r="G70" s="140"/>
      <c r="H70" s="150"/>
    </row>
    <row r="71" spans="1:9" ht="18" customHeight="1" thickBot="1" x14ac:dyDescent="0.2">
      <c r="A71" s="158" t="s">
        <v>534</v>
      </c>
      <c r="B71" s="132"/>
      <c r="C71" s="133"/>
      <c r="D71" s="133"/>
      <c r="E71" s="134"/>
      <c r="F71" s="135"/>
      <c r="G71" s="136"/>
      <c r="H71" s="165"/>
    </row>
    <row r="72" spans="1:9" s="120" customFormat="1" ht="126" x14ac:dyDescent="0.2">
      <c r="A72" s="454">
        <f>A69+1</f>
        <v>52</v>
      </c>
      <c r="B72" s="1158" t="s">
        <v>4339</v>
      </c>
      <c r="C72" s="1159">
        <v>1400</v>
      </c>
      <c r="D72" s="1159">
        <v>2500</v>
      </c>
      <c r="E72" s="1159">
        <v>1136.65257</v>
      </c>
      <c r="F72" s="1143">
        <f t="shared" ref="F72:F91" si="8">E72/D72*100</f>
        <v>45.466102799999994</v>
      </c>
      <c r="G72" s="381" t="s">
        <v>542</v>
      </c>
      <c r="H72" s="1160" t="s">
        <v>4903</v>
      </c>
      <c r="I72" s="151"/>
    </row>
    <row r="73" spans="1:9" s="120" customFormat="1" ht="15" customHeight="1" x14ac:dyDescent="0.2">
      <c r="A73" s="160">
        <f t="shared" ref="A73:A90" si="9">A72+1</f>
        <v>53</v>
      </c>
      <c r="B73" s="1153" t="s">
        <v>2856</v>
      </c>
      <c r="C73" s="1154">
        <v>0</v>
      </c>
      <c r="D73" s="1154">
        <v>173.64999999999998</v>
      </c>
      <c r="E73" s="1154">
        <v>173.63499999999999</v>
      </c>
      <c r="F73" s="1143">
        <f t="shared" si="8"/>
        <v>99.991361934926587</v>
      </c>
      <c r="G73" s="1155" t="s">
        <v>545</v>
      </c>
      <c r="H73" s="1161" t="s">
        <v>59</v>
      </c>
    </row>
    <row r="74" spans="1:9" s="120" customFormat="1" ht="24" customHeight="1" x14ac:dyDescent="0.2">
      <c r="A74" s="160">
        <f t="shared" si="9"/>
        <v>54</v>
      </c>
      <c r="B74" s="1153" t="s">
        <v>2857</v>
      </c>
      <c r="C74" s="1154">
        <v>23000</v>
      </c>
      <c r="D74" s="1154">
        <v>20978.930000000004</v>
      </c>
      <c r="E74" s="1154">
        <v>18553.72896</v>
      </c>
      <c r="F74" s="1143">
        <f t="shared" si="8"/>
        <v>88.43982491004067</v>
      </c>
      <c r="G74" s="1155" t="s">
        <v>545</v>
      </c>
      <c r="H74" s="1161" t="s">
        <v>4904</v>
      </c>
    </row>
    <row r="75" spans="1:9" s="120" customFormat="1" ht="21" x14ac:dyDescent="0.2">
      <c r="A75" s="160">
        <f t="shared" si="9"/>
        <v>55</v>
      </c>
      <c r="B75" s="1153" t="s">
        <v>2854</v>
      </c>
      <c r="C75" s="1154">
        <v>0</v>
      </c>
      <c r="D75" s="1154">
        <v>3325.7999999999997</v>
      </c>
      <c r="E75" s="1154">
        <v>3325.7718299999997</v>
      </c>
      <c r="F75" s="1143">
        <f t="shared" si="8"/>
        <v>99.999152985747784</v>
      </c>
      <c r="G75" s="1155" t="s">
        <v>545</v>
      </c>
      <c r="H75" s="1162" t="s">
        <v>59</v>
      </c>
    </row>
    <row r="76" spans="1:9" s="120" customFormat="1" ht="24" customHeight="1" x14ac:dyDescent="0.2">
      <c r="A76" s="160">
        <f t="shared" si="9"/>
        <v>56</v>
      </c>
      <c r="B76" s="1153" t="s">
        <v>3160</v>
      </c>
      <c r="C76" s="1154">
        <v>0</v>
      </c>
      <c r="D76" s="1154">
        <v>4614.68</v>
      </c>
      <c r="E76" s="1154">
        <v>4328.4519199999995</v>
      </c>
      <c r="F76" s="1143">
        <f t="shared" si="8"/>
        <v>93.797444676553937</v>
      </c>
      <c r="G76" s="1163" t="s">
        <v>545</v>
      </c>
      <c r="H76" s="1161" t="s">
        <v>4904</v>
      </c>
    </row>
    <row r="77" spans="1:9" s="120" customFormat="1" ht="126" x14ac:dyDescent="0.2">
      <c r="A77" s="160">
        <f t="shared" si="9"/>
        <v>57</v>
      </c>
      <c r="B77" s="1153" t="s">
        <v>3159</v>
      </c>
      <c r="C77" s="1154">
        <v>0</v>
      </c>
      <c r="D77" s="1154">
        <v>26899.569999999992</v>
      </c>
      <c r="E77" s="1154">
        <v>23904.655640000008</v>
      </c>
      <c r="F77" s="1143">
        <f t="shared" si="8"/>
        <v>88.866311394568825</v>
      </c>
      <c r="G77" s="1155" t="s">
        <v>542</v>
      </c>
      <c r="H77" s="1161" t="s">
        <v>4905</v>
      </c>
    </row>
    <row r="78" spans="1:9" s="120" customFormat="1" ht="15" customHeight="1" x14ac:dyDescent="0.2">
      <c r="A78" s="160">
        <f t="shared" si="9"/>
        <v>58</v>
      </c>
      <c r="B78" s="1153" t="s">
        <v>3411</v>
      </c>
      <c r="C78" s="1154">
        <v>0</v>
      </c>
      <c r="D78" s="1154">
        <v>55607.66</v>
      </c>
      <c r="E78" s="1154">
        <v>55390.726159999991</v>
      </c>
      <c r="F78" s="1143">
        <f t="shared" si="8"/>
        <v>99.609884969085172</v>
      </c>
      <c r="G78" s="1155" t="s">
        <v>545</v>
      </c>
      <c r="H78" s="1162" t="s">
        <v>59</v>
      </c>
    </row>
    <row r="79" spans="1:9" s="120" customFormat="1" ht="99" customHeight="1" x14ac:dyDescent="0.2">
      <c r="A79" s="160">
        <f t="shared" si="9"/>
        <v>59</v>
      </c>
      <c r="B79" s="1153" t="s">
        <v>3318</v>
      </c>
      <c r="C79" s="1154">
        <v>152500</v>
      </c>
      <c r="D79" s="1154">
        <v>26000</v>
      </c>
      <c r="E79" s="1154">
        <v>17067.059150000001</v>
      </c>
      <c r="F79" s="1143">
        <f t="shared" si="8"/>
        <v>65.64253519230769</v>
      </c>
      <c r="G79" s="1155" t="s">
        <v>542</v>
      </c>
      <c r="H79" s="1150" t="s">
        <v>4906</v>
      </c>
    </row>
    <row r="80" spans="1:9" s="120" customFormat="1" ht="24" customHeight="1" x14ac:dyDescent="0.2">
      <c r="A80" s="160">
        <f t="shared" si="9"/>
        <v>60</v>
      </c>
      <c r="B80" s="1153" t="s">
        <v>3158</v>
      </c>
      <c r="C80" s="1154">
        <v>0</v>
      </c>
      <c r="D80" s="1154">
        <v>401.88</v>
      </c>
      <c r="E80" s="1154">
        <v>401.83662999999996</v>
      </c>
      <c r="F80" s="1143">
        <f t="shared" si="8"/>
        <v>99.989208221359604</v>
      </c>
      <c r="G80" s="1155" t="s">
        <v>545</v>
      </c>
      <c r="H80" s="1162" t="s">
        <v>59</v>
      </c>
    </row>
    <row r="81" spans="1:9" s="120" customFormat="1" ht="99" customHeight="1" x14ac:dyDescent="0.2">
      <c r="A81" s="160">
        <f t="shared" si="9"/>
        <v>61</v>
      </c>
      <c r="B81" s="1153" t="s">
        <v>3409</v>
      </c>
      <c r="C81" s="1154">
        <v>34000</v>
      </c>
      <c r="D81" s="1154">
        <v>300</v>
      </c>
      <c r="E81" s="1154">
        <v>38.115000000000002</v>
      </c>
      <c r="F81" s="1143">
        <f t="shared" si="8"/>
        <v>12.705</v>
      </c>
      <c r="G81" s="1155" t="s">
        <v>542</v>
      </c>
      <c r="H81" s="1164" t="s">
        <v>4907</v>
      </c>
    </row>
    <row r="82" spans="1:9" s="120" customFormat="1" ht="84" x14ac:dyDescent="0.2">
      <c r="A82" s="160">
        <f t="shared" si="9"/>
        <v>62</v>
      </c>
      <c r="B82" s="1153" t="s">
        <v>3410</v>
      </c>
      <c r="C82" s="1154">
        <v>0</v>
      </c>
      <c r="D82" s="1154">
        <v>260</v>
      </c>
      <c r="E82" s="1154">
        <v>0</v>
      </c>
      <c r="F82" s="1143">
        <f t="shared" si="8"/>
        <v>0</v>
      </c>
      <c r="G82" s="1155" t="s">
        <v>542</v>
      </c>
      <c r="H82" s="1165" t="s">
        <v>4908</v>
      </c>
    </row>
    <row r="83" spans="1:9" s="120" customFormat="1" ht="78" customHeight="1" x14ac:dyDescent="0.2">
      <c r="A83" s="160">
        <f t="shared" si="9"/>
        <v>63</v>
      </c>
      <c r="B83" s="1153" t="s">
        <v>4341</v>
      </c>
      <c r="C83" s="1154">
        <v>1500</v>
      </c>
      <c r="D83" s="1154">
        <v>2018.26</v>
      </c>
      <c r="E83" s="1154">
        <v>1452.5210500000005</v>
      </c>
      <c r="F83" s="1143">
        <f t="shared" si="8"/>
        <v>71.968975751389834</v>
      </c>
      <c r="G83" s="1155" t="s">
        <v>542</v>
      </c>
      <c r="H83" s="1161" t="s">
        <v>4909</v>
      </c>
      <c r="I83" s="151"/>
    </row>
    <row r="84" spans="1:9" s="120" customFormat="1" ht="120" customHeight="1" x14ac:dyDescent="0.2">
      <c r="A84" s="160">
        <f t="shared" si="9"/>
        <v>64</v>
      </c>
      <c r="B84" s="1153" t="s">
        <v>3406</v>
      </c>
      <c r="C84" s="1154">
        <v>42250</v>
      </c>
      <c r="D84" s="1154">
        <v>300</v>
      </c>
      <c r="E84" s="1154">
        <v>39.724299999999999</v>
      </c>
      <c r="F84" s="1143">
        <f t="shared" si="8"/>
        <v>13.241433333333333</v>
      </c>
      <c r="G84" s="1155" t="s">
        <v>542</v>
      </c>
      <c r="H84" s="1161" t="s">
        <v>4910</v>
      </c>
    </row>
    <row r="85" spans="1:9" s="120" customFormat="1" ht="110.25" customHeight="1" x14ac:dyDescent="0.2">
      <c r="A85" s="160">
        <f t="shared" si="9"/>
        <v>65</v>
      </c>
      <c r="B85" s="1153" t="s">
        <v>3405</v>
      </c>
      <c r="C85" s="1154">
        <v>84000</v>
      </c>
      <c r="D85" s="1154">
        <v>10199.179999999998</v>
      </c>
      <c r="E85" s="1154">
        <v>151.25</v>
      </c>
      <c r="F85" s="1143">
        <f t="shared" si="8"/>
        <v>1.4829623557972309</v>
      </c>
      <c r="G85" s="1155" t="s">
        <v>542</v>
      </c>
      <c r="H85" s="1161" t="s">
        <v>4911</v>
      </c>
    </row>
    <row r="86" spans="1:9" s="120" customFormat="1" ht="109.5" customHeight="1" x14ac:dyDescent="0.2">
      <c r="A86" s="160">
        <f t="shared" si="9"/>
        <v>66</v>
      </c>
      <c r="B86" s="1153" t="s">
        <v>3408</v>
      </c>
      <c r="C86" s="1154">
        <v>55250</v>
      </c>
      <c r="D86" s="1154">
        <v>300</v>
      </c>
      <c r="E86" s="1154">
        <v>38.115000000000002</v>
      </c>
      <c r="F86" s="1143">
        <f t="shared" si="8"/>
        <v>12.705</v>
      </c>
      <c r="G86" s="1155" t="s">
        <v>542</v>
      </c>
      <c r="H86" s="1161" t="s">
        <v>4912</v>
      </c>
    </row>
    <row r="87" spans="1:9" s="120" customFormat="1" ht="94.5" x14ac:dyDescent="0.2">
      <c r="A87" s="160">
        <f t="shared" si="9"/>
        <v>67</v>
      </c>
      <c r="B87" s="1153" t="s">
        <v>3407</v>
      </c>
      <c r="C87" s="1154">
        <v>21250</v>
      </c>
      <c r="D87" s="1154">
        <v>21818.120000000003</v>
      </c>
      <c r="E87" s="1154">
        <v>19321.607069999998</v>
      </c>
      <c r="F87" s="1143">
        <f t="shared" si="8"/>
        <v>88.557616650747164</v>
      </c>
      <c r="G87" s="1155" t="s">
        <v>542</v>
      </c>
      <c r="H87" s="1161" t="s">
        <v>4913</v>
      </c>
    </row>
    <row r="88" spans="1:9" s="120" customFormat="1" ht="105" x14ac:dyDescent="0.2">
      <c r="A88" s="160">
        <f t="shared" si="9"/>
        <v>68</v>
      </c>
      <c r="B88" s="1153" t="s">
        <v>4338</v>
      </c>
      <c r="C88" s="1154">
        <v>200</v>
      </c>
      <c r="D88" s="1154">
        <v>200</v>
      </c>
      <c r="E88" s="1154">
        <v>0</v>
      </c>
      <c r="F88" s="1143">
        <f t="shared" si="8"/>
        <v>0</v>
      </c>
      <c r="G88" s="1155" t="s">
        <v>542</v>
      </c>
      <c r="H88" s="1161" t="s">
        <v>4914</v>
      </c>
    </row>
    <row r="89" spans="1:9" s="120" customFormat="1" ht="78" customHeight="1" x14ac:dyDescent="0.2">
      <c r="A89" s="160">
        <f t="shared" si="9"/>
        <v>69</v>
      </c>
      <c r="B89" s="1153" t="s">
        <v>4340</v>
      </c>
      <c r="C89" s="1154">
        <v>0</v>
      </c>
      <c r="D89" s="1154">
        <v>270</v>
      </c>
      <c r="E89" s="1154">
        <v>26.257000000000001</v>
      </c>
      <c r="F89" s="1143">
        <f t="shared" si="8"/>
        <v>9.724814814814815</v>
      </c>
      <c r="G89" s="1155" t="s">
        <v>542</v>
      </c>
      <c r="H89" s="1164" t="s">
        <v>4915</v>
      </c>
    </row>
    <row r="90" spans="1:9" s="120" customFormat="1" ht="67.5" customHeight="1" x14ac:dyDescent="0.2">
      <c r="A90" s="160">
        <f t="shared" si="9"/>
        <v>70</v>
      </c>
      <c r="B90" s="1153" t="s">
        <v>548</v>
      </c>
      <c r="C90" s="1154">
        <v>50000</v>
      </c>
      <c r="D90" s="1154">
        <v>50000</v>
      </c>
      <c r="E90" s="1154">
        <v>34000</v>
      </c>
      <c r="F90" s="1143">
        <f t="shared" si="8"/>
        <v>68</v>
      </c>
      <c r="G90" s="1144" t="s">
        <v>542</v>
      </c>
      <c r="H90" s="1164" t="s">
        <v>4916</v>
      </c>
    </row>
    <row r="91" spans="1:9" s="120" customFormat="1" ht="13.5" customHeight="1" thickBot="1" x14ac:dyDescent="0.25">
      <c r="A91" s="1386" t="s">
        <v>288</v>
      </c>
      <c r="B91" s="1387"/>
      <c r="C91" s="138">
        <f>SUM(C72:C90)</f>
        <v>465350</v>
      </c>
      <c r="D91" s="138">
        <f>SUM(D72:D90)</f>
        <v>226167.73</v>
      </c>
      <c r="E91" s="138">
        <f>SUM(E72:E90)</f>
        <v>179350.10728000003</v>
      </c>
      <c r="F91" s="149">
        <f t="shared" si="8"/>
        <v>79.299600911235217</v>
      </c>
      <c r="G91" s="140"/>
      <c r="H91" s="150"/>
    </row>
    <row r="92" spans="1:9" s="155" customFormat="1" x14ac:dyDescent="0.2">
      <c r="A92" s="121"/>
      <c r="B92" s="151"/>
      <c r="C92" s="121"/>
      <c r="D92" s="121"/>
      <c r="E92" s="121"/>
      <c r="F92" s="152"/>
      <c r="G92" s="153"/>
      <c r="H92" s="154"/>
    </row>
  </sheetData>
  <mergeCells count="11">
    <mergeCell ref="A8:B8"/>
    <mergeCell ref="A1:H1"/>
    <mergeCell ref="A4:B4"/>
    <mergeCell ref="A5:B5"/>
    <mergeCell ref="A6:B6"/>
    <mergeCell ref="A7:B7"/>
    <mergeCell ref="A9:B9"/>
    <mergeCell ref="A30:B30"/>
    <mergeCell ref="A34:B34"/>
    <mergeCell ref="A70:B70"/>
    <mergeCell ref="A91:B91"/>
  </mergeCells>
  <printOptions horizontalCentered="1"/>
  <pageMargins left="0.31496062992125984" right="0.31496062992125984" top="0.51181102362204722" bottom="0.43307086614173229" header="0.31496062992125984" footer="0.23622047244094491"/>
  <pageSetup paperSize="9" scale="96" firstPageNumber="155" fitToHeight="0" orientation="landscape" useFirstPageNumber="1" r:id="rId1"/>
  <headerFooter>
    <oddHeader>&amp;L&amp;"Tahoma,Kurzíva"&amp;9Závěrečný účet Moravskoslezského kraje za rok 2025&amp;R&amp;"Tahoma,Kurzíva"&amp;9Tabulka č. 12</oddHeader>
    <oddFooter>&amp;C&amp;"Tahoma,Obyčejné"&amp;P</oddFooter>
  </headerFooter>
  <rowBreaks count="7" manualBreakCount="7">
    <brk id="34" max="7" man="1"/>
    <brk id="41" max="7" man="1"/>
    <brk id="48" max="7" man="1"/>
    <brk id="57" max="7" man="1"/>
    <brk id="76" max="7" man="1"/>
    <brk id="82" max="7" man="1"/>
    <brk id="87"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9AE9-16FC-47E0-BD17-DD92FAA99361}">
  <sheetPr>
    <pageSetUpPr fitToPage="1"/>
  </sheetPr>
  <dimension ref="A1:H41"/>
  <sheetViews>
    <sheetView zoomScaleNormal="100" zoomScaleSheetLayoutView="100" workbookViewId="0">
      <pane ySplit="13" topLeftCell="A14" activePane="bottomLeft" state="frozen"/>
      <selection activeCell="J17" sqref="J17"/>
      <selection pane="bottomLeft" activeCell="J17" sqref="J17"/>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4917</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C19</f>
        <v>40942</v>
      </c>
      <c r="D5" s="1136">
        <f>D19</f>
        <v>59362.21</v>
      </c>
      <c r="E5" s="1136">
        <f>E19</f>
        <v>34503.475429999999</v>
      </c>
      <c r="F5" s="1137">
        <f t="shared" ref="F5:F9" si="0">E5/D5*100</f>
        <v>58.123636956912485</v>
      </c>
      <c r="G5" s="153"/>
      <c r="H5" s="154"/>
    </row>
    <row r="6" spans="1:8" ht="12.95" customHeight="1" x14ac:dyDescent="0.2">
      <c r="A6" s="1388" t="s">
        <v>532</v>
      </c>
      <c r="B6" s="1389"/>
      <c r="C6" s="1138">
        <f>C24</f>
        <v>66492</v>
      </c>
      <c r="D6" s="1138">
        <f>D24</f>
        <v>73948.800000000003</v>
      </c>
      <c r="E6" s="1138">
        <f>E24</f>
        <v>59657.702799999999</v>
      </c>
      <c r="F6" s="1137">
        <f t="shared" si="0"/>
        <v>80.674335215716823</v>
      </c>
      <c r="G6" s="153"/>
      <c r="H6" s="154"/>
    </row>
    <row r="7" spans="1:8" ht="12.95" customHeight="1" x14ac:dyDescent="0.2">
      <c r="A7" s="1388" t="s">
        <v>533</v>
      </c>
      <c r="B7" s="1389"/>
      <c r="C7" s="1138">
        <f>C35</f>
        <v>229318</v>
      </c>
      <c r="D7" s="1138">
        <f>D35</f>
        <v>303024.36000000004</v>
      </c>
      <c r="E7" s="1138">
        <f>E35</f>
        <v>17582.647000000001</v>
      </c>
      <c r="F7" s="1137">
        <f t="shared" si="0"/>
        <v>5.8023873064198535</v>
      </c>
      <c r="G7" s="153"/>
      <c r="H7" s="154"/>
    </row>
    <row r="8" spans="1:8" ht="12.95" customHeight="1" x14ac:dyDescent="0.2">
      <c r="A8" s="1388" t="s">
        <v>534</v>
      </c>
      <c r="B8" s="1389"/>
      <c r="C8" s="1138">
        <f>C40</f>
        <v>57525</v>
      </c>
      <c r="D8" s="1138">
        <f>D40</f>
        <v>6360.9900000000007</v>
      </c>
      <c r="E8" s="1138">
        <f>E40</f>
        <v>5739.7803999999987</v>
      </c>
      <c r="F8" s="1137">
        <f t="shared" si="0"/>
        <v>90.23407362690395</v>
      </c>
      <c r="G8" s="153"/>
      <c r="H8" s="154"/>
    </row>
    <row r="9" spans="1:8" s="115" customFormat="1" ht="13.5" customHeight="1" thickBot="1" x14ac:dyDescent="0.25">
      <c r="A9" s="1384" t="s">
        <v>288</v>
      </c>
      <c r="B9" s="1385"/>
      <c r="C9" s="125">
        <f>SUM(C5:C8)</f>
        <v>394277</v>
      </c>
      <c r="D9" s="125">
        <f>SUM(D5:D8)</f>
        <v>442696.36000000004</v>
      </c>
      <c r="E9" s="125">
        <f>SUM(E5:E8)</f>
        <v>117483.60562999999</v>
      </c>
      <c r="F9" s="126">
        <f t="shared" si="0"/>
        <v>26.538191014265394</v>
      </c>
      <c r="G9" s="153"/>
      <c r="H9" s="154"/>
    </row>
    <row r="10" spans="1:8" s="130" customFormat="1" ht="10.5" customHeight="1" x14ac:dyDescent="0.2">
      <c r="A10" s="115"/>
      <c r="B10" s="127"/>
      <c r="C10" s="128"/>
      <c r="D10" s="128"/>
      <c r="E10" s="128"/>
      <c r="F10" s="129"/>
      <c r="G10" s="119"/>
      <c r="H10" s="123"/>
    </row>
    <row r="11" spans="1:8" s="130" customFormat="1" ht="10.5" customHeight="1" x14ac:dyDescent="0.2">
      <c r="A11" s="115"/>
      <c r="B11" s="127"/>
      <c r="C11" s="128"/>
      <c r="D11" s="128"/>
      <c r="E11" s="128"/>
      <c r="F11" s="129"/>
      <c r="G11" s="119"/>
      <c r="H11" s="123"/>
    </row>
    <row r="12" spans="1:8" s="130" customFormat="1" ht="10.5" customHeight="1" thickBot="1" x14ac:dyDescent="0.2">
      <c r="A12" s="115"/>
      <c r="B12" s="127"/>
      <c r="C12" s="128"/>
      <c r="D12" s="128"/>
      <c r="E12" s="128"/>
      <c r="F12" s="129"/>
      <c r="G12" s="119"/>
      <c r="H12" s="124" t="s">
        <v>530</v>
      </c>
    </row>
    <row r="13" spans="1:8" ht="28.5" customHeight="1" thickBot="1" x14ac:dyDescent="0.25">
      <c r="A13" s="131" t="s">
        <v>535</v>
      </c>
      <c r="B13" s="451" t="s">
        <v>465</v>
      </c>
      <c r="C13" s="1134" t="s">
        <v>4873</v>
      </c>
      <c r="D13" s="1134" t="s">
        <v>4874</v>
      </c>
      <c r="E13" s="1134" t="s">
        <v>4875</v>
      </c>
      <c r="F13" s="1139" t="s">
        <v>279</v>
      </c>
      <c r="G13" s="452" t="s">
        <v>536</v>
      </c>
      <c r="H13" s="1140" t="s">
        <v>537</v>
      </c>
    </row>
    <row r="14" spans="1:8" ht="15" customHeight="1" thickBot="1" x14ac:dyDescent="0.2">
      <c r="A14" s="158" t="s">
        <v>538</v>
      </c>
      <c r="B14" s="132"/>
      <c r="C14" s="133"/>
      <c r="D14" s="133"/>
      <c r="E14" s="134"/>
      <c r="F14" s="135"/>
      <c r="G14" s="136"/>
      <c r="H14" s="137"/>
    </row>
    <row r="15" spans="1:8" s="120" customFormat="1" ht="147" x14ac:dyDescent="0.2">
      <c r="A15" s="159">
        <v>1</v>
      </c>
      <c r="B15" s="1153" t="s">
        <v>4918</v>
      </c>
      <c r="C15" s="1154">
        <v>38407</v>
      </c>
      <c r="D15" s="1154">
        <v>45049.599999999999</v>
      </c>
      <c r="E15" s="1154">
        <v>31278.867629999997</v>
      </c>
      <c r="F15" s="1143">
        <f t="shared" ref="F15:F19" si="1">E15/D15*100</f>
        <v>69.432065168170183</v>
      </c>
      <c r="G15" s="381" t="s">
        <v>540</v>
      </c>
      <c r="H15" s="1150" t="s">
        <v>4919</v>
      </c>
    </row>
    <row r="16" spans="1:8" s="120" customFormat="1" ht="71.25" customHeight="1" x14ac:dyDescent="0.2">
      <c r="A16" s="160">
        <f>A15+1</f>
        <v>2</v>
      </c>
      <c r="B16" s="1141" t="s">
        <v>4920</v>
      </c>
      <c r="C16" s="1142">
        <v>2130</v>
      </c>
      <c r="D16" s="1142">
        <v>2130</v>
      </c>
      <c r="E16" s="1142">
        <v>965.24003000000005</v>
      </c>
      <c r="F16" s="1143">
        <f t="shared" si="1"/>
        <v>45.316433333333336</v>
      </c>
      <c r="G16" s="1144" t="s">
        <v>540</v>
      </c>
      <c r="H16" s="1145" t="s">
        <v>4921</v>
      </c>
    </row>
    <row r="17" spans="1:8" s="120" customFormat="1" ht="57" customHeight="1" x14ac:dyDescent="0.2">
      <c r="A17" s="160">
        <f t="shared" ref="A17:A18" si="2">A16+1</f>
        <v>3</v>
      </c>
      <c r="B17" s="1141" t="s">
        <v>3044</v>
      </c>
      <c r="C17" s="1142">
        <v>0</v>
      </c>
      <c r="D17" s="1142">
        <v>12077.61</v>
      </c>
      <c r="E17" s="1142">
        <v>2174.1197700000002</v>
      </c>
      <c r="F17" s="1143">
        <f t="shared" si="1"/>
        <v>18.001241719181195</v>
      </c>
      <c r="G17" s="1144" t="s">
        <v>540</v>
      </c>
      <c r="H17" s="1145" t="s">
        <v>4922</v>
      </c>
    </row>
    <row r="18" spans="1:8" s="120" customFormat="1" ht="34.5" customHeight="1" x14ac:dyDescent="0.2">
      <c r="A18" s="160">
        <f t="shared" si="2"/>
        <v>4</v>
      </c>
      <c r="B18" s="1141" t="s">
        <v>4923</v>
      </c>
      <c r="C18" s="1142">
        <v>405</v>
      </c>
      <c r="D18" s="1142">
        <v>105</v>
      </c>
      <c r="E18" s="1142">
        <v>85.248000000000005</v>
      </c>
      <c r="F18" s="1143">
        <f>E18/D18*100</f>
        <v>81.188571428571436</v>
      </c>
      <c r="G18" s="1144" t="s">
        <v>540</v>
      </c>
      <c r="H18" s="1145" t="s">
        <v>4924</v>
      </c>
    </row>
    <row r="19" spans="1:8" s="127" customFormat="1" ht="13.5" customHeight="1" thickBot="1" x14ac:dyDescent="0.25">
      <c r="A19" s="1386" t="s">
        <v>288</v>
      </c>
      <c r="B19" s="1387"/>
      <c r="C19" s="138">
        <f>SUM(C15:C18)</f>
        <v>40942</v>
      </c>
      <c r="D19" s="138">
        <f>SUM(D15:D18)</f>
        <v>59362.21</v>
      </c>
      <c r="E19" s="138">
        <f>SUM(E15:E18)</f>
        <v>34503.475429999999</v>
      </c>
      <c r="F19" s="139">
        <f t="shared" si="1"/>
        <v>58.123636956912485</v>
      </c>
      <c r="G19" s="140"/>
      <c r="H19" s="161"/>
    </row>
    <row r="20" spans="1:8" s="115" customFormat="1" ht="18" customHeight="1" thickBot="1" x14ac:dyDescent="0.2">
      <c r="A20" s="158" t="s">
        <v>532</v>
      </c>
      <c r="B20" s="141"/>
      <c r="C20" s="142"/>
      <c r="D20" s="142"/>
      <c r="E20" s="143"/>
      <c r="F20" s="135"/>
      <c r="G20" s="136"/>
      <c r="H20" s="1152"/>
    </row>
    <row r="21" spans="1:8" s="120" customFormat="1" ht="24" customHeight="1" x14ac:dyDescent="0.2">
      <c r="A21" s="454">
        <f>A18+1</f>
        <v>5</v>
      </c>
      <c r="B21" s="1147" t="s">
        <v>4497</v>
      </c>
      <c r="C21" s="1148">
        <v>31364</v>
      </c>
      <c r="D21" s="1148">
        <v>36906</v>
      </c>
      <c r="E21" s="1148">
        <v>36906</v>
      </c>
      <c r="F21" s="1143">
        <f t="shared" ref="F21:F24" si="3">E21/D21*100</f>
        <v>100</v>
      </c>
      <c r="G21" s="1144" t="s">
        <v>540</v>
      </c>
      <c r="H21" s="1145" t="s">
        <v>59</v>
      </c>
    </row>
    <row r="22" spans="1:8" s="120" customFormat="1" ht="24" customHeight="1" x14ac:dyDescent="0.2">
      <c r="A22" s="160">
        <f t="shared" ref="A22:A23" si="4">A21+1</f>
        <v>6</v>
      </c>
      <c r="B22" s="1147" t="s">
        <v>4498</v>
      </c>
      <c r="C22" s="1148">
        <v>11114</v>
      </c>
      <c r="D22" s="1148">
        <v>8653</v>
      </c>
      <c r="E22" s="1148">
        <v>8653</v>
      </c>
      <c r="F22" s="1143">
        <f t="shared" si="3"/>
        <v>100</v>
      </c>
      <c r="G22" s="1144" t="s">
        <v>540</v>
      </c>
      <c r="H22" s="1145" t="s">
        <v>59</v>
      </c>
    </row>
    <row r="23" spans="1:8" s="120" customFormat="1" ht="45" customHeight="1" x14ac:dyDescent="0.2">
      <c r="A23" s="160">
        <f t="shared" si="4"/>
        <v>7</v>
      </c>
      <c r="B23" s="1147" t="s">
        <v>2654</v>
      </c>
      <c r="C23" s="1148">
        <v>24014</v>
      </c>
      <c r="D23" s="1148">
        <v>28389.8</v>
      </c>
      <c r="E23" s="1148">
        <v>14098.702799999999</v>
      </c>
      <c r="F23" s="1143">
        <f t="shared" si="3"/>
        <v>49.661155767212165</v>
      </c>
      <c r="G23" s="1144" t="s">
        <v>540</v>
      </c>
      <c r="H23" s="1145" t="s">
        <v>4925</v>
      </c>
    </row>
    <row r="24" spans="1:8" s="120" customFormat="1" ht="13.5" customHeight="1" thickBot="1" x14ac:dyDescent="0.25">
      <c r="A24" s="1386" t="s">
        <v>288</v>
      </c>
      <c r="B24" s="1387"/>
      <c r="C24" s="138">
        <f>SUM(C21:C23)</f>
        <v>66492</v>
      </c>
      <c r="D24" s="138">
        <f>SUM(D21:D23)</f>
        <v>73948.800000000003</v>
      </c>
      <c r="E24" s="138">
        <f>SUM(E21:E23)</f>
        <v>59657.702799999999</v>
      </c>
      <c r="F24" s="139">
        <f t="shared" si="3"/>
        <v>80.674335215716823</v>
      </c>
      <c r="G24" s="140"/>
      <c r="H24" s="161"/>
    </row>
    <row r="25" spans="1:8" ht="18" customHeight="1" thickBot="1" x14ac:dyDescent="0.2">
      <c r="A25" s="162" t="s">
        <v>546</v>
      </c>
      <c r="B25" s="144"/>
      <c r="C25" s="145"/>
      <c r="D25" s="145"/>
      <c r="E25" s="146"/>
      <c r="F25" s="147"/>
      <c r="G25" s="163"/>
      <c r="H25" s="164"/>
    </row>
    <row r="26" spans="1:8" s="120" customFormat="1" ht="67.5" customHeight="1" x14ac:dyDescent="0.2">
      <c r="A26" s="454">
        <f>A23+1</f>
        <v>8</v>
      </c>
      <c r="B26" s="1153" t="s">
        <v>3051</v>
      </c>
      <c r="C26" s="1154">
        <v>0</v>
      </c>
      <c r="D26" s="1154">
        <v>22382.98</v>
      </c>
      <c r="E26" s="1154">
        <v>5603.8159999999998</v>
      </c>
      <c r="F26" s="1143">
        <f t="shared" ref="F26:F35" si="5">E26/D26*100</f>
        <v>25.036058648133537</v>
      </c>
      <c r="G26" s="1155" t="s">
        <v>542</v>
      </c>
      <c r="H26" s="1145" t="s">
        <v>4926</v>
      </c>
    </row>
    <row r="27" spans="1:8" s="120" customFormat="1" ht="57" customHeight="1" x14ac:dyDescent="0.2">
      <c r="A27" s="160">
        <f t="shared" ref="A27:A34" si="6">A26+1</f>
        <v>9</v>
      </c>
      <c r="B27" s="1153" t="s">
        <v>3401</v>
      </c>
      <c r="C27" s="1154">
        <v>189273</v>
      </c>
      <c r="D27" s="1154">
        <v>67.760000000000005</v>
      </c>
      <c r="E27" s="1154">
        <v>0</v>
      </c>
      <c r="F27" s="1143">
        <f t="shared" si="5"/>
        <v>0</v>
      </c>
      <c r="G27" s="1155" t="s">
        <v>4927</v>
      </c>
      <c r="H27" s="1156" t="s">
        <v>4928</v>
      </c>
    </row>
    <row r="28" spans="1:8" s="120" customFormat="1" ht="34.5" customHeight="1" x14ac:dyDescent="0.2">
      <c r="A28" s="160">
        <f t="shared" si="6"/>
        <v>10</v>
      </c>
      <c r="B28" s="1153" t="s">
        <v>3403</v>
      </c>
      <c r="C28" s="1154">
        <v>0</v>
      </c>
      <c r="D28" s="1154">
        <v>161.16</v>
      </c>
      <c r="E28" s="1154">
        <v>67.983249999999998</v>
      </c>
      <c r="F28" s="1143">
        <f t="shared" si="5"/>
        <v>42.183699429138741</v>
      </c>
      <c r="G28" s="1144" t="s">
        <v>542</v>
      </c>
      <c r="H28" s="453" t="s">
        <v>4929</v>
      </c>
    </row>
    <row r="29" spans="1:8" s="120" customFormat="1" ht="78" customHeight="1" x14ac:dyDescent="0.2">
      <c r="A29" s="160">
        <f t="shared" si="6"/>
        <v>11</v>
      </c>
      <c r="B29" s="1153" t="s">
        <v>4930</v>
      </c>
      <c r="C29" s="1154">
        <v>0</v>
      </c>
      <c r="D29" s="1154">
        <v>39593.82</v>
      </c>
      <c r="E29" s="1154">
        <v>0</v>
      </c>
      <c r="F29" s="1143">
        <f t="shared" si="5"/>
        <v>0</v>
      </c>
      <c r="G29" s="1155" t="s">
        <v>542</v>
      </c>
      <c r="H29" s="453" t="s">
        <v>4931</v>
      </c>
    </row>
    <row r="30" spans="1:8" s="120" customFormat="1" ht="34.5" customHeight="1" x14ac:dyDescent="0.2">
      <c r="A30" s="160">
        <f t="shared" si="6"/>
        <v>12</v>
      </c>
      <c r="B30" s="1153" t="s">
        <v>4249</v>
      </c>
      <c r="C30" s="1154">
        <v>0</v>
      </c>
      <c r="D30" s="1154">
        <v>2173.88</v>
      </c>
      <c r="E30" s="1154">
        <v>173.87700000000001</v>
      </c>
      <c r="F30" s="1143">
        <f t="shared" si="5"/>
        <v>7.9984635766463654</v>
      </c>
      <c r="G30" s="1144" t="s">
        <v>542</v>
      </c>
      <c r="H30" s="453" t="s">
        <v>4932</v>
      </c>
    </row>
    <row r="31" spans="1:8" s="120" customFormat="1" ht="45" customHeight="1" x14ac:dyDescent="0.2">
      <c r="A31" s="160">
        <f t="shared" si="6"/>
        <v>13</v>
      </c>
      <c r="B31" s="1153" t="s">
        <v>4933</v>
      </c>
      <c r="C31" s="1154">
        <v>0</v>
      </c>
      <c r="D31" s="1154">
        <v>190307</v>
      </c>
      <c r="E31" s="1154">
        <v>0</v>
      </c>
      <c r="F31" s="1143">
        <f t="shared" si="5"/>
        <v>0</v>
      </c>
      <c r="G31" s="1155" t="s">
        <v>542</v>
      </c>
      <c r="H31" s="1145" t="s">
        <v>4934</v>
      </c>
    </row>
    <row r="32" spans="1:8" s="120" customFormat="1" ht="109.5" customHeight="1" x14ac:dyDescent="0.2">
      <c r="A32" s="160">
        <f t="shared" si="6"/>
        <v>14</v>
      </c>
      <c r="B32" s="1153" t="s">
        <v>4250</v>
      </c>
      <c r="C32" s="1154">
        <v>17900</v>
      </c>
      <c r="D32" s="1154">
        <v>20042.48</v>
      </c>
      <c r="E32" s="1154">
        <v>5458.4667300000001</v>
      </c>
      <c r="F32" s="1143">
        <f t="shared" si="5"/>
        <v>27.234487598341122</v>
      </c>
      <c r="G32" s="1155" t="s">
        <v>540</v>
      </c>
      <c r="H32" s="1145" t="s">
        <v>4935</v>
      </c>
    </row>
    <row r="33" spans="1:8" s="120" customFormat="1" ht="67.5" customHeight="1" x14ac:dyDescent="0.2">
      <c r="A33" s="160">
        <f t="shared" si="6"/>
        <v>15</v>
      </c>
      <c r="B33" s="1153" t="s">
        <v>4252</v>
      </c>
      <c r="C33" s="1154">
        <v>250</v>
      </c>
      <c r="D33" s="1154">
        <v>250</v>
      </c>
      <c r="E33" s="1154">
        <v>49.61</v>
      </c>
      <c r="F33" s="1143">
        <f t="shared" si="5"/>
        <v>19.844000000000001</v>
      </c>
      <c r="G33" s="1155" t="s">
        <v>540</v>
      </c>
      <c r="H33" s="1145" t="s">
        <v>4936</v>
      </c>
    </row>
    <row r="34" spans="1:8" s="120" customFormat="1" ht="56.25" customHeight="1" x14ac:dyDescent="0.2">
      <c r="A34" s="160">
        <f t="shared" si="6"/>
        <v>16</v>
      </c>
      <c r="B34" s="1153" t="s">
        <v>2732</v>
      </c>
      <c r="C34" s="1154">
        <v>21895</v>
      </c>
      <c r="D34" s="1154">
        <v>28045.280000000002</v>
      </c>
      <c r="E34" s="1154">
        <v>6228.8940199999997</v>
      </c>
      <c r="F34" s="1143">
        <f t="shared" si="5"/>
        <v>22.210133113308189</v>
      </c>
      <c r="G34" s="1144" t="s">
        <v>542</v>
      </c>
      <c r="H34" s="1145" t="s">
        <v>4937</v>
      </c>
    </row>
    <row r="35" spans="1:8" s="120" customFormat="1" ht="13.5" customHeight="1" thickBot="1" x14ac:dyDescent="0.25">
      <c r="A35" s="1386" t="s">
        <v>288</v>
      </c>
      <c r="B35" s="1387"/>
      <c r="C35" s="138">
        <f>SUM(C26:C34)</f>
        <v>229318</v>
      </c>
      <c r="D35" s="148">
        <f>SUM(D26:D34)</f>
        <v>303024.36000000004</v>
      </c>
      <c r="E35" s="148">
        <f>SUM(E26:E34)</f>
        <v>17582.647000000001</v>
      </c>
      <c r="F35" s="149">
        <f t="shared" si="5"/>
        <v>5.8023873064198535</v>
      </c>
      <c r="G35" s="140"/>
      <c r="H35" s="150"/>
    </row>
    <row r="36" spans="1:8" ht="18" customHeight="1" thickBot="1" x14ac:dyDescent="0.2">
      <c r="A36" s="158" t="s">
        <v>534</v>
      </c>
      <c r="B36" s="132"/>
      <c r="C36" s="133"/>
      <c r="D36" s="133"/>
      <c r="E36" s="134"/>
      <c r="F36" s="135"/>
      <c r="G36" s="136"/>
      <c r="H36" s="165"/>
    </row>
    <row r="37" spans="1:8" s="120" customFormat="1" ht="63" x14ac:dyDescent="0.2">
      <c r="A37" s="454">
        <f>A34+1</f>
        <v>17</v>
      </c>
      <c r="B37" s="1153" t="s">
        <v>2852</v>
      </c>
      <c r="C37" s="1154">
        <v>33990</v>
      </c>
      <c r="D37" s="1154">
        <v>2746.04</v>
      </c>
      <c r="E37" s="1154">
        <v>2741.0009</v>
      </c>
      <c r="F37" s="1143">
        <f t="shared" ref="F37:F40" si="7">E37/D37*100</f>
        <v>99.81649575388559</v>
      </c>
      <c r="G37" s="1166" t="s">
        <v>4927</v>
      </c>
      <c r="H37" s="1145" t="s">
        <v>4938</v>
      </c>
    </row>
    <row r="38" spans="1:8" s="120" customFormat="1" ht="67.5" customHeight="1" x14ac:dyDescent="0.2">
      <c r="A38" s="160">
        <f t="shared" ref="A38:A39" si="8">A37+1</f>
        <v>18</v>
      </c>
      <c r="B38" s="1153" t="s">
        <v>2851</v>
      </c>
      <c r="C38" s="1154">
        <v>5535</v>
      </c>
      <c r="D38" s="1154">
        <v>3500.0000000000005</v>
      </c>
      <c r="E38" s="1154">
        <v>2970.041999999999</v>
      </c>
      <c r="F38" s="1143">
        <f t="shared" si="7"/>
        <v>84.858342857142816</v>
      </c>
      <c r="G38" s="1155" t="s">
        <v>542</v>
      </c>
      <c r="H38" s="1161" t="s">
        <v>4939</v>
      </c>
    </row>
    <row r="39" spans="1:8" s="120" customFormat="1" ht="57" customHeight="1" x14ac:dyDescent="0.2">
      <c r="A39" s="160">
        <f t="shared" si="8"/>
        <v>19</v>
      </c>
      <c r="B39" s="1153" t="s">
        <v>3458</v>
      </c>
      <c r="C39" s="1154">
        <v>18000</v>
      </c>
      <c r="D39" s="1154">
        <v>114.94999999999999</v>
      </c>
      <c r="E39" s="1154">
        <v>28.737500000000001</v>
      </c>
      <c r="F39" s="1143">
        <f t="shared" si="7"/>
        <v>25.000000000000007</v>
      </c>
      <c r="G39" s="1166" t="s">
        <v>4927</v>
      </c>
      <c r="H39" s="1161" t="s">
        <v>4940</v>
      </c>
    </row>
    <row r="40" spans="1:8" s="120" customFormat="1" ht="13.5" customHeight="1" thickBot="1" x14ac:dyDescent="0.25">
      <c r="A40" s="1386" t="s">
        <v>288</v>
      </c>
      <c r="B40" s="1387"/>
      <c r="C40" s="138">
        <f>SUM(C37:C39)</f>
        <v>57525</v>
      </c>
      <c r="D40" s="138">
        <f>SUM(D37:D39)</f>
        <v>6360.9900000000007</v>
      </c>
      <c r="E40" s="138">
        <f>SUM(E37:E39)</f>
        <v>5739.7803999999987</v>
      </c>
      <c r="F40" s="149">
        <f t="shared" si="7"/>
        <v>90.23407362690395</v>
      </c>
      <c r="G40" s="140"/>
      <c r="H40" s="150"/>
    </row>
    <row r="41" spans="1:8" s="155" customFormat="1" x14ac:dyDescent="0.2">
      <c r="A41" s="121"/>
      <c r="B41" s="151"/>
      <c r="C41" s="121"/>
      <c r="D41" s="121"/>
      <c r="E41" s="121"/>
      <c r="F41" s="152"/>
      <c r="G41" s="153"/>
      <c r="H41" s="154"/>
    </row>
  </sheetData>
  <mergeCells count="11">
    <mergeCell ref="A8:B8"/>
    <mergeCell ref="A1:H1"/>
    <mergeCell ref="A4:B4"/>
    <mergeCell ref="A5:B5"/>
    <mergeCell ref="A6:B6"/>
    <mergeCell ref="A7:B7"/>
    <mergeCell ref="A9:B9"/>
    <mergeCell ref="A19:B19"/>
    <mergeCell ref="A24:B24"/>
    <mergeCell ref="A35:B35"/>
    <mergeCell ref="A40:B40"/>
  </mergeCells>
  <printOptions horizontalCentered="1"/>
  <pageMargins left="0.31496062992125984" right="0.31496062992125984" top="0.51181102362204722" bottom="0.43307086614173229" header="0.31496062992125984" footer="0.23622047244094491"/>
  <pageSetup paperSize="9" scale="96" firstPageNumber="165" fitToHeight="0" orientation="landscape" useFirstPageNumber="1" r:id="rId1"/>
  <headerFooter>
    <oddHeader>&amp;L&amp;"Tahoma,Kurzíva"&amp;9Závěrečný účet Moravskoslezského kraje za rok 2025&amp;R&amp;"Tahoma,Kurzíva"&amp;9Tabulka č. 13</oddHeader>
    <oddFooter>&amp;C&amp;"Tahoma,Obyčejné"&amp;P</oddFooter>
  </headerFooter>
  <rowBreaks count="1" manualBreakCount="1">
    <brk id="19"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EAA-D2FF-4527-897A-ED658A581221}">
  <sheetPr>
    <pageSetUpPr fitToPage="1"/>
  </sheetPr>
  <dimension ref="A1:H49"/>
  <sheetViews>
    <sheetView zoomScaleNormal="100" zoomScaleSheetLayoutView="100" workbookViewId="0">
      <pane ySplit="13" topLeftCell="A14" activePane="bottomLeft" state="frozen"/>
      <selection activeCell="J17" sqref="J17"/>
      <selection pane="bottomLeft" activeCell="J17" sqref="J17"/>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4941</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C36</f>
        <v>222197</v>
      </c>
      <c r="D5" s="1136">
        <f>D36</f>
        <v>374940.33000000007</v>
      </c>
      <c r="E5" s="1136">
        <f>E36</f>
        <v>314423.57979000005</v>
      </c>
      <c r="F5" s="1137">
        <f t="shared" ref="F5:F9" si="0">E5/D5*100</f>
        <v>83.859631688594277</v>
      </c>
      <c r="G5" s="153"/>
      <c r="H5" s="154"/>
    </row>
    <row r="6" spans="1:8" ht="12.95" customHeight="1" x14ac:dyDescent="0.2">
      <c r="A6" s="1388" t="s">
        <v>532</v>
      </c>
      <c r="B6" s="1389"/>
      <c r="C6" s="1138">
        <f>C40</f>
        <v>0</v>
      </c>
      <c r="D6" s="1138">
        <f>D40</f>
        <v>52172</v>
      </c>
      <c r="E6" s="1138">
        <f>E40</f>
        <v>52171.34001</v>
      </c>
      <c r="F6" s="1137">
        <f t="shared" si="0"/>
        <v>99.99873497278233</v>
      </c>
      <c r="G6" s="153"/>
      <c r="H6" s="154"/>
    </row>
    <row r="7" spans="1:8" ht="12.95" customHeight="1" x14ac:dyDescent="0.2">
      <c r="A7" s="1388" t="s">
        <v>533</v>
      </c>
      <c r="B7" s="1389"/>
      <c r="C7" s="1138">
        <f>C45</f>
        <v>1000</v>
      </c>
      <c r="D7" s="1138">
        <f>D45</f>
        <v>4002.8500000000004</v>
      </c>
      <c r="E7" s="1138">
        <f>E45</f>
        <v>1812.8332399999999</v>
      </c>
      <c r="F7" s="1137">
        <f t="shared" si="0"/>
        <v>45.288562898934501</v>
      </c>
      <c r="G7" s="153"/>
      <c r="H7" s="154"/>
    </row>
    <row r="8" spans="1:8" ht="12.95" customHeight="1" x14ac:dyDescent="0.2">
      <c r="A8" s="1388" t="s">
        <v>534</v>
      </c>
      <c r="B8" s="1389"/>
      <c r="C8" s="1138">
        <f>C48</f>
        <v>150000</v>
      </c>
      <c r="D8" s="1138">
        <f>D48</f>
        <v>50000</v>
      </c>
      <c r="E8" s="1138">
        <f>E48</f>
        <v>31597.881440000001</v>
      </c>
      <c r="F8" s="1137">
        <f t="shared" si="0"/>
        <v>63.195762880000004</v>
      </c>
      <c r="G8" s="153"/>
      <c r="H8" s="154"/>
    </row>
    <row r="9" spans="1:8" s="115" customFormat="1" ht="13.5" customHeight="1" thickBot="1" x14ac:dyDescent="0.25">
      <c r="A9" s="1384" t="s">
        <v>288</v>
      </c>
      <c r="B9" s="1385"/>
      <c r="C9" s="125">
        <f>SUM(C5:C8)</f>
        <v>373197</v>
      </c>
      <c r="D9" s="125">
        <f>SUM(D5:D8)</f>
        <v>481115.18000000005</v>
      </c>
      <c r="E9" s="125">
        <f>SUM(E5:E8)</f>
        <v>400005.63448000007</v>
      </c>
      <c r="F9" s="126">
        <f t="shared" si="0"/>
        <v>83.141345587973348</v>
      </c>
      <c r="G9" s="153"/>
      <c r="H9" s="154"/>
    </row>
    <row r="10" spans="1:8" s="130" customFormat="1" ht="10.5" customHeight="1" x14ac:dyDescent="0.2">
      <c r="A10" s="115"/>
      <c r="B10" s="127"/>
      <c r="C10" s="128"/>
      <c r="D10" s="128"/>
      <c r="E10" s="128"/>
      <c r="F10" s="129"/>
      <c r="G10" s="119"/>
      <c r="H10" s="123"/>
    </row>
    <row r="11" spans="1:8" s="130" customFormat="1" ht="10.5" customHeight="1" x14ac:dyDescent="0.2">
      <c r="A11" s="115"/>
      <c r="B11" s="127"/>
      <c r="C11" s="128"/>
      <c r="D11" s="128"/>
      <c r="E11" s="128"/>
      <c r="F11" s="129"/>
      <c r="G11" s="119"/>
      <c r="H11" s="123"/>
    </row>
    <row r="12" spans="1:8" s="130" customFormat="1" ht="10.5" customHeight="1" thickBot="1" x14ac:dyDescent="0.2">
      <c r="A12" s="115"/>
      <c r="B12" s="127"/>
      <c r="C12" s="128"/>
      <c r="D12" s="128"/>
      <c r="E12" s="128"/>
      <c r="F12" s="129"/>
      <c r="G12" s="119"/>
      <c r="H12" s="124" t="s">
        <v>530</v>
      </c>
    </row>
    <row r="13" spans="1:8" ht="28.5" customHeight="1" thickBot="1" x14ac:dyDescent="0.25">
      <c r="A13" s="131" t="s">
        <v>535</v>
      </c>
      <c r="B13" s="451" t="s">
        <v>465</v>
      </c>
      <c r="C13" s="1134" t="s">
        <v>4873</v>
      </c>
      <c r="D13" s="1134" t="s">
        <v>4874</v>
      </c>
      <c r="E13" s="1134" t="s">
        <v>4875</v>
      </c>
      <c r="F13" s="1139" t="s">
        <v>279</v>
      </c>
      <c r="G13" s="452" t="s">
        <v>536</v>
      </c>
      <c r="H13" s="1140" t="s">
        <v>537</v>
      </c>
    </row>
    <row r="14" spans="1:8" ht="15" customHeight="1" thickBot="1" x14ac:dyDescent="0.2">
      <c r="A14" s="158" t="s">
        <v>538</v>
      </c>
      <c r="B14" s="132"/>
      <c r="C14" s="133"/>
      <c r="D14" s="133"/>
      <c r="E14" s="134"/>
      <c r="F14" s="135"/>
      <c r="G14" s="136"/>
      <c r="H14" s="137"/>
    </row>
    <row r="15" spans="1:8" s="120" customFormat="1" ht="21" x14ac:dyDescent="0.2">
      <c r="A15" s="159">
        <v>1</v>
      </c>
      <c r="B15" s="1153" t="s">
        <v>549</v>
      </c>
      <c r="C15" s="1154">
        <v>7200</v>
      </c>
      <c r="D15" s="1154">
        <v>7199.9999999999991</v>
      </c>
      <c r="E15" s="1154">
        <v>7100.5421999999999</v>
      </c>
      <c r="F15" s="1143">
        <f t="shared" ref="F15:F36" si="1">E15/D15*100</f>
        <v>98.618641666666676</v>
      </c>
      <c r="G15" s="381" t="s">
        <v>540</v>
      </c>
      <c r="H15" s="1150" t="s">
        <v>59</v>
      </c>
    </row>
    <row r="16" spans="1:8" s="120" customFormat="1" ht="34.5" customHeight="1" x14ac:dyDescent="0.2">
      <c r="A16" s="160">
        <f>A15+1</f>
        <v>2</v>
      </c>
      <c r="B16" s="1141" t="s">
        <v>3750</v>
      </c>
      <c r="C16" s="1142">
        <v>26000</v>
      </c>
      <c r="D16" s="1142">
        <v>26000</v>
      </c>
      <c r="E16" s="1142">
        <v>26000</v>
      </c>
      <c r="F16" s="1143">
        <f t="shared" si="1"/>
        <v>100</v>
      </c>
      <c r="G16" s="1144" t="s">
        <v>540</v>
      </c>
      <c r="H16" s="1145" t="s">
        <v>59</v>
      </c>
    </row>
    <row r="17" spans="1:8" s="120" customFormat="1" ht="24" customHeight="1" x14ac:dyDescent="0.2">
      <c r="A17" s="160">
        <f t="shared" ref="A17:A35" si="2">A16+1</f>
        <v>3</v>
      </c>
      <c r="B17" s="1141" t="s">
        <v>3751</v>
      </c>
      <c r="C17" s="1142">
        <v>1215</v>
      </c>
      <c r="D17" s="1142">
        <v>1215</v>
      </c>
      <c r="E17" s="1142">
        <v>1215</v>
      </c>
      <c r="F17" s="1143">
        <f t="shared" si="1"/>
        <v>100</v>
      </c>
      <c r="G17" s="1144" t="s">
        <v>540</v>
      </c>
      <c r="H17" s="1145" t="s">
        <v>59</v>
      </c>
    </row>
    <row r="18" spans="1:8" s="120" customFormat="1" ht="67.5" customHeight="1" x14ac:dyDescent="0.2">
      <c r="A18" s="160">
        <f t="shared" si="2"/>
        <v>4</v>
      </c>
      <c r="B18" s="1141" t="s">
        <v>3830</v>
      </c>
      <c r="C18" s="1142">
        <v>3650</v>
      </c>
      <c r="D18" s="1142">
        <v>3650</v>
      </c>
      <c r="E18" s="1142">
        <v>2930</v>
      </c>
      <c r="F18" s="1143">
        <f t="shared" si="1"/>
        <v>80.273972602739732</v>
      </c>
      <c r="G18" s="1144" t="s">
        <v>540</v>
      </c>
      <c r="H18" s="453" t="s">
        <v>4942</v>
      </c>
    </row>
    <row r="19" spans="1:8" s="120" customFormat="1" ht="24" customHeight="1" x14ac:dyDescent="0.2">
      <c r="A19" s="160">
        <f t="shared" si="2"/>
        <v>5</v>
      </c>
      <c r="B19" s="1151" t="s">
        <v>3749</v>
      </c>
      <c r="C19" s="1142">
        <v>11380</v>
      </c>
      <c r="D19" s="1142">
        <v>11380</v>
      </c>
      <c r="E19" s="1142">
        <v>11376.975</v>
      </c>
      <c r="F19" s="1143">
        <f t="shared" si="1"/>
        <v>99.973418277680153</v>
      </c>
      <c r="G19" s="1144" t="s">
        <v>540</v>
      </c>
      <c r="H19" s="1145" t="s">
        <v>59</v>
      </c>
    </row>
    <row r="20" spans="1:8" s="120" customFormat="1" ht="99" customHeight="1" x14ac:dyDescent="0.2">
      <c r="A20" s="160">
        <f t="shared" si="2"/>
        <v>6</v>
      </c>
      <c r="B20" s="1151" t="s">
        <v>3689</v>
      </c>
      <c r="C20" s="1142">
        <v>20664</v>
      </c>
      <c r="D20" s="1142">
        <v>84492.64</v>
      </c>
      <c r="E20" s="1142">
        <v>45452.43881</v>
      </c>
      <c r="F20" s="1143">
        <f t="shared" si="1"/>
        <v>53.794553951681465</v>
      </c>
      <c r="G20" s="1144" t="s">
        <v>540</v>
      </c>
      <c r="H20" s="1145" t="s">
        <v>4943</v>
      </c>
    </row>
    <row r="21" spans="1:8" s="120" customFormat="1" ht="24" customHeight="1" x14ac:dyDescent="0.2">
      <c r="A21" s="160">
        <f t="shared" si="2"/>
        <v>7</v>
      </c>
      <c r="B21" s="1151" t="s">
        <v>3952</v>
      </c>
      <c r="C21" s="1142">
        <v>3000</v>
      </c>
      <c r="D21" s="1142">
        <v>3000</v>
      </c>
      <c r="E21" s="1142">
        <v>3000</v>
      </c>
      <c r="F21" s="1143">
        <f t="shared" si="1"/>
        <v>100</v>
      </c>
      <c r="G21" s="1144" t="s">
        <v>540</v>
      </c>
      <c r="H21" s="1145" t="s">
        <v>59</v>
      </c>
    </row>
    <row r="22" spans="1:8" s="120" customFormat="1" ht="31.5" x14ac:dyDescent="0.2">
      <c r="A22" s="160">
        <f t="shared" si="2"/>
        <v>8</v>
      </c>
      <c r="B22" s="1151" t="s">
        <v>3745</v>
      </c>
      <c r="C22" s="1142">
        <v>2573</v>
      </c>
      <c r="D22" s="1142">
        <v>2573</v>
      </c>
      <c r="E22" s="1142">
        <v>2573</v>
      </c>
      <c r="F22" s="1143">
        <f t="shared" si="1"/>
        <v>100</v>
      </c>
      <c r="G22" s="1144" t="s">
        <v>540</v>
      </c>
      <c r="H22" s="1145" t="s">
        <v>59</v>
      </c>
    </row>
    <row r="23" spans="1:8" s="120" customFormat="1" ht="24" customHeight="1" x14ac:dyDescent="0.2">
      <c r="A23" s="160">
        <f t="shared" si="2"/>
        <v>9</v>
      </c>
      <c r="B23" s="1141" t="s">
        <v>3873</v>
      </c>
      <c r="C23" s="1142">
        <v>20338</v>
      </c>
      <c r="D23" s="1142">
        <v>20338</v>
      </c>
      <c r="E23" s="1142">
        <v>20338</v>
      </c>
      <c r="F23" s="1143">
        <f t="shared" si="1"/>
        <v>100</v>
      </c>
      <c r="G23" s="1144" t="s">
        <v>540</v>
      </c>
      <c r="H23" s="1145" t="s">
        <v>59</v>
      </c>
    </row>
    <row r="24" spans="1:8" s="120" customFormat="1" ht="31.5" x14ac:dyDescent="0.2">
      <c r="A24" s="160">
        <f t="shared" si="2"/>
        <v>10</v>
      </c>
      <c r="B24" s="1141" t="s">
        <v>3752</v>
      </c>
      <c r="C24" s="1142">
        <v>3000</v>
      </c>
      <c r="D24" s="1142">
        <v>3000</v>
      </c>
      <c r="E24" s="1142">
        <v>3000</v>
      </c>
      <c r="F24" s="1143">
        <f t="shared" si="1"/>
        <v>100</v>
      </c>
      <c r="G24" s="1144" t="s">
        <v>540</v>
      </c>
      <c r="H24" s="1145" t="s">
        <v>59</v>
      </c>
    </row>
    <row r="25" spans="1:8" s="120" customFormat="1" ht="57" customHeight="1" x14ac:dyDescent="0.2">
      <c r="A25" s="160">
        <f t="shared" si="2"/>
        <v>11</v>
      </c>
      <c r="B25" s="1141" t="s">
        <v>3688</v>
      </c>
      <c r="C25" s="1142">
        <v>0</v>
      </c>
      <c r="D25" s="1142">
        <v>86206.62000000001</v>
      </c>
      <c r="E25" s="1142">
        <v>84563.214420000004</v>
      </c>
      <c r="F25" s="1143">
        <f t="shared" si="1"/>
        <v>98.093643411608056</v>
      </c>
      <c r="G25" s="1144" t="s">
        <v>542</v>
      </c>
      <c r="H25" s="1145" t="s">
        <v>4944</v>
      </c>
    </row>
    <row r="26" spans="1:8" s="120" customFormat="1" ht="67.5" customHeight="1" x14ac:dyDescent="0.2">
      <c r="A26" s="160">
        <f t="shared" si="2"/>
        <v>12</v>
      </c>
      <c r="B26" s="1141" t="s">
        <v>358</v>
      </c>
      <c r="C26" s="1142">
        <v>150</v>
      </c>
      <c r="D26" s="1142">
        <v>1250</v>
      </c>
      <c r="E26" s="1142">
        <v>100</v>
      </c>
      <c r="F26" s="1143">
        <f>E26/D26*100</f>
        <v>8</v>
      </c>
      <c r="G26" s="1144" t="s">
        <v>540</v>
      </c>
      <c r="H26" s="1145" t="s">
        <v>4945</v>
      </c>
    </row>
    <row r="27" spans="1:8" s="120" customFormat="1" ht="45" customHeight="1" x14ac:dyDescent="0.2">
      <c r="A27" s="160">
        <f t="shared" si="2"/>
        <v>13</v>
      </c>
      <c r="B27" s="1151" t="s">
        <v>550</v>
      </c>
      <c r="C27" s="1142">
        <v>3785</v>
      </c>
      <c r="D27" s="1142">
        <v>5833.35</v>
      </c>
      <c r="E27" s="1142">
        <v>4797.5314199999993</v>
      </c>
      <c r="F27" s="1143">
        <f t="shared" si="1"/>
        <v>82.243160790969156</v>
      </c>
      <c r="G27" s="1144" t="s">
        <v>540</v>
      </c>
      <c r="H27" s="1145" t="s">
        <v>4946</v>
      </c>
    </row>
    <row r="28" spans="1:8" s="120" customFormat="1" ht="78" customHeight="1" x14ac:dyDescent="0.2">
      <c r="A28" s="160">
        <f t="shared" si="2"/>
        <v>14</v>
      </c>
      <c r="B28" s="1151" t="s">
        <v>2504</v>
      </c>
      <c r="C28" s="1142">
        <v>455</v>
      </c>
      <c r="D28" s="1142">
        <v>360.02</v>
      </c>
      <c r="E28" s="1142">
        <v>203.10579000000001</v>
      </c>
      <c r="F28" s="1143">
        <f t="shared" si="1"/>
        <v>56.415140825509702</v>
      </c>
      <c r="G28" s="1144" t="s">
        <v>540</v>
      </c>
      <c r="H28" s="1145" t="s">
        <v>4947</v>
      </c>
    </row>
    <row r="29" spans="1:8" s="120" customFormat="1" ht="24" customHeight="1" x14ac:dyDescent="0.2">
      <c r="A29" s="160">
        <f t="shared" si="2"/>
        <v>15</v>
      </c>
      <c r="B29" s="1151" t="s">
        <v>551</v>
      </c>
      <c r="C29" s="1142">
        <v>12342</v>
      </c>
      <c r="D29" s="1142">
        <v>11503.77</v>
      </c>
      <c r="E29" s="1142">
        <v>11109.853799999999</v>
      </c>
      <c r="F29" s="1143">
        <f t="shared" si="1"/>
        <v>96.575764292923097</v>
      </c>
      <c r="G29" s="1144" t="s">
        <v>540</v>
      </c>
      <c r="H29" s="1145" t="s">
        <v>59</v>
      </c>
    </row>
    <row r="30" spans="1:8" s="120" customFormat="1" ht="45" customHeight="1" x14ac:dyDescent="0.2">
      <c r="A30" s="160">
        <f t="shared" si="2"/>
        <v>16</v>
      </c>
      <c r="B30" s="1141" t="s">
        <v>312</v>
      </c>
      <c r="C30" s="1142">
        <v>5245</v>
      </c>
      <c r="D30" s="1142">
        <v>9509.08</v>
      </c>
      <c r="E30" s="1142">
        <v>8898.3703299999997</v>
      </c>
      <c r="F30" s="1143">
        <f t="shared" si="1"/>
        <v>93.577615605295151</v>
      </c>
      <c r="G30" s="1144" t="s">
        <v>540</v>
      </c>
      <c r="H30" s="1145" t="s">
        <v>4948</v>
      </c>
    </row>
    <row r="31" spans="1:8" s="120" customFormat="1" ht="57" customHeight="1" x14ac:dyDescent="0.2">
      <c r="A31" s="160">
        <f t="shared" si="2"/>
        <v>17</v>
      </c>
      <c r="B31" s="1141" t="s">
        <v>553</v>
      </c>
      <c r="C31" s="1142">
        <v>320</v>
      </c>
      <c r="D31" s="1142">
        <v>320</v>
      </c>
      <c r="E31" s="1142">
        <v>230.12437</v>
      </c>
      <c r="F31" s="1143">
        <f t="shared" si="1"/>
        <v>71.913865625</v>
      </c>
      <c r="G31" s="1144" t="s">
        <v>540</v>
      </c>
      <c r="H31" s="1145" t="s">
        <v>4949</v>
      </c>
    </row>
    <row r="32" spans="1:8" s="120" customFormat="1" ht="67.5" customHeight="1" x14ac:dyDescent="0.2">
      <c r="A32" s="160">
        <f t="shared" si="2"/>
        <v>18</v>
      </c>
      <c r="B32" s="1141" t="s">
        <v>554</v>
      </c>
      <c r="C32" s="1142">
        <v>380</v>
      </c>
      <c r="D32" s="1142">
        <v>580</v>
      </c>
      <c r="E32" s="1142">
        <v>272.81064000000003</v>
      </c>
      <c r="F32" s="1143">
        <f t="shared" si="1"/>
        <v>47.036317241379315</v>
      </c>
      <c r="G32" s="1144" t="s">
        <v>540</v>
      </c>
      <c r="H32" s="1145" t="s">
        <v>4950</v>
      </c>
    </row>
    <row r="33" spans="1:8" s="120" customFormat="1" ht="15" customHeight="1" x14ac:dyDescent="0.2">
      <c r="A33" s="160">
        <f t="shared" si="2"/>
        <v>19</v>
      </c>
      <c r="B33" s="1141" t="s">
        <v>2821</v>
      </c>
      <c r="C33" s="1142">
        <v>0</v>
      </c>
      <c r="D33" s="1142">
        <v>6448.0000000000009</v>
      </c>
      <c r="E33" s="1142">
        <v>6436.2000000000007</v>
      </c>
      <c r="F33" s="1143">
        <f t="shared" si="1"/>
        <v>99.816997518610421</v>
      </c>
      <c r="G33" s="1144" t="s">
        <v>542</v>
      </c>
      <c r="H33" s="453" t="s">
        <v>59</v>
      </c>
    </row>
    <row r="34" spans="1:8" s="120" customFormat="1" ht="57" customHeight="1" x14ac:dyDescent="0.2">
      <c r="A34" s="160">
        <f t="shared" si="2"/>
        <v>20</v>
      </c>
      <c r="B34" s="1151" t="s">
        <v>3466</v>
      </c>
      <c r="C34" s="1142">
        <v>100000</v>
      </c>
      <c r="D34" s="1142">
        <v>90080.85</v>
      </c>
      <c r="E34" s="1142">
        <v>74826.413010000004</v>
      </c>
      <c r="F34" s="1143">
        <f t="shared" si="1"/>
        <v>83.065838088783579</v>
      </c>
      <c r="G34" s="1144" t="s">
        <v>542</v>
      </c>
      <c r="H34" s="1145" t="s">
        <v>4951</v>
      </c>
    </row>
    <row r="35" spans="1:8" s="120" customFormat="1" ht="15" customHeight="1" x14ac:dyDescent="0.2">
      <c r="A35" s="160">
        <f t="shared" si="2"/>
        <v>21</v>
      </c>
      <c r="B35" s="1151" t="s">
        <v>555</v>
      </c>
      <c r="C35" s="1142">
        <v>500</v>
      </c>
      <c r="D35" s="1142">
        <v>0</v>
      </c>
      <c r="E35" s="1142">
        <v>0</v>
      </c>
      <c r="F35" s="1143" t="s">
        <v>2578</v>
      </c>
      <c r="G35" s="1144" t="s">
        <v>540</v>
      </c>
      <c r="H35" s="1145" t="s">
        <v>59</v>
      </c>
    </row>
    <row r="36" spans="1:8" s="127" customFormat="1" ht="13.5" customHeight="1" thickBot="1" x14ac:dyDescent="0.25">
      <c r="A36" s="1386" t="s">
        <v>288</v>
      </c>
      <c r="B36" s="1387"/>
      <c r="C36" s="138">
        <f>SUM(C15:C35)</f>
        <v>222197</v>
      </c>
      <c r="D36" s="138">
        <f>SUM(D15:D35)</f>
        <v>374940.33000000007</v>
      </c>
      <c r="E36" s="138">
        <f>SUM(E15:E35)</f>
        <v>314423.57979000005</v>
      </c>
      <c r="F36" s="139">
        <f t="shared" si="1"/>
        <v>83.859631688594277</v>
      </c>
      <c r="G36" s="140"/>
      <c r="H36" s="161"/>
    </row>
    <row r="37" spans="1:8" s="115" customFormat="1" ht="18" customHeight="1" thickBot="1" x14ac:dyDescent="0.2">
      <c r="A37" s="158" t="s">
        <v>532</v>
      </c>
      <c r="B37" s="141"/>
      <c r="C37" s="142"/>
      <c r="D37" s="142"/>
      <c r="E37" s="143"/>
      <c r="F37" s="135"/>
      <c r="G37" s="136"/>
      <c r="H37" s="1152"/>
    </row>
    <row r="38" spans="1:8" s="120" customFormat="1" ht="24" customHeight="1" x14ac:dyDescent="0.2">
      <c r="A38" s="454">
        <f>A35+1</f>
        <v>22</v>
      </c>
      <c r="B38" s="1147" t="s">
        <v>2916</v>
      </c>
      <c r="C38" s="1148">
        <v>0</v>
      </c>
      <c r="D38" s="1148">
        <v>552</v>
      </c>
      <c r="E38" s="1148">
        <v>552</v>
      </c>
      <c r="F38" s="1143">
        <f t="shared" ref="F38:F40" si="3">E38/D38*100</f>
        <v>100</v>
      </c>
      <c r="G38" s="1144" t="s">
        <v>540</v>
      </c>
      <c r="H38" s="1145" t="s">
        <v>59</v>
      </c>
    </row>
    <row r="39" spans="1:8" s="120" customFormat="1" ht="24" customHeight="1" x14ac:dyDescent="0.2">
      <c r="A39" s="160">
        <f t="shared" ref="A39" si="4">A38+1</f>
        <v>23</v>
      </c>
      <c r="B39" s="1147" t="s">
        <v>3619</v>
      </c>
      <c r="C39" s="1148">
        <v>0</v>
      </c>
      <c r="D39" s="1148">
        <v>51620</v>
      </c>
      <c r="E39" s="1148">
        <v>51619.34001</v>
      </c>
      <c r="F39" s="1143">
        <f t="shared" si="3"/>
        <v>99.998721445176287</v>
      </c>
      <c r="G39" s="1144" t="s">
        <v>545</v>
      </c>
      <c r="H39" s="1145" t="s">
        <v>59</v>
      </c>
    </row>
    <row r="40" spans="1:8" s="120" customFormat="1" ht="13.5" customHeight="1" thickBot="1" x14ac:dyDescent="0.25">
      <c r="A40" s="1386" t="s">
        <v>288</v>
      </c>
      <c r="B40" s="1387"/>
      <c r="C40" s="138">
        <f>SUM(C38:C39)</f>
        <v>0</v>
      </c>
      <c r="D40" s="138">
        <f>SUM(D38:D39)</f>
        <v>52172</v>
      </c>
      <c r="E40" s="138">
        <f>SUM(E38:E39)</f>
        <v>52171.34001</v>
      </c>
      <c r="F40" s="139">
        <f t="shared" si="3"/>
        <v>99.99873497278233</v>
      </c>
      <c r="G40" s="140"/>
      <c r="H40" s="161"/>
    </row>
    <row r="41" spans="1:8" ht="18" customHeight="1" thickBot="1" x14ac:dyDescent="0.2">
      <c r="A41" s="162" t="s">
        <v>546</v>
      </c>
      <c r="B41" s="144"/>
      <c r="C41" s="145"/>
      <c r="D41" s="145"/>
      <c r="E41" s="146"/>
      <c r="F41" s="147"/>
      <c r="G41" s="163"/>
      <c r="H41" s="164"/>
    </row>
    <row r="42" spans="1:8" s="120" customFormat="1" ht="57" customHeight="1" x14ac:dyDescent="0.2">
      <c r="A42" s="454">
        <f>A39+1</f>
        <v>24</v>
      </c>
      <c r="B42" s="1153" t="s">
        <v>4255</v>
      </c>
      <c r="C42" s="1154">
        <v>1000</v>
      </c>
      <c r="D42" s="1154">
        <v>2500</v>
      </c>
      <c r="E42" s="1154">
        <v>310</v>
      </c>
      <c r="F42" s="1143">
        <f t="shared" ref="F42:F45" si="5">E42/D42*100</f>
        <v>12.4</v>
      </c>
      <c r="G42" s="1155" t="s">
        <v>542</v>
      </c>
      <c r="H42" s="1167" t="s">
        <v>4952</v>
      </c>
    </row>
    <row r="43" spans="1:8" s="120" customFormat="1" ht="24" customHeight="1" x14ac:dyDescent="0.2">
      <c r="A43" s="160">
        <f t="shared" ref="A43:A44" si="6">A42+1</f>
        <v>25</v>
      </c>
      <c r="B43" s="1153" t="s">
        <v>4256</v>
      </c>
      <c r="C43" s="1154">
        <v>0</v>
      </c>
      <c r="D43" s="1154">
        <v>238.61</v>
      </c>
      <c r="E43" s="1154">
        <v>238.608</v>
      </c>
      <c r="F43" s="1143">
        <f t="shared" si="5"/>
        <v>99.9991618121621</v>
      </c>
      <c r="G43" s="1155" t="s">
        <v>540</v>
      </c>
      <c r="H43" s="1145" t="s">
        <v>59</v>
      </c>
    </row>
    <row r="44" spans="1:8" s="120" customFormat="1" ht="31.5" x14ac:dyDescent="0.2">
      <c r="A44" s="160">
        <f t="shared" si="6"/>
        <v>26</v>
      </c>
      <c r="B44" s="1153" t="s">
        <v>3319</v>
      </c>
      <c r="C44" s="1154">
        <v>0</v>
      </c>
      <c r="D44" s="1154">
        <v>1264.24</v>
      </c>
      <c r="E44" s="1154">
        <v>1264.22524</v>
      </c>
      <c r="F44" s="1143">
        <f t="shared" si="5"/>
        <v>99.998832500158201</v>
      </c>
      <c r="G44" s="1144" t="s">
        <v>545</v>
      </c>
      <c r="H44" s="453" t="s">
        <v>59</v>
      </c>
    </row>
    <row r="45" spans="1:8" s="120" customFormat="1" ht="13.5" customHeight="1" thickBot="1" x14ac:dyDescent="0.25">
      <c r="A45" s="1386" t="s">
        <v>288</v>
      </c>
      <c r="B45" s="1387"/>
      <c r="C45" s="138">
        <f>SUM(C42:C44)</f>
        <v>1000</v>
      </c>
      <c r="D45" s="148">
        <f>SUM(D42:D44)</f>
        <v>4002.8500000000004</v>
      </c>
      <c r="E45" s="148">
        <f>SUM(E42:E44)</f>
        <v>1812.8332399999999</v>
      </c>
      <c r="F45" s="149">
        <f t="shared" si="5"/>
        <v>45.288562898934501</v>
      </c>
      <c r="G45" s="140"/>
      <c r="H45" s="150"/>
    </row>
    <row r="46" spans="1:8" ht="18" customHeight="1" thickBot="1" x14ac:dyDescent="0.2">
      <c r="A46" s="158" t="s">
        <v>534</v>
      </c>
      <c r="B46" s="132"/>
      <c r="C46" s="133"/>
      <c r="D46" s="133"/>
      <c r="E46" s="134"/>
      <c r="F46" s="135"/>
      <c r="G46" s="136"/>
      <c r="H46" s="165"/>
    </row>
    <row r="47" spans="1:8" s="120" customFormat="1" ht="132" customHeight="1" x14ac:dyDescent="0.2">
      <c r="A47" s="454">
        <f>A44+1</f>
        <v>27</v>
      </c>
      <c r="B47" s="1153" t="s">
        <v>2503</v>
      </c>
      <c r="C47" s="1154">
        <v>150000</v>
      </c>
      <c r="D47" s="1154">
        <v>50000</v>
      </c>
      <c r="E47" s="1154">
        <v>31597.881440000001</v>
      </c>
      <c r="F47" s="1143">
        <f t="shared" ref="F47:F48" si="7">E47/D47*100</f>
        <v>63.195762880000004</v>
      </c>
      <c r="G47" s="1144" t="s">
        <v>542</v>
      </c>
      <c r="H47" s="1161" t="s">
        <v>4953</v>
      </c>
    </row>
    <row r="48" spans="1:8" s="120" customFormat="1" ht="13.5" customHeight="1" thickBot="1" x14ac:dyDescent="0.25">
      <c r="A48" s="1386" t="s">
        <v>288</v>
      </c>
      <c r="B48" s="1387"/>
      <c r="C48" s="138">
        <f>SUM(C47:C47)</f>
        <v>150000</v>
      </c>
      <c r="D48" s="138">
        <f>SUM(D47:D47)</f>
        <v>50000</v>
      </c>
      <c r="E48" s="138">
        <f>SUM(E47:E47)</f>
        <v>31597.881440000001</v>
      </c>
      <c r="F48" s="149">
        <f t="shared" si="7"/>
        <v>63.195762880000004</v>
      </c>
      <c r="G48" s="140"/>
      <c r="H48" s="150"/>
    </row>
    <row r="49" spans="1:8" s="155" customFormat="1" x14ac:dyDescent="0.2">
      <c r="A49" s="121"/>
      <c r="B49" s="151"/>
      <c r="C49" s="121"/>
      <c r="D49" s="121"/>
      <c r="E49" s="121"/>
      <c r="F49" s="152"/>
      <c r="G49" s="153"/>
      <c r="H49" s="154"/>
    </row>
  </sheetData>
  <mergeCells count="11">
    <mergeCell ref="A8:B8"/>
    <mergeCell ref="A1:H1"/>
    <mergeCell ref="A4:B4"/>
    <mergeCell ref="A5:B5"/>
    <mergeCell ref="A6:B6"/>
    <mergeCell ref="A7:B7"/>
    <mergeCell ref="A9:B9"/>
    <mergeCell ref="A36:B36"/>
    <mergeCell ref="A40:B40"/>
    <mergeCell ref="A45:B45"/>
    <mergeCell ref="A48:B48"/>
  </mergeCells>
  <printOptions horizontalCentered="1"/>
  <pageMargins left="0.31496062992125984" right="0.31496062992125984" top="0.51181102362204722" bottom="0.43307086614173229" header="0.31496062992125984" footer="0.23622047244094491"/>
  <pageSetup paperSize="9" scale="96" firstPageNumber="168" fitToHeight="0" orientation="landscape" useFirstPageNumber="1" r:id="rId1"/>
  <headerFooter>
    <oddHeader>&amp;L&amp;"Tahoma,Kurzíva"&amp;9Závěrečný účet Moravskoslezského kraje za rok 2025&amp;R&amp;"Tahoma,Kurzíva"&amp;9Tabulka č. 14</oddHeader>
    <oddFooter>&amp;C&amp;"Tahoma,Obyčejné"&amp;P</oddFooter>
  </headerFooter>
  <rowBreaks count="1" manualBreakCount="1">
    <brk id="33"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B8D6-A903-414E-B1D8-31BFDAF01BFA}">
  <sheetPr>
    <pageSetUpPr fitToPage="1"/>
  </sheetPr>
  <dimension ref="A1:H92"/>
  <sheetViews>
    <sheetView zoomScaleNormal="100" zoomScaleSheetLayoutView="100" workbookViewId="0">
      <pane ySplit="13" topLeftCell="A14" activePane="bottomLeft" state="frozen"/>
      <selection activeCell="J17" sqref="J17"/>
      <selection pane="bottomLeft" activeCell="J17" sqref="J17"/>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6384" width="9.140625" style="118"/>
  </cols>
  <sheetData>
    <row r="1" spans="1:8" s="114" customFormat="1" ht="18" customHeight="1" x14ac:dyDescent="0.2">
      <c r="A1" s="1390" t="s">
        <v>4954</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C36</f>
        <v>223879</v>
      </c>
      <c r="D5" s="1136">
        <f>D36</f>
        <v>376928.85000000003</v>
      </c>
      <c r="E5" s="1136">
        <f>E36</f>
        <v>364776.85171000002</v>
      </c>
      <c r="F5" s="1137">
        <f t="shared" ref="F5:F9" si="0">E5/D5*100</f>
        <v>96.776049832746949</v>
      </c>
      <c r="G5" s="153"/>
      <c r="H5" s="154"/>
    </row>
    <row r="6" spans="1:8" ht="12.95" customHeight="1" x14ac:dyDescent="0.2">
      <c r="A6" s="1388" t="s">
        <v>532</v>
      </c>
      <c r="B6" s="1389"/>
      <c r="C6" s="1138">
        <f>C48</f>
        <v>387081</v>
      </c>
      <c r="D6" s="1138">
        <f>D48</f>
        <v>387637.42000000004</v>
      </c>
      <c r="E6" s="1138">
        <f>E48</f>
        <v>387434.95</v>
      </c>
      <c r="F6" s="1137">
        <f t="shared" si="0"/>
        <v>99.947768200500349</v>
      </c>
      <c r="G6" s="153"/>
      <c r="H6" s="154"/>
    </row>
    <row r="7" spans="1:8" ht="12.95" customHeight="1" x14ac:dyDescent="0.2">
      <c r="A7" s="1388" t="s">
        <v>533</v>
      </c>
      <c r="B7" s="1389"/>
      <c r="C7" s="1138">
        <f>C75</f>
        <v>77173</v>
      </c>
      <c r="D7" s="1138">
        <f>D75</f>
        <v>58699.61</v>
      </c>
      <c r="E7" s="1138">
        <f>E75</f>
        <v>47767.049400000004</v>
      </c>
      <c r="F7" s="1137">
        <f t="shared" si="0"/>
        <v>81.37541186389484</v>
      </c>
      <c r="G7" s="153"/>
      <c r="H7" s="154"/>
    </row>
    <row r="8" spans="1:8" ht="12.95" customHeight="1" x14ac:dyDescent="0.2">
      <c r="A8" s="1388" t="s">
        <v>534</v>
      </c>
      <c r="B8" s="1389"/>
      <c r="C8" s="1138">
        <f>C91</f>
        <v>1129126</v>
      </c>
      <c r="D8" s="1138">
        <f>D91</f>
        <v>518097.77999999997</v>
      </c>
      <c r="E8" s="1138">
        <f>E91</f>
        <v>437714.16105000011</v>
      </c>
      <c r="F8" s="1137">
        <f t="shared" si="0"/>
        <v>84.484855551784094</v>
      </c>
      <c r="G8" s="153"/>
      <c r="H8" s="154"/>
    </row>
    <row r="9" spans="1:8" s="115" customFormat="1" ht="13.5" customHeight="1" thickBot="1" x14ac:dyDescent="0.25">
      <c r="A9" s="1384" t="s">
        <v>288</v>
      </c>
      <c r="B9" s="1385"/>
      <c r="C9" s="125">
        <f>SUM(C5:C8)</f>
        <v>1817259</v>
      </c>
      <c r="D9" s="125">
        <f>SUM(D5:D8)</f>
        <v>1341363.6599999999</v>
      </c>
      <c r="E9" s="125">
        <f>SUM(E5:E8)</f>
        <v>1237693.0121600002</v>
      </c>
      <c r="F9" s="126">
        <f t="shared" si="0"/>
        <v>92.271249704200301</v>
      </c>
      <c r="G9" s="153"/>
      <c r="H9" s="154"/>
    </row>
    <row r="10" spans="1:8" s="130" customFormat="1" ht="10.5" customHeight="1" x14ac:dyDescent="0.2">
      <c r="A10" s="115"/>
      <c r="B10" s="127"/>
      <c r="C10" s="128"/>
      <c r="D10" s="128"/>
      <c r="E10" s="128"/>
      <c r="F10" s="129"/>
      <c r="G10" s="119"/>
      <c r="H10" s="123"/>
    </row>
    <row r="11" spans="1:8" s="130" customFormat="1" ht="10.5" customHeight="1" x14ac:dyDescent="0.2">
      <c r="A11" s="115"/>
      <c r="B11" s="127"/>
      <c r="C11" s="128"/>
      <c r="D11" s="128"/>
      <c r="E11" s="128"/>
      <c r="F11" s="129"/>
      <c r="G11" s="119"/>
      <c r="H11" s="123"/>
    </row>
    <row r="12" spans="1:8" s="130" customFormat="1" ht="10.5" customHeight="1" thickBot="1" x14ac:dyDescent="0.2">
      <c r="A12" s="115"/>
      <c r="B12" s="127"/>
      <c r="C12" s="128"/>
      <c r="D12" s="128"/>
      <c r="E12" s="128"/>
      <c r="F12" s="129"/>
      <c r="G12" s="119"/>
      <c r="H12" s="124" t="s">
        <v>530</v>
      </c>
    </row>
    <row r="13" spans="1:8" ht="28.5" customHeight="1" thickBot="1" x14ac:dyDescent="0.25">
      <c r="A13" s="131" t="s">
        <v>535</v>
      </c>
      <c r="B13" s="451" t="s">
        <v>465</v>
      </c>
      <c r="C13" s="1134" t="s">
        <v>4873</v>
      </c>
      <c r="D13" s="1134" t="s">
        <v>4874</v>
      </c>
      <c r="E13" s="1134" t="s">
        <v>4875</v>
      </c>
      <c r="F13" s="1139" t="s">
        <v>279</v>
      </c>
      <c r="G13" s="452" t="s">
        <v>536</v>
      </c>
      <c r="H13" s="1140" t="s">
        <v>537</v>
      </c>
    </row>
    <row r="14" spans="1:8" ht="15" customHeight="1" thickBot="1" x14ac:dyDescent="0.2">
      <c r="A14" s="158" t="s">
        <v>538</v>
      </c>
      <c r="B14" s="132"/>
      <c r="C14" s="133"/>
      <c r="D14" s="133"/>
      <c r="E14" s="134"/>
      <c r="F14" s="135"/>
      <c r="G14" s="136"/>
      <c r="H14" s="137"/>
    </row>
    <row r="15" spans="1:8" s="120" customFormat="1" ht="34.5" customHeight="1" x14ac:dyDescent="0.2">
      <c r="A15" s="159">
        <v>1</v>
      </c>
      <c r="B15" s="1153" t="s">
        <v>557</v>
      </c>
      <c r="C15" s="1154">
        <v>1300</v>
      </c>
      <c r="D15" s="1154">
        <v>1300</v>
      </c>
      <c r="E15" s="1154">
        <v>1299.3</v>
      </c>
      <c r="F15" s="1143">
        <f t="shared" ref="F15:F36" si="1">E15/D15*100</f>
        <v>99.946153846153834</v>
      </c>
      <c r="G15" s="381" t="s">
        <v>540</v>
      </c>
      <c r="H15" s="1150" t="s">
        <v>59</v>
      </c>
    </row>
    <row r="16" spans="1:8" s="120" customFormat="1" ht="34.5" customHeight="1" x14ac:dyDescent="0.2">
      <c r="A16" s="160">
        <f>A15+1</f>
        <v>2</v>
      </c>
      <c r="B16" s="1141" t="s">
        <v>558</v>
      </c>
      <c r="C16" s="1142">
        <v>12000</v>
      </c>
      <c r="D16" s="1142">
        <v>13923.800000000001</v>
      </c>
      <c r="E16" s="1142">
        <v>12767.65</v>
      </c>
      <c r="F16" s="1143">
        <f t="shared" si="1"/>
        <v>91.696591447736964</v>
      </c>
      <c r="G16" s="1144" t="s">
        <v>540</v>
      </c>
      <c r="H16" s="1161" t="s">
        <v>4955</v>
      </c>
    </row>
    <row r="17" spans="1:8" s="120" customFormat="1" ht="24.75" customHeight="1" x14ac:dyDescent="0.2">
      <c r="A17" s="160">
        <f t="shared" ref="A17:A35" si="2">A16+1</f>
        <v>3</v>
      </c>
      <c r="B17" s="1141" t="s">
        <v>559</v>
      </c>
      <c r="C17" s="1142">
        <v>11000</v>
      </c>
      <c r="D17" s="1142">
        <v>13657.08</v>
      </c>
      <c r="E17" s="1142">
        <v>13641.739090000001</v>
      </c>
      <c r="F17" s="1143">
        <f t="shared" si="1"/>
        <v>99.887670644090846</v>
      </c>
      <c r="G17" s="1144" t="s">
        <v>540</v>
      </c>
      <c r="H17" s="1145" t="s">
        <v>59</v>
      </c>
    </row>
    <row r="18" spans="1:8" s="120" customFormat="1" ht="67.5" customHeight="1" x14ac:dyDescent="0.2">
      <c r="A18" s="160">
        <f t="shared" si="2"/>
        <v>4</v>
      </c>
      <c r="B18" s="1141" t="s">
        <v>560</v>
      </c>
      <c r="C18" s="1142">
        <v>0</v>
      </c>
      <c r="D18" s="1142">
        <v>42777.33</v>
      </c>
      <c r="E18" s="1142">
        <v>37740.817009999999</v>
      </c>
      <c r="F18" s="1143">
        <f t="shared" si="1"/>
        <v>88.226210027601056</v>
      </c>
      <c r="G18" s="1144" t="s">
        <v>540</v>
      </c>
      <c r="H18" s="1161" t="s">
        <v>4956</v>
      </c>
    </row>
    <row r="19" spans="1:8" s="120" customFormat="1" ht="24.75" customHeight="1" x14ac:dyDescent="0.2">
      <c r="A19" s="160">
        <f t="shared" si="2"/>
        <v>5</v>
      </c>
      <c r="B19" s="1141" t="s">
        <v>2507</v>
      </c>
      <c r="C19" s="1142">
        <v>0</v>
      </c>
      <c r="D19" s="1142">
        <v>750</v>
      </c>
      <c r="E19" s="1142">
        <v>745</v>
      </c>
      <c r="F19" s="1143">
        <f t="shared" si="1"/>
        <v>99.333333333333329</v>
      </c>
      <c r="G19" s="1144" t="s">
        <v>545</v>
      </c>
      <c r="H19" s="453" t="s">
        <v>59</v>
      </c>
    </row>
    <row r="20" spans="1:8" s="120" customFormat="1" ht="24.75" customHeight="1" x14ac:dyDescent="0.2">
      <c r="A20" s="160">
        <f t="shared" si="2"/>
        <v>6</v>
      </c>
      <c r="B20" s="1151" t="s">
        <v>3087</v>
      </c>
      <c r="C20" s="1142">
        <v>100000</v>
      </c>
      <c r="D20" s="1142">
        <v>200000</v>
      </c>
      <c r="E20" s="1142">
        <v>200000</v>
      </c>
      <c r="F20" s="1143">
        <f t="shared" si="1"/>
        <v>100</v>
      </c>
      <c r="G20" s="1144" t="s">
        <v>542</v>
      </c>
      <c r="H20" s="1145" t="s">
        <v>59</v>
      </c>
    </row>
    <row r="21" spans="1:8" s="120" customFormat="1" ht="24.75" customHeight="1" x14ac:dyDescent="0.2">
      <c r="A21" s="160">
        <f t="shared" si="2"/>
        <v>7</v>
      </c>
      <c r="B21" s="1151" t="s">
        <v>3741</v>
      </c>
      <c r="C21" s="1142">
        <v>20000</v>
      </c>
      <c r="D21" s="1142">
        <v>18501</v>
      </c>
      <c r="E21" s="1142">
        <v>18501</v>
      </c>
      <c r="F21" s="1143">
        <f t="shared" si="1"/>
        <v>100</v>
      </c>
      <c r="G21" s="1144" t="s">
        <v>545</v>
      </c>
      <c r="H21" s="1145" t="s">
        <v>59</v>
      </c>
    </row>
    <row r="22" spans="1:8" s="120" customFormat="1" ht="15" customHeight="1" x14ac:dyDescent="0.2">
      <c r="A22" s="160">
        <f t="shared" si="2"/>
        <v>8</v>
      </c>
      <c r="B22" s="1151" t="s">
        <v>3691</v>
      </c>
      <c r="C22" s="1142">
        <v>23600</v>
      </c>
      <c r="D22" s="1142">
        <v>23600</v>
      </c>
      <c r="E22" s="1142">
        <v>23600</v>
      </c>
      <c r="F22" s="1143">
        <f t="shared" si="1"/>
        <v>100</v>
      </c>
      <c r="G22" s="1144" t="s">
        <v>540</v>
      </c>
      <c r="H22" s="1145" t="s">
        <v>59</v>
      </c>
    </row>
    <row r="23" spans="1:8" s="120" customFormat="1" ht="24.75" customHeight="1" x14ac:dyDescent="0.2">
      <c r="A23" s="160">
        <f t="shared" si="2"/>
        <v>9</v>
      </c>
      <c r="B23" s="1141" t="s">
        <v>3739</v>
      </c>
      <c r="C23" s="1142">
        <v>33000</v>
      </c>
      <c r="D23" s="1142">
        <v>39000</v>
      </c>
      <c r="E23" s="1142">
        <v>39000</v>
      </c>
      <c r="F23" s="1143">
        <f t="shared" si="1"/>
        <v>100</v>
      </c>
      <c r="G23" s="1144" t="s">
        <v>545</v>
      </c>
      <c r="H23" s="1145" t="s">
        <v>59</v>
      </c>
    </row>
    <row r="24" spans="1:8" s="120" customFormat="1" ht="24.75" customHeight="1" x14ac:dyDescent="0.2">
      <c r="A24" s="160">
        <f t="shared" si="2"/>
        <v>10</v>
      </c>
      <c r="B24" s="1141" t="s">
        <v>3697</v>
      </c>
      <c r="C24" s="1142">
        <v>7000</v>
      </c>
      <c r="D24" s="1142">
        <v>6367.5</v>
      </c>
      <c r="E24" s="1142">
        <v>6167.5</v>
      </c>
      <c r="F24" s="1143">
        <f t="shared" si="1"/>
        <v>96.859049862583433</v>
      </c>
      <c r="G24" s="1144" t="s">
        <v>540</v>
      </c>
      <c r="H24" s="1145" t="s">
        <v>59</v>
      </c>
    </row>
    <row r="25" spans="1:8" s="120" customFormat="1" ht="24.75" customHeight="1" x14ac:dyDescent="0.2">
      <c r="A25" s="160">
        <f t="shared" si="2"/>
        <v>11</v>
      </c>
      <c r="B25" s="1141" t="s">
        <v>3694</v>
      </c>
      <c r="C25" s="1142">
        <v>5000</v>
      </c>
      <c r="D25" s="1142">
        <v>6350</v>
      </c>
      <c r="E25" s="1142">
        <v>6350</v>
      </c>
      <c r="F25" s="1143">
        <f t="shared" si="1"/>
        <v>100</v>
      </c>
      <c r="G25" s="1144" t="s">
        <v>545</v>
      </c>
      <c r="H25" s="1145" t="s">
        <v>59</v>
      </c>
    </row>
    <row r="26" spans="1:8" s="120" customFormat="1" ht="45" customHeight="1" x14ac:dyDescent="0.2">
      <c r="A26" s="160">
        <f t="shared" si="2"/>
        <v>12</v>
      </c>
      <c r="B26" s="1141" t="s">
        <v>3740</v>
      </c>
      <c r="C26" s="1142">
        <v>5000</v>
      </c>
      <c r="D26" s="1142">
        <v>2466.6999999999998</v>
      </c>
      <c r="E26" s="1142">
        <v>800</v>
      </c>
      <c r="F26" s="1143">
        <f t="shared" si="1"/>
        <v>32.431994162241054</v>
      </c>
      <c r="G26" s="1144" t="s">
        <v>545</v>
      </c>
      <c r="H26" s="1161" t="s">
        <v>4957</v>
      </c>
    </row>
    <row r="27" spans="1:8" s="120" customFormat="1" ht="24" customHeight="1" x14ac:dyDescent="0.2">
      <c r="A27" s="160">
        <f t="shared" si="2"/>
        <v>13</v>
      </c>
      <c r="B27" s="1151" t="s">
        <v>3692</v>
      </c>
      <c r="C27" s="1142">
        <v>0</v>
      </c>
      <c r="D27" s="1142">
        <v>786</v>
      </c>
      <c r="E27" s="1142">
        <v>786</v>
      </c>
      <c r="F27" s="1143">
        <f t="shared" si="1"/>
        <v>100</v>
      </c>
      <c r="G27" s="1144" t="s">
        <v>545</v>
      </c>
      <c r="H27" s="1145" t="s">
        <v>59</v>
      </c>
    </row>
    <row r="28" spans="1:8" s="120" customFormat="1" ht="15" customHeight="1" x14ac:dyDescent="0.2">
      <c r="A28" s="160">
        <f t="shared" si="2"/>
        <v>14</v>
      </c>
      <c r="B28" s="1151" t="s">
        <v>383</v>
      </c>
      <c r="C28" s="1142">
        <v>0</v>
      </c>
      <c r="D28" s="1142">
        <v>150</v>
      </c>
      <c r="E28" s="1142">
        <v>150</v>
      </c>
      <c r="F28" s="1143">
        <f>E28/D28*100</f>
        <v>100</v>
      </c>
      <c r="G28" s="1144" t="s">
        <v>545</v>
      </c>
      <c r="H28" s="1145" t="s">
        <v>59</v>
      </c>
    </row>
    <row r="29" spans="1:8" s="120" customFormat="1" ht="34.5" customHeight="1" x14ac:dyDescent="0.2">
      <c r="A29" s="160">
        <f t="shared" si="2"/>
        <v>15</v>
      </c>
      <c r="B29" s="1151" t="s">
        <v>561</v>
      </c>
      <c r="C29" s="1142">
        <v>3000</v>
      </c>
      <c r="D29" s="1142">
        <v>2668.73</v>
      </c>
      <c r="E29" s="1142">
        <v>182.666</v>
      </c>
      <c r="F29" s="1143">
        <f t="shared" si="1"/>
        <v>6.8446789296781603</v>
      </c>
      <c r="G29" s="1144" t="s">
        <v>540</v>
      </c>
      <c r="H29" s="1145" t="s">
        <v>4958</v>
      </c>
    </row>
    <row r="30" spans="1:8" s="120" customFormat="1" ht="57" customHeight="1" x14ac:dyDescent="0.2">
      <c r="A30" s="160">
        <f t="shared" si="2"/>
        <v>16</v>
      </c>
      <c r="B30" s="1151" t="s">
        <v>367</v>
      </c>
      <c r="C30" s="1142">
        <v>160</v>
      </c>
      <c r="D30" s="1142">
        <v>227.5</v>
      </c>
      <c r="E30" s="1142">
        <v>177.5</v>
      </c>
      <c r="F30" s="1143">
        <f t="shared" si="1"/>
        <v>78.021978021978029</v>
      </c>
      <c r="G30" s="1144" t="s">
        <v>540</v>
      </c>
      <c r="H30" s="1145" t="s">
        <v>4959</v>
      </c>
    </row>
    <row r="31" spans="1:8" s="120" customFormat="1" ht="24" customHeight="1" x14ac:dyDescent="0.2">
      <c r="A31" s="160">
        <f t="shared" si="2"/>
        <v>17</v>
      </c>
      <c r="B31" s="1141" t="s">
        <v>562</v>
      </c>
      <c r="C31" s="1142">
        <v>100</v>
      </c>
      <c r="D31" s="1142">
        <v>0</v>
      </c>
      <c r="E31" s="1142">
        <v>0</v>
      </c>
      <c r="F31" s="1143" t="s">
        <v>2578</v>
      </c>
      <c r="G31" s="1144" t="s">
        <v>540</v>
      </c>
      <c r="H31" s="1145" t="s">
        <v>4960</v>
      </c>
    </row>
    <row r="32" spans="1:8" s="120" customFormat="1" ht="24" customHeight="1" x14ac:dyDescent="0.2">
      <c r="A32" s="160">
        <f t="shared" si="2"/>
        <v>18</v>
      </c>
      <c r="B32" s="1141" t="s">
        <v>3032</v>
      </c>
      <c r="C32" s="1142">
        <v>200</v>
      </c>
      <c r="D32" s="1142">
        <v>0</v>
      </c>
      <c r="E32" s="1142">
        <v>0</v>
      </c>
      <c r="F32" s="1143" t="s">
        <v>2578</v>
      </c>
      <c r="G32" s="1144" t="s">
        <v>540</v>
      </c>
      <c r="H32" s="1145" t="s">
        <v>4960</v>
      </c>
    </row>
    <row r="33" spans="1:8" s="120" customFormat="1" ht="24" customHeight="1" x14ac:dyDescent="0.2">
      <c r="A33" s="160">
        <f t="shared" si="2"/>
        <v>19</v>
      </c>
      <c r="B33" s="1141" t="s">
        <v>4961</v>
      </c>
      <c r="C33" s="1142">
        <v>0</v>
      </c>
      <c r="D33" s="1142">
        <v>1998.2</v>
      </c>
      <c r="E33" s="1142">
        <v>1198.9163999999998</v>
      </c>
      <c r="F33" s="1143">
        <f t="shared" si="1"/>
        <v>59.999819837854062</v>
      </c>
      <c r="G33" s="1144" t="s">
        <v>542</v>
      </c>
      <c r="H33" s="1145" t="s">
        <v>4962</v>
      </c>
    </row>
    <row r="34" spans="1:8" s="120" customFormat="1" ht="67.5" customHeight="1" x14ac:dyDescent="0.2">
      <c r="A34" s="160">
        <f t="shared" si="2"/>
        <v>20</v>
      </c>
      <c r="B34" s="1141" t="s">
        <v>4020</v>
      </c>
      <c r="C34" s="1142">
        <v>2000</v>
      </c>
      <c r="D34" s="1142">
        <v>1786.01</v>
      </c>
      <c r="E34" s="1142">
        <v>1273.12212</v>
      </c>
      <c r="F34" s="1143">
        <f t="shared" si="1"/>
        <v>71.283034249528271</v>
      </c>
      <c r="G34" s="1144" t="s">
        <v>540</v>
      </c>
      <c r="H34" s="1161" t="s">
        <v>4963</v>
      </c>
    </row>
    <row r="35" spans="1:8" s="120" customFormat="1" ht="24" customHeight="1" x14ac:dyDescent="0.2">
      <c r="A35" s="160">
        <f t="shared" si="2"/>
        <v>21</v>
      </c>
      <c r="B35" s="1151" t="s">
        <v>563</v>
      </c>
      <c r="C35" s="1142">
        <v>519</v>
      </c>
      <c r="D35" s="1142">
        <v>619</v>
      </c>
      <c r="E35" s="1142">
        <v>395.64109000000002</v>
      </c>
      <c r="F35" s="1143">
        <f>E35/D35*100</f>
        <v>63.916169628432961</v>
      </c>
      <c r="G35" s="1144" t="s">
        <v>540</v>
      </c>
      <c r="H35" s="1145" t="s">
        <v>4964</v>
      </c>
    </row>
    <row r="36" spans="1:8" s="127" customFormat="1" ht="13.5" customHeight="1" thickBot="1" x14ac:dyDescent="0.25">
      <c r="A36" s="1386" t="s">
        <v>288</v>
      </c>
      <c r="B36" s="1387"/>
      <c r="C36" s="138">
        <f>SUM(C15:C35)</f>
        <v>223879</v>
      </c>
      <c r="D36" s="138">
        <f>SUM(D15:D35)</f>
        <v>376928.85000000003</v>
      </c>
      <c r="E36" s="138">
        <f>SUM(E15:E35)</f>
        <v>364776.85171000002</v>
      </c>
      <c r="F36" s="139">
        <f t="shared" si="1"/>
        <v>96.776049832746949</v>
      </c>
      <c r="G36" s="140"/>
      <c r="H36" s="161"/>
    </row>
    <row r="37" spans="1:8" s="115" customFormat="1" ht="18" customHeight="1" thickBot="1" x14ac:dyDescent="0.2">
      <c r="A37" s="158" t="s">
        <v>532</v>
      </c>
      <c r="B37" s="141"/>
      <c r="C37" s="142"/>
      <c r="D37" s="142"/>
      <c r="E37" s="143"/>
      <c r="F37" s="135"/>
      <c r="G37" s="136"/>
      <c r="H37" s="1152"/>
    </row>
    <row r="38" spans="1:8" s="120" customFormat="1" ht="24" customHeight="1" x14ac:dyDescent="0.2">
      <c r="A38" s="159">
        <f>A35+1</f>
        <v>22</v>
      </c>
      <c r="B38" s="1158" t="s">
        <v>564</v>
      </c>
      <c r="C38" s="1159">
        <v>311765</v>
      </c>
      <c r="D38" s="1159">
        <v>323525.54000000004</v>
      </c>
      <c r="E38" s="1159">
        <v>323523.065</v>
      </c>
      <c r="F38" s="1168">
        <f t="shared" ref="F38:F48" si="3">E38/D38*100</f>
        <v>99.999234990844926</v>
      </c>
      <c r="G38" s="381" t="s">
        <v>540</v>
      </c>
      <c r="H38" s="1169" t="s">
        <v>59</v>
      </c>
    </row>
    <row r="39" spans="1:8" s="120" customFormat="1" ht="24" customHeight="1" x14ac:dyDescent="0.2">
      <c r="A39" s="160">
        <f t="shared" ref="A39:A47" si="4">A38+1</f>
        <v>23</v>
      </c>
      <c r="B39" s="1147" t="s">
        <v>565</v>
      </c>
      <c r="C39" s="1148">
        <v>22090</v>
      </c>
      <c r="D39" s="1148">
        <v>21784.93</v>
      </c>
      <c r="E39" s="1148">
        <v>21784.935000000001</v>
      </c>
      <c r="F39" s="1143">
        <f t="shared" si="3"/>
        <v>100.00002295164595</v>
      </c>
      <c r="G39" s="1144" t="s">
        <v>540</v>
      </c>
      <c r="H39" s="1145" t="s">
        <v>59</v>
      </c>
    </row>
    <row r="40" spans="1:8" s="120" customFormat="1" ht="24" customHeight="1" x14ac:dyDescent="0.2">
      <c r="A40" s="160">
        <f t="shared" si="4"/>
        <v>24</v>
      </c>
      <c r="B40" s="1153" t="s">
        <v>566</v>
      </c>
      <c r="C40" s="1154">
        <v>450</v>
      </c>
      <c r="D40" s="1154">
        <v>450</v>
      </c>
      <c r="E40" s="1154">
        <v>450</v>
      </c>
      <c r="F40" s="1143">
        <f t="shared" si="3"/>
        <v>100</v>
      </c>
      <c r="G40" s="1144" t="s">
        <v>540</v>
      </c>
      <c r="H40" s="1145" t="s">
        <v>59</v>
      </c>
    </row>
    <row r="41" spans="1:8" s="120" customFormat="1" ht="45" customHeight="1" x14ac:dyDescent="0.2">
      <c r="A41" s="160">
        <f t="shared" si="4"/>
        <v>25</v>
      </c>
      <c r="B41" s="1153" t="s">
        <v>3033</v>
      </c>
      <c r="C41" s="1154">
        <v>7100</v>
      </c>
      <c r="D41" s="1154">
        <v>7100</v>
      </c>
      <c r="E41" s="1154">
        <v>7100</v>
      </c>
      <c r="F41" s="1143">
        <f t="shared" si="3"/>
        <v>100</v>
      </c>
      <c r="G41" s="1144" t="s">
        <v>540</v>
      </c>
      <c r="H41" s="1145" t="s">
        <v>59</v>
      </c>
    </row>
    <row r="42" spans="1:8" s="120" customFormat="1" ht="24" customHeight="1" x14ac:dyDescent="0.2">
      <c r="A42" s="160">
        <f t="shared" si="4"/>
        <v>26</v>
      </c>
      <c r="B42" s="1153" t="s">
        <v>2919</v>
      </c>
      <c r="C42" s="1154">
        <v>600</v>
      </c>
      <c r="D42" s="1154">
        <v>600</v>
      </c>
      <c r="E42" s="1154">
        <v>600</v>
      </c>
      <c r="F42" s="1143">
        <f t="shared" si="3"/>
        <v>100</v>
      </c>
      <c r="G42" s="1144" t="s">
        <v>540</v>
      </c>
      <c r="H42" s="1145" t="s">
        <v>59</v>
      </c>
    </row>
    <row r="43" spans="1:8" s="120" customFormat="1" ht="15" customHeight="1" x14ac:dyDescent="0.2">
      <c r="A43" s="160">
        <f t="shared" si="4"/>
        <v>27</v>
      </c>
      <c r="B43" s="1153" t="s">
        <v>567</v>
      </c>
      <c r="C43" s="1154">
        <v>1295</v>
      </c>
      <c r="D43" s="1154">
        <v>1295</v>
      </c>
      <c r="E43" s="1154">
        <v>1295</v>
      </c>
      <c r="F43" s="1143">
        <f t="shared" si="3"/>
        <v>100</v>
      </c>
      <c r="G43" s="1144" t="s">
        <v>540</v>
      </c>
      <c r="H43" s="1145" t="s">
        <v>59</v>
      </c>
    </row>
    <row r="44" spans="1:8" s="120" customFormat="1" ht="24" customHeight="1" x14ac:dyDescent="0.2">
      <c r="A44" s="160">
        <f t="shared" si="4"/>
        <v>28</v>
      </c>
      <c r="B44" s="1147" t="s">
        <v>568</v>
      </c>
      <c r="C44" s="1148">
        <v>43781</v>
      </c>
      <c r="D44" s="1148">
        <v>24111</v>
      </c>
      <c r="E44" s="1148">
        <v>24111</v>
      </c>
      <c r="F44" s="1143">
        <f>E44/D44*100</f>
        <v>100</v>
      </c>
      <c r="G44" s="1144" t="s">
        <v>540</v>
      </c>
      <c r="H44" s="1145" t="s">
        <v>59</v>
      </c>
    </row>
    <row r="45" spans="1:8" s="120" customFormat="1" ht="15" customHeight="1" x14ac:dyDescent="0.2">
      <c r="A45" s="160">
        <f t="shared" si="4"/>
        <v>29</v>
      </c>
      <c r="B45" s="1147" t="s">
        <v>569</v>
      </c>
      <c r="C45" s="1148">
        <v>0</v>
      </c>
      <c r="D45" s="1148">
        <v>317</v>
      </c>
      <c r="E45" s="1148">
        <v>317</v>
      </c>
      <c r="F45" s="1143">
        <f t="shared" ref="F45:F47" si="5">E45/D45*100</f>
        <v>100</v>
      </c>
      <c r="G45" s="1144" t="s">
        <v>545</v>
      </c>
      <c r="H45" s="1145" t="s">
        <v>59</v>
      </c>
    </row>
    <row r="46" spans="1:8" s="120" customFormat="1" ht="34.5" customHeight="1" x14ac:dyDescent="0.2">
      <c r="A46" s="160">
        <f t="shared" si="4"/>
        <v>30</v>
      </c>
      <c r="B46" s="1147" t="s">
        <v>570</v>
      </c>
      <c r="C46" s="1148">
        <v>0</v>
      </c>
      <c r="D46" s="1148">
        <v>613.95000000000005</v>
      </c>
      <c r="E46" s="1148">
        <v>413.95</v>
      </c>
      <c r="F46" s="1143">
        <f t="shared" si="5"/>
        <v>67.424057333659078</v>
      </c>
      <c r="G46" s="1144" t="s">
        <v>545</v>
      </c>
      <c r="H46" s="1145" t="s">
        <v>4965</v>
      </c>
    </row>
    <row r="47" spans="1:8" s="120" customFormat="1" ht="24" customHeight="1" x14ac:dyDescent="0.2">
      <c r="A47" s="160">
        <f t="shared" si="4"/>
        <v>31</v>
      </c>
      <c r="B47" s="1147" t="s">
        <v>571</v>
      </c>
      <c r="C47" s="1148">
        <v>0</v>
      </c>
      <c r="D47" s="1148">
        <v>7840</v>
      </c>
      <c r="E47" s="1148">
        <v>7840</v>
      </c>
      <c r="F47" s="1143">
        <f t="shared" si="5"/>
        <v>100</v>
      </c>
      <c r="G47" s="1144" t="s">
        <v>545</v>
      </c>
      <c r="H47" s="1145" t="s">
        <v>59</v>
      </c>
    </row>
    <row r="48" spans="1:8" s="120" customFormat="1" ht="13.5" customHeight="1" thickBot="1" x14ac:dyDescent="0.25">
      <c r="A48" s="1386" t="s">
        <v>288</v>
      </c>
      <c r="B48" s="1387"/>
      <c r="C48" s="138">
        <f>SUM(C38:C47)</f>
        <v>387081</v>
      </c>
      <c r="D48" s="138">
        <f>SUM(D38:D47)</f>
        <v>387637.42000000004</v>
      </c>
      <c r="E48" s="138">
        <f>SUM(E38:E47)</f>
        <v>387434.95</v>
      </c>
      <c r="F48" s="139">
        <f t="shared" si="3"/>
        <v>99.947768200500349</v>
      </c>
      <c r="G48" s="140"/>
      <c r="H48" s="161"/>
    </row>
    <row r="49" spans="1:8" ht="18" customHeight="1" thickBot="1" x14ac:dyDescent="0.2">
      <c r="A49" s="162" t="s">
        <v>546</v>
      </c>
      <c r="B49" s="1170"/>
      <c r="C49" s="145"/>
      <c r="D49" s="145"/>
      <c r="E49" s="146"/>
      <c r="F49" s="147"/>
      <c r="G49" s="163"/>
      <c r="H49" s="164"/>
    </row>
    <row r="50" spans="1:8" s="120" customFormat="1" ht="24" customHeight="1" x14ac:dyDescent="0.2">
      <c r="A50" s="159">
        <f>A47+1</f>
        <v>32</v>
      </c>
      <c r="B50" s="1153" t="s">
        <v>2505</v>
      </c>
      <c r="C50" s="1154">
        <v>0</v>
      </c>
      <c r="D50" s="1154">
        <v>35.700000000000003</v>
      </c>
      <c r="E50" s="1154">
        <v>35.695</v>
      </c>
      <c r="F50" s="1143">
        <f t="shared" ref="F50:F75" si="6">E50/D50*100</f>
        <v>99.985994397759086</v>
      </c>
      <c r="G50" s="1155" t="s">
        <v>545</v>
      </c>
      <c r="H50" s="1145" t="s">
        <v>59</v>
      </c>
    </row>
    <row r="51" spans="1:8" s="120" customFormat="1" ht="24" customHeight="1" x14ac:dyDescent="0.2">
      <c r="A51" s="160">
        <f t="shared" ref="A51:A74" si="7">A50+1</f>
        <v>33</v>
      </c>
      <c r="B51" s="1153" t="s">
        <v>4257</v>
      </c>
      <c r="C51" s="1154">
        <v>2600</v>
      </c>
      <c r="D51" s="1154">
        <v>59.29</v>
      </c>
      <c r="E51" s="1154">
        <v>59.29</v>
      </c>
      <c r="F51" s="1143">
        <f t="shared" si="6"/>
        <v>100</v>
      </c>
      <c r="G51" s="1155" t="s">
        <v>545</v>
      </c>
      <c r="H51" s="1145" t="s">
        <v>59</v>
      </c>
    </row>
    <row r="52" spans="1:8" s="120" customFormat="1" ht="24" customHeight="1" x14ac:dyDescent="0.2">
      <c r="A52" s="160">
        <f t="shared" si="7"/>
        <v>34</v>
      </c>
      <c r="B52" s="1153" t="s">
        <v>3108</v>
      </c>
      <c r="C52" s="1154">
        <v>5985</v>
      </c>
      <c r="D52" s="1154">
        <v>750</v>
      </c>
      <c r="E52" s="1154">
        <v>739.31</v>
      </c>
      <c r="F52" s="1143">
        <f t="shared" si="6"/>
        <v>98.574666666666658</v>
      </c>
      <c r="G52" s="1155" t="s">
        <v>542</v>
      </c>
      <c r="H52" s="453" t="s">
        <v>59</v>
      </c>
    </row>
    <row r="53" spans="1:8" s="120" customFormat="1" ht="89.25" customHeight="1" x14ac:dyDescent="0.2">
      <c r="A53" s="160">
        <f t="shared" si="7"/>
        <v>35</v>
      </c>
      <c r="B53" s="1153" t="s">
        <v>3320</v>
      </c>
      <c r="C53" s="1154">
        <v>13000</v>
      </c>
      <c r="D53" s="1154">
        <v>150</v>
      </c>
      <c r="E53" s="1154">
        <v>0</v>
      </c>
      <c r="F53" s="1143">
        <f t="shared" si="6"/>
        <v>0</v>
      </c>
      <c r="G53" s="1144" t="s">
        <v>542</v>
      </c>
      <c r="H53" s="1145" t="s">
        <v>4966</v>
      </c>
    </row>
    <row r="54" spans="1:8" s="120" customFormat="1" ht="34.5" customHeight="1" x14ac:dyDescent="0.2">
      <c r="A54" s="160">
        <f t="shared" si="7"/>
        <v>36</v>
      </c>
      <c r="B54" s="1153" t="s">
        <v>3363</v>
      </c>
      <c r="C54" s="1154">
        <v>4175</v>
      </c>
      <c r="D54" s="1154">
        <v>0</v>
      </c>
      <c r="E54" s="1154">
        <v>0</v>
      </c>
      <c r="F54" s="1143" t="s">
        <v>2578</v>
      </c>
      <c r="G54" s="1155" t="s">
        <v>542</v>
      </c>
      <c r="H54" s="1145" t="s">
        <v>4967</v>
      </c>
    </row>
    <row r="55" spans="1:8" s="120" customFormat="1" ht="84" x14ac:dyDescent="0.2">
      <c r="A55" s="160">
        <f t="shared" si="7"/>
        <v>37</v>
      </c>
      <c r="B55" s="1153" t="s">
        <v>4021</v>
      </c>
      <c r="C55" s="1154">
        <v>1885</v>
      </c>
      <c r="D55" s="1154">
        <v>1150</v>
      </c>
      <c r="E55" s="1154">
        <v>114.95</v>
      </c>
      <c r="F55" s="1143">
        <f t="shared" si="6"/>
        <v>9.9956521739130437</v>
      </c>
      <c r="G55" s="1155" t="s">
        <v>542</v>
      </c>
      <c r="H55" s="1145" t="s">
        <v>4968</v>
      </c>
    </row>
    <row r="56" spans="1:8" s="120" customFormat="1" ht="99" customHeight="1" x14ac:dyDescent="0.2">
      <c r="A56" s="160">
        <f t="shared" si="7"/>
        <v>38</v>
      </c>
      <c r="B56" s="1153" t="s">
        <v>4022</v>
      </c>
      <c r="C56" s="1154">
        <v>5000</v>
      </c>
      <c r="D56" s="1154">
        <v>150</v>
      </c>
      <c r="E56" s="1154">
        <v>0</v>
      </c>
      <c r="F56" s="1143">
        <f t="shared" si="6"/>
        <v>0</v>
      </c>
      <c r="G56" s="1155" t="s">
        <v>542</v>
      </c>
      <c r="H56" s="1145" t="s">
        <v>4969</v>
      </c>
    </row>
    <row r="57" spans="1:8" s="120" customFormat="1" ht="45" customHeight="1" x14ac:dyDescent="0.2">
      <c r="A57" s="160">
        <f t="shared" si="7"/>
        <v>39</v>
      </c>
      <c r="B57" s="1153" t="s">
        <v>3364</v>
      </c>
      <c r="C57" s="1154">
        <v>2000</v>
      </c>
      <c r="D57" s="1154">
        <v>0</v>
      </c>
      <c r="E57" s="1154">
        <v>0</v>
      </c>
      <c r="F57" s="1143" t="s">
        <v>2578</v>
      </c>
      <c r="G57" s="1144" t="s">
        <v>4970</v>
      </c>
      <c r="H57" s="1145" t="s">
        <v>4971</v>
      </c>
    </row>
    <row r="58" spans="1:8" s="120" customFormat="1" ht="57" customHeight="1" x14ac:dyDescent="0.2">
      <c r="A58" s="160">
        <f t="shared" si="7"/>
        <v>40</v>
      </c>
      <c r="B58" s="1153" t="s">
        <v>4258</v>
      </c>
      <c r="C58" s="1154">
        <v>23000</v>
      </c>
      <c r="D58" s="1154">
        <v>3151</v>
      </c>
      <c r="E58" s="1154">
        <v>745.36</v>
      </c>
      <c r="F58" s="1143">
        <f t="shared" si="6"/>
        <v>23.654712789590608</v>
      </c>
      <c r="G58" s="1155" t="s">
        <v>542</v>
      </c>
      <c r="H58" s="1145" t="s">
        <v>4972</v>
      </c>
    </row>
    <row r="59" spans="1:8" s="120" customFormat="1" ht="24" customHeight="1" x14ac:dyDescent="0.2">
      <c r="A59" s="160">
        <f t="shared" si="7"/>
        <v>41</v>
      </c>
      <c r="B59" s="1153" t="s">
        <v>4973</v>
      </c>
      <c r="C59" s="1154">
        <v>150</v>
      </c>
      <c r="D59" s="1154">
        <v>0</v>
      </c>
      <c r="E59" s="1154">
        <v>0</v>
      </c>
      <c r="F59" s="1143" t="s">
        <v>2578</v>
      </c>
      <c r="G59" s="1144" t="s">
        <v>542</v>
      </c>
      <c r="H59" s="1145" t="s">
        <v>4967</v>
      </c>
    </row>
    <row r="60" spans="1:8" s="120" customFormat="1" ht="24" customHeight="1" x14ac:dyDescent="0.2">
      <c r="A60" s="160">
        <f t="shared" si="7"/>
        <v>42</v>
      </c>
      <c r="B60" s="1153" t="s">
        <v>4259</v>
      </c>
      <c r="C60" s="1154">
        <v>3000</v>
      </c>
      <c r="D60" s="1154">
        <v>3000</v>
      </c>
      <c r="E60" s="1154">
        <v>3000</v>
      </c>
      <c r="F60" s="1143">
        <f t="shared" si="6"/>
        <v>100</v>
      </c>
      <c r="G60" s="1155" t="s">
        <v>545</v>
      </c>
      <c r="H60" s="1145" t="s">
        <v>59</v>
      </c>
    </row>
    <row r="61" spans="1:8" s="120" customFormat="1" ht="24" customHeight="1" x14ac:dyDescent="0.2">
      <c r="A61" s="160">
        <f t="shared" si="7"/>
        <v>43</v>
      </c>
      <c r="B61" s="1153" t="s">
        <v>4260</v>
      </c>
      <c r="C61" s="1154">
        <v>6000</v>
      </c>
      <c r="D61" s="1154">
        <v>7000</v>
      </c>
      <c r="E61" s="1154">
        <v>7000</v>
      </c>
      <c r="F61" s="1143">
        <f t="shared" si="6"/>
        <v>100</v>
      </c>
      <c r="G61" s="1144" t="s">
        <v>545</v>
      </c>
      <c r="H61" s="1145" t="s">
        <v>59</v>
      </c>
    </row>
    <row r="62" spans="1:8" s="120" customFormat="1" ht="78" customHeight="1" x14ac:dyDescent="0.2">
      <c r="A62" s="160">
        <f t="shared" si="7"/>
        <v>44</v>
      </c>
      <c r="B62" s="1153" t="s">
        <v>4974</v>
      </c>
      <c r="C62" s="1154">
        <v>150</v>
      </c>
      <c r="D62" s="1154">
        <v>150</v>
      </c>
      <c r="E62" s="1154">
        <v>0</v>
      </c>
      <c r="F62" s="1143">
        <f t="shared" si="6"/>
        <v>0</v>
      </c>
      <c r="G62" s="1155" t="s">
        <v>542</v>
      </c>
      <c r="H62" s="1145" t="s">
        <v>4975</v>
      </c>
    </row>
    <row r="63" spans="1:8" s="120" customFormat="1" ht="24" customHeight="1" x14ac:dyDescent="0.2">
      <c r="A63" s="160">
        <f t="shared" si="7"/>
        <v>45</v>
      </c>
      <c r="B63" s="1153" t="s">
        <v>4023</v>
      </c>
      <c r="C63" s="1154">
        <v>0</v>
      </c>
      <c r="D63" s="1154">
        <v>2335.02</v>
      </c>
      <c r="E63" s="1154">
        <v>2335.0120000000002</v>
      </c>
      <c r="F63" s="1143">
        <f t="shared" si="6"/>
        <v>99.999657390514869</v>
      </c>
      <c r="G63" s="1155" t="s">
        <v>545</v>
      </c>
      <c r="H63" s="1145" t="s">
        <v>59</v>
      </c>
    </row>
    <row r="64" spans="1:8" s="120" customFormat="1" ht="24" customHeight="1" x14ac:dyDescent="0.2">
      <c r="A64" s="160">
        <f t="shared" si="7"/>
        <v>46</v>
      </c>
      <c r="B64" s="1153" t="s">
        <v>4024</v>
      </c>
      <c r="C64" s="1154">
        <v>0</v>
      </c>
      <c r="D64" s="1154">
        <v>1910.47</v>
      </c>
      <c r="E64" s="1154">
        <v>1910.46749</v>
      </c>
      <c r="F64" s="1143">
        <f t="shared" si="6"/>
        <v>99.99986861871686</v>
      </c>
      <c r="G64" s="1155" t="s">
        <v>545</v>
      </c>
      <c r="H64" s="1145" t="s">
        <v>59</v>
      </c>
    </row>
    <row r="65" spans="1:8" s="120" customFormat="1" ht="67.5" customHeight="1" x14ac:dyDescent="0.2">
      <c r="A65" s="160">
        <f t="shared" si="7"/>
        <v>47</v>
      </c>
      <c r="B65" s="1153" t="s">
        <v>4976</v>
      </c>
      <c r="C65" s="1154">
        <v>0</v>
      </c>
      <c r="D65" s="1154">
        <v>2500</v>
      </c>
      <c r="E65" s="1154">
        <v>0</v>
      </c>
      <c r="F65" s="1143">
        <f t="shared" si="6"/>
        <v>0</v>
      </c>
      <c r="G65" s="1144" t="s">
        <v>542</v>
      </c>
      <c r="H65" s="1145" t="s">
        <v>4977</v>
      </c>
    </row>
    <row r="66" spans="1:8" s="120" customFormat="1" ht="34.5" customHeight="1" x14ac:dyDescent="0.2">
      <c r="A66" s="160">
        <f t="shared" si="7"/>
        <v>48</v>
      </c>
      <c r="B66" s="1153" t="s">
        <v>4261</v>
      </c>
      <c r="C66" s="1154">
        <v>0</v>
      </c>
      <c r="D66" s="1154">
        <v>630</v>
      </c>
      <c r="E66" s="1154">
        <v>630</v>
      </c>
      <c r="F66" s="1143">
        <f t="shared" si="6"/>
        <v>100</v>
      </c>
      <c r="G66" s="1155" t="s">
        <v>545</v>
      </c>
      <c r="H66" s="1145" t="s">
        <v>59</v>
      </c>
    </row>
    <row r="67" spans="1:8" s="120" customFormat="1" ht="24" customHeight="1" x14ac:dyDescent="0.2">
      <c r="A67" s="160">
        <f t="shared" si="7"/>
        <v>49</v>
      </c>
      <c r="B67" s="1153" t="s">
        <v>2807</v>
      </c>
      <c r="C67" s="1154">
        <v>140</v>
      </c>
      <c r="D67" s="1154">
        <v>1010</v>
      </c>
      <c r="E67" s="1154">
        <v>1009.97885</v>
      </c>
      <c r="F67" s="1143">
        <f t="shared" si="6"/>
        <v>99.997905940594052</v>
      </c>
      <c r="G67" s="1144" t="s">
        <v>545</v>
      </c>
      <c r="H67" s="1145" t="s">
        <v>59</v>
      </c>
    </row>
    <row r="68" spans="1:8" s="120" customFormat="1" ht="24" customHeight="1" x14ac:dyDescent="0.2">
      <c r="A68" s="160">
        <f t="shared" si="7"/>
        <v>50</v>
      </c>
      <c r="B68" s="1153" t="s">
        <v>479</v>
      </c>
      <c r="C68" s="1154">
        <v>588</v>
      </c>
      <c r="D68" s="1154">
        <v>1947.48</v>
      </c>
      <c r="E68" s="1154">
        <v>207.34560000000002</v>
      </c>
      <c r="F68" s="1143">
        <f t="shared" si="6"/>
        <v>10.646866720069013</v>
      </c>
      <c r="G68" s="1155" t="s">
        <v>542</v>
      </c>
      <c r="H68" s="1145" t="s">
        <v>4978</v>
      </c>
    </row>
    <row r="69" spans="1:8" s="120" customFormat="1" ht="24" customHeight="1" x14ac:dyDescent="0.2">
      <c r="A69" s="160">
        <f t="shared" si="7"/>
        <v>51</v>
      </c>
      <c r="B69" s="1153" t="s">
        <v>3109</v>
      </c>
      <c r="C69" s="1154">
        <v>0</v>
      </c>
      <c r="D69" s="1154">
        <v>5652.9</v>
      </c>
      <c r="E69" s="1154">
        <v>5652.8784600000008</v>
      </c>
      <c r="F69" s="1143">
        <f t="shared" si="6"/>
        <v>99.99961895664174</v>
      </c>
      <c r="G69" s="1144" t="s">
        <v>545</v>
      </c>
      <c r="H69" s="1145" t="s">
        <v>59</v>
      </c>
    </row>
    <row r="70" spans="1:8" s="120" customFormat="1" ht="24" customHeight="1" x14ac:dyDescent="0.2">
      <c r="A70" s="160">
        <f t="shared" si="7"/>
        <v>52</v>
      </c>
      <c r="B70" s="1153" t="s">
        <v>480</v>
      </c>
      <c r="C70" s="1154">
        <v>0</v>
      </c>
      <c r="D70" s="1154">
        <v>659.88</v>
      </c>
      <c r="E70" s="1154">
        <v>186.5</v>
      </c>
      <c r="F70" s="1143">
        <f t="shared" si="6"/>
        <v>28.262714432927201</v>
      </c>
      <c r="G70" s="1155" t="s">
        <v>542</v>
      </c>
      <c r="H70" s="1145" t="s">
        <v>4979</v>
      </c>
    </row>
    <row r="71" spans="1:8" s="120" customFormat="1" ht="24" customHeight="1" x14ac:dyDescent="0.2">
      <c r="A71" s="160">
        <f t="shared" si="7"/>
        <v>53</v>
      </c>
      <c r="B71" s="1153" t="s">
        <v>2806</v>
      </c>
      <c r="C71" s="1154">
        <v>9500</v>
      </c>
      <c r="D71" s="1154">
        <v>24458.87</v>
      </c>
      <c r="E71" s="1154">
        <v>22141.261999999999</v>
      </c>
      <c r="F71" s="1143">
        <f>E71/D71*100</f>
        <v>90.524468219504826</v>
      </c>
      <c r="G71" s="1144" t="s">
        <v>542</v>
      </c>
      <c r="H71" s="1145" t="s">
        <v>4979</v>
      </c>
    </row>
    <row r="72" spans="1:8" s="120" customFormat="1" ht="24" customHeight="1" x14ac:dyDescent="0.2">
      <c r="A72" s="160">
        <f t="shared" si="7"/>
        <v>54</v>
      </c>
      <c r="B72" s="1153" t="s">
        <v>2506</v>
      </c>
      <c r="C72" s="1154">
        <v>0</v>
      </c>
      <c r="D72" s="1154">
        <v>490</v>
      </c>
      <c r="E72" s="1154">
        <v>490</v>
      </c>
      <c r="F72" s="1143">
        <f t="shared" si="6"/>
        <v>100</v>
      </c>
      <c r="G72" s="1144" t="s">
        <v>545</v>
      </c>
      <c r="H72" s="1145" t="s">
        <v>59</v>
      </c>
    </row>
    <row r="73" spans="1:8" s="120" customFormat="1" ht="15" customHeight="1" x14ac:dyDescent="0.2">
      <c r="A73" s="160">
        <f t="shared" si="7"/>
        <v>55</v>
      </c>
      <c r="B73" s="1153" t="s">
        <v>3321</v>
      </c>
      <c r="C73" s="1154">
        <v>0</v>
      </c>
      <c r="D73" s="1154">
        <v>1009</v>
      </c>
      <c r="E73" s="1154">
        <v>1009</v>
      </c>
      <c r="F73" s="1143">
        <f t="shared" si="6"/>
        <v>100</v>
      </c>
      <c r="G73" s="1144" t="s">
        <v>545</v>
      </c>
      <c r="H73" s="1145" t="s">
        <v>59</v>
      </c>
    </row>
    <row r="74" spans="1:8" s="120" customFormat="1" ht="24" customHeight="1" x14ac:dyDescent="0.2">
      <c r="A74" s="160">
        <f t="shared" si="7"/>
        <v>56</v>
      </c>
      <c r="B74" s="1153" t="s">
        <v>4025</v>
      </c>
      <c r="C74" s="1154">
        <v>0</v>
      </c>
      <c r="D74" s="1154">
        <v>500</v>
      </c>
      <c r="E74" s="1154">
        <v>500</v>
      </c>
      <c r="F74" s="1143">
        <f t="shared" si="6"/>
        <v>100</v>
      </c>
      <c r="G74" s="1144" t="s">
        <v>545</v>
      </c>
      <c r="H74" s="1145" t="s">
        <v>59</v>
      </c>
    </row>
    <row r="75" spans="1:8" s="120" customFormat="1" ht="13.5" customHeight="1" thickBot="1" x14ac:dyDescent="0.25">
      <c r="A75" s="1386" t="s">
        <v>288</v>
      </c>
      <c r="B75" s="1387"/>
      <c r="C75" s="138">
        <f>SUM(C50:C74)</f>
        <v>77173</v>
      </c>
      <c r="D75" s="138">
        <f>SUM(D50:D74)</f>
        <v>58699.61</v>
      </c>
      <c r="E75" s="138">
        <f>SUM(E50:E74)</f>
        <v>47767.049400000004</v>
      </c>
      <c r="F75" s="149">
        <f t="shared" si="6"/>
        <v>81.37541186389484</v>
      </c>
      <c r="G75" s="140"/>
      <c r="H75" s="150"/>
    </row>
    <row r="76" spans="1:8" ht="18" customHeight="1" thickBot="1" x14ac:dyDescent="0.2">
      <c r="A76" s="158" t="s">
        <v>534</v>
      </c>
      <c r="B76" s="132"/>
      <c r="C76" s="133"/>
      <c r="D76" s="133"/>
      <c r="E76" s="134"/>
      <c r="F76" s="135"/>
      <c r="G76" s="136"/>
      <c r="H76" s="165"/>
    </row>
    <row r="77" spans="1:8" s="120" customFormat="1" ht="15" customHeight="1" x14ac:dyDescent="0.2">
      <c r="A77" s="159">
        <f>A74+1</f>
        <v>57</v>
      </c>
      <c r="B77" s="1153" t="s">
        <v>4980</v>
      </c>
      <c r="C77" s="1154">
        <v>0</v>
      </c>
      <c r="D77" s="1154">
        <v>10.01</v>
      </c>
      <c r="E77" s="1154">
        <v>10</v>
      </c>
      <c r="F77" s="1143">
        <f t="shared" ref="F77:F91" si="8">E77/D77*100</f>
        <v>99.900099900099903</v>
      </c>
      <c r="G77" s="1144" t="s">
        <v>545</v>
      </c>
      <c r="H77" s="1161" t="s">
        <v>59</v>
      </c>
    </row>
    <row r="78" spans="1:8" s="120" customFormat="1" ht="110.25" customHeight="1" x14ac:dyDescent="0.2">
      <c r="A78" s="160">
        <f t="shared" ref="A78:A90" si="9">A77+1</f>
        <v>58</v>
      </c>
      <c r="B78" s="1153" t="s">
        <v>2648</v>
      </c>
      <c r="C78" s="1154">
        <v>682706.99999999988</v>
      </c>
      <c r="D78" s="1154">
        <v>170000</v>
      </c>
      <c r="E78" s="1154">
        <v>152683.40033000003</v>
      </c>
      <c r="F78" s="1143">
        <f t="shared" si="8"/>
        <v>89.81376490000001</v>
      </c>
      <c r="G78" s="1155" t="s">
        <v>542</v>
      </c>
      <c r="H78" s="1145" t="s">
        <v>4981</v>
      </c>
    </row>
    <row r="79" spans="1:8" s="120" customFormat="1" ht="136.5" x14ac:dyDescent="0.2">
      <c r="A79" s="160">
        <f t="shared" si="9"/>
        <v>59</v>
      </c>
      <c r="B79" s="1153" t="s">
        <v>2862</v>
      </c>
      <c r="C79" s="1154">
        <v>0</v>
      </c>
      <c r="D79" s="1154">
        <v>570</v>
      </c>
      <c r="E79" s="1154">
        <v>0</v>
      </c>
      <c r="F79" s="1143">
        <f t="shared" si="8"/>
        <v>0</v>
      </c>
      <c r="G79" s="1155" t="s">
        <v>542</v>
      </c>
      <c r="H79" s="1145" t="s">
        <v>4982</v>
      </c>
    </row>
    <row r="80" spans="1:8" s="120" customFormat="1" ht="84" x14ac:dyDescent="0.2">
      <c r="A80" s="160">
        <f t="shared" si="9"/>
        <v>60</v>
      </c>
      <c r="B80" s="1153" t="s">
        <v>2620</v>
      </c>
      <c r="C80" s="1154">
        <v>98123</v>
      </c>
      <c r="D80" s="1154">
        <v>15000</v>
      </c>
      <c r="E80" s="1154">
        <v>9447.8540600000015</v>
      </c>
      <c r="F80" s="1143">
        <f t="shared" si="8"/>
        <v>62.985693733333349</v>
      </c>
      <c r="G80" s="1155" t="s">
        <v>542</v>
      </c>
      <c r="H80" s="1145" t="s">
        <v>4983</v>
      </c>
    </row>
    <row r="81" spans="1:8" s="120" customFormat="1" ht="84" x14ac:dyDescent="0.2">
      <c r="A81" s="160">
        <f t="shared" si="9"/>
        <v>61</v>
      </c>
      <c r="B81" s="1153" t="s">
        <v>3074</v>
      </c>
      <c r="C81" s="1154">
        <v>15000</v>
      </c>
      <c r="D81" s="1154">
        <v>49960</v>
      </c>
      <c r="E81" s="1154">
        <v>43452.861929999999</v>
      </c>
      <c r="F81" s="1143">
        <f t="shared" si="8"/>
        <v>86.975304103282625</v>
      </c>
      <c r="G81" s="1155" t="s">
        <v>542</v>
      </c>
      <c r="H81" s="1145" t="s">
        <v>4984</v>
      </c>
    </row>
    <row r="82" spans="1:8" s="120" customFormat="1" ht="15" customHeight="1" x14ac:dyDescent="0.2">
      <c r="A82" s="160">
        <f t="shared" si="9"/>
        <v>62</v>
      </c>
      <c r="B82" s="1153" t="s">
        <v>3034</v>
      </c>
      <c r="C82" s="1154">
        <v>126290</v>
      </c>
      <c r="D82" s="1154">
        <v>130717.84</v>
      </c>
      <c r="E82" s="1154">
        <v>130324.75589000001</v>
      </c>
      <c r="F82" s="1143">
        <f t="shared" si="8"/>
        <v>99.69928809258171</v>
      </c>
      <c r="G82" s="1144" t="s">
        <v>545</v>
      </c>
      <c r="H82" s="1145" t="s">
        <v>59</v>
      </c>
    </row>
    <row r="83" spans="1:8" s="120" customFormat="1" ht="24" customHeight="1" x14ac:dyDescent="0.2">
      <c r="A83" s="160">
        <f t="shared" si="9"/>
        <v>63</v>
      </c>
      <c r="B83" s="1153" t="s">
        <v>2860</v>
      </c>
      <c r="C83" s="1154">
        <v>3500</v>
      </c>
      <c r="D83" s="1154">
        <v>4163.71</v>
      </c>
      <c r="E83" s="1154">
        <v>3573.2053199999996</v>
      </c>
      <c r="F83" s="1143">
        <f t="shared" si="8"/>
        <v>85.817824007916016</v>
      </c>
      <c r="G83" s="1163" t="s">
        <v>545</v>
      </c>
      <c r="H83" s="1145" t="s">
        <v>4985</v>
      </c>
    </row>
    <row r="84" spans="1:8" s="120" customFormat="1" ht="15" customHeight="1" x14ac:dyDescent="0.2">
      <c r="A84" s="160">
        <f t="shared" si="9"/>
        <v>64</v>
      </c>
      <c r="B84" s="1153" t="s">
        <v>2858</v>
      </c>
      <c r="C84" s="1154">
        <v>0</v>
      </c>
      <c r="D84" s="1154">
        <v>450</v>
      </c>
      <c r="E84" s="1154">
        <v>430.80097000000001</v>
      </c>
      <c r="F84" s="1143">
        <f t="shared" si="8"/>
        <v>95.73354888888889</v>
      </c>
      <c r="G84" s="1155" t="s">
        <v>545</v>
      </c>
      <c r="H84" s="1145" t="s">
        <v>59</v>
      </c>
    </row>
    <row r="85" spans="1:8" s="120" customFormat="1" ht="89.25" customHeight="1" x14ac:dyDescent="0.2">
      <c r="A85" s="160">
        <f t="shared" si="9"/>
        <v>65</v>
      </c>
      <c r="B85" s="1153" t="s">
        <v>2861</v>
      </c>
      <c r="C85" s="1154">
        <v>7006</v>
      </c>
      <c r="D85" s="1154">
        <v>2500</v>
      </c>
      <c r="E85" s="1154">
        <v>597.75390000000004</v>
      </c>
      <c r="F85" s="1143">
        <f t="shared" si="8"/>
        <v>23.910156000000001</v>
      </c>
      <c r="G85" s="1163" t="s">
        <v>542</v>
      </c>
      <c r="H85" s="1145" t="s">
        <v>4986</v>
      </c>
    </row>
    <row r="86" spans="1:8" s="120" customFormat="1" ht="115.5" x14ac:dyDescent="0.2">
      <c r="A86" s="160">
        <f t="shared" si="9"/>
        <v>66</v>
      </c>
      <c r="B86" s="1153" t="s">
        <v>2859</v>
      </c>
      <c r="C86" s="1154">
        <v>102000</v>
      </c>
      <c r="D86" s="1154">
        <v>37000</v>
      </c>
      <c r="E86" s="1154">
        <v>20569.270710000004</v>
      </c>
      <c r="F86" s="1143">
        <f t="shared" si="8"/>
        <v>55.592623540540551</v>
      </c>
      <c r="G86" s="1155" t="s">
        <v>542</v>
      </c>
      <c r="H86" s="1145" t="s">
        <v>4987</v>
      </c>
    </row>
    <row r="87" spans="1:8" s="120" customFormat="1" ht="120" customHeight="1" x14ac:dyDescent="0.2">
      <c r="A87" s="160">
        <f t="shared" si="9"/>
        <v>67</v>
      </c>
      <c r="B87" s="1153" t="s">
        <v>3161</v>
      </c>
      <c r="C87" s="1154">
        <v>20000</v>
      </c>
      <c r="D87" s="1154">
        <v>25028.610000000004</v>
      </c>
      <c r="E87" s="1154">
        <v>18004.727149999999</v>
      </c>
      <c r="F87" s="1143">
        <f t="shared" si="8"/>
        <v>71.936584372843697</v>
      </c>
      <c r="G87" s="1155" t="s">
        <v>542</v>
      </c>
      <c r="H87" s="1145" t="s">
        <v>4988</v>
      </c>
    </row>
    <row r="88" spans="1:8" s="120" customFormat="1" ht="78" customHeight="1" x14ac:dyDescent="0.2">
      <c r="A88" s="160">
        <f t="shared" si="9"/>
        <v>68</v>
      </c>
      <c r="B88" s="1153" t="s">
        <v>3035</v>
      </c>
      <c r="C88" s="1154">
        <v>44000</v>
      </c>
      <c r="D88" s="1154">
        <v>43271.310000000005</v>
      </c>
      <c r="E88" s="1154">
        <v>42516.640519999994</v>
      </c>
      <c r="F88" s="1143">
        <f t="shared" si="8"/>
        <v>98.2559587865493</v>
      </c>
      <c r="G88" s="1155" t="s">
        <v>542</v>
      </c>
      <c r="H88" s="1145" t="s">
        <v>4989</v>
      </c>
    </row>
    <row r="89" spans="1:8" s="120" customFormat="1" ht="78" customHeight="1" x14ac:dyDescent="0.2">
      <c r="A89" s="160">
        <f t="shared" si="9"/>
        <v>69</v>
      </c>
      <c r="B89" s="1153" t="s">
        <v>3162</v>
      </c>
      <c r="C89" s="1154">
        <v>10000</v>
      </c>
      <c r="D89" s="1154">
        <v>16926.759999999998</v>
      </c>
      <c r="E89" s="1154">
        <v>16053.631499999996</v>
      </c>
      <c r="F89" s="1143">
        <f t="shared" si="8"/>
        <v>94.841726945971928</v>
      </c>
      <c r="G89" s="1155" t="s">
        <v>542</v>
      </c>
      <c r="H89" s="1145" t="s">
        <v>4990</v>
      </c>
    </row>
    <row r="90" spans="1:8" s="120" customFormat="1" ht="78" customHeight="1" x14ac:dyDescent="0.2">
      <c r="A90" s="160">
        <f t="shared" si="9"/>
        <v>70</v>
      </c>
      <c r="B90" s="1153" t="s">
        <v>3423</v>
      </c>
      <c r="C90" s="1154">
        <v>20500</v>
      </c>
      <c r="D90" s="1154">
        <v>22499.54</v>
      </c>
      <c r="E90" s="1154">
        <v>49.258769999999998</v>
      </c>
      <c r="F90" s="1143">
        <f t="shared" si="8"/>
        <v>0.21893234261678238</v>
      </c>
      <c r="G90" s="1144" t="s">
        <v>542</v>
      </c>
      <c r="H90" s="1145" t="s">
        <v>4991</v>
      </c>
    </row>
    <row r="91" spans="1:8" s="120" customFormat="1" ht="13.5" customHeight="1" thickBot="1" x14ac:dyDescent="0.25">
      <c r="A91" s="1386" t="s">
        <v>288</v>
      </c>
      <c r="B91" s="1387"/>
      <c r="C91" s="138">
        <f>SUM(C77:C90)</f>
        <v>1129126</v>
      </c>
      <c r="D91" s="138">
        <f>SUM(D77:D90)</f>
        <v>518097.77999999997</v>
      </c>
      <c r="E91" s="138">
        <f>SUM(E77:E90)</f>
        <v>437714.16105000011</v>
      </c>
      <c r="F91" s="149">
        <f t="shared" si="8"/>
        <v>84.484855551784094</v>
      </c>
      <c r="G91" s="140"/>
      <c r="H91" s="150"/>
    </row>
    <row r="92" spans="1:8" s="155" customFormat="1" x14ac:dyDescent="0.2">
      <c r="A92" s="121"/>
      <c r="B92" s="151"/>
      <c r="C92" s="121"/>
      <c r="D92" s="121"/>
      <c r="E92" s="121"/>
      <c r="F92" s="152"/>
      <c r="G92" s="153"/>
      <c r="H92" s="154"/>
    </row>
  </sheetData>
  <mergeCells count="11">
    <mergeCell ref="A8:B8"/>
    <mergeCell ref="A1:H1"/>
    <mergeCell ref="A4:B4"/>
    <mergeCell ref="A5:B5"/>
    <mergeCell ref="A6:B6"/>
    <mergeCell ref="A7:B7"/>
    <mergeCell ref="A9:B9"/>
    <mergeCell ref="A36:B36"/>
    <mergeCell ref="A48:B48"/>
    <mergeCell ref="A75:B75"/>
    <mergeCell ref="A91:B91"/>
  </mergeCells>
  <printOptions horizontalCentered="1"/>
  <pageMargins left="0.31496062992125984" right="0.31496062992125984" top="0.51181102362204722" bottom="0.43307086614173229" header="0.31496062992125984" footer="0.23622047244094491"/>
  <pageSetup paperSize="9" scale="96" firstPageNumber="171" fitToHeight="0" orientation="landscape" useFirstPageNumber="1" r:id="rId1"/>
  <headerFooter>
    <oddHeader>&amp;L&amp;"Tahoma,Kurzíva"&amp;9Závěrečný účet Moravskoslezského kraje za rok 2025&amp;R&amp;"Tahoma,Kurzíva"&amp;9Tabulka č. 15</oddHeader>
    <oddFooter>&amp;C&amp;"Tahoma,Obyčejné"&amp;P</oddFooter>
  </headerFooter>
  <rowBreaks count="2" manualBreakCount="2">
    <brk id="55" max="7" man="1"/>
    <brk id="66"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E225-3925-4DA3-A6B4-97ABB7C5E7EA}">
  <sheetPr>
    <pageSetUpPr fitToPage="1"/>
  </sheetPr>
  <dimension ref="A1:H21"/>
  <sheetViews>
    <sheetView zoomScaleNormal="100" zoomScaleSheetLayoutView="100" workbookViewId="0">
      <pane ySplit="10" topLeftCell="A11" activePane="bottomLeft" state="frozen"/>
      <selection activeCell="J17" sqref="J17"/>
      <selection pane="bottomLeft" activeCell="I15" sqref="I15"/>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4992</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C20</f>
        <v>31148</v>
      </c>
      <c r="D5" s="1136">
        <f>D20</f>
        <v>50684.31</v>
      </c>
      <c r="E5" s="1136">
        <f>E20</f>
        <v>39079.440529999993</v>
      </c>
      <c r="F5" s="1137">
        <f t="shared" ref="F5:F6" si="0">E5/D5*100</f>
        <v>77.103625421752795</v>
      </c>
      <c r="G5" s="153"/>
      <c r="H5" s="154"/>
    </row>
    <row r="6" spans="1:8" s="115" customFormat="1" ht="13.5" customHeight="1" thickBot="1" x14ac:dyDescent="0.25">
      <c r="A6" s="1384" t="s">
        <v>288</v>
      </c>
      <c r="B6" s="1385"/>
      <c r="C6" s="125">
        <f>SUM(C5:C5)</f>
        <v>31148</v>
      </c>
      <c r="D6" s="125">
        <f>SUM(D5:D5)</f>
        <v>50684.31</v>
      </c>
      <c r="E6" s="125">
        <f>SUM(E5:E5)</f>
        <v>39079.440529999993</v>
      </c>
      <c r="F6" s="126">
        <f t="shared" si="0"/>
        <v>77.103625421752795</v>
      </c>
      <c r="G6" s="153"/>
      <c r="H6" s="154"/>
    </row>
    <row r="7" spans="1:8" s="130" customFormat="1" ht="10.5" customHeight="1" x14ac:dyDescent="0.2">
      <c r="A7" s="115"/>
      <c r="B7" s="127"/>
      <c r="C7" s="128"/>
      <c r="D7" s="128"/>
      <c r="E7" s="128"/>
      <c r="F7" s="129"/>
      <c r="G7" s="119"/>
      <c r="H7" s="123"/>
    </row>
    <row r="8" spans="1:8" s="130" customFormat="1" ht="10.5" customHeight="1" x14ac:dyDescent="0.2">
      <c r="A8" s="115"/>
      <c r="B8" s="127"/>
      <c r="C8" s="128"/>
      <c r="D8" s="128"/>
      <c r="E8" s="128"/>
      <c r="F8" s="129"/>
      <c r="G8" s="119"/>
      <c r="H8" s="123"/>
    </row>
    <row r="9" spans="1:8" s="130" customFormat="1" ht="10.5" customHeight="1" thickBot="1" x14ac:dyDescent="0.2">
      <c r="A9" s="115"/>
      <c r="B9" s="127"/>
      <c r="C9" s="128"/>
      <c r="D9" s="128"/>
      <c r="E9" s="128"/>
      <c r="F9" s="129"/>
      <c r="G9" s="119"/>
      <c r="H9" s="124" t="s">
        <v>530</v>
      </c>
    </row>
    <row r="10" spans="1:8" ht="28.5" customHeight="1" thickBot="1" x14ac:dyDescent="0.25">
      <c r="A10" s="131" t="s">
        <v>535</v>
      </c>
      <c r="B10" s="451" t="s">
        <v>465</v>
      </c>
      <c r="C10" s="1134" t="s">
        <v>4873</v>
      </c>
      <c r="D10" s="1134" t="s">
        <v>4874</v>
      </c>
      <c r="E10" s="1134" t="s">
        <v>4875</v>
      </c>
      <c r="F10" s="1139" t="s">
        <v>279</v>
      </c>
      <c r="G10" s="452" t="s">
        <v>536</v>
      </c>
      <c r="H10" s="1140" t="s">
        <v>537</v>
      </c>
    </row>
    <row r="11" spans="1:8" ht="15" customHeight="1" thickBot="1" x14ac:dyDescent="0.2">
      <c r="A11" s="158" t="s">
        <v>538</v>
      </c>
      <c r="B11" s="132"/>
      <c r="C11" s="133"/>
      <c r="D11" s="133"/>
      <c r="E11" s="134"/>
      <c r="F11" s="135"/>
      <c r="G11" s="136"/>
      <c r="H11" s="137"/>
    </row>
    <row r="12" spans="1:8" s="120" customFormat="1" ht="15" customHeight="1" x14ac:dyDescent="0.2">
      <c r="A12" s="159">
        <v>1</v>
      </c>
      <c r="B12" s="1171" t="s">
        <v>3853</v>
      </c>
      <c r="C12" s="1172">
        <v>4400</v>
      </c>
      <c r="D12" s="1172">
        <v>4500</v>
      </c>
      <c r="E12" s="1172">
        <v>4500</v>
      </c>
      <c r="F12" s="1168">
        <f t="shared" ref="F12:F20" si="1">E12/D12*100</f>
        <v>100</v>
      </c>
      <c r="G12" s="381" t="s">
        <v>540</v>
      </c>
      <c r="H12" s="1169" t="s">
        <v>59</v>
      </c>
    </row>
    <row r="13" spans="1:8" s="120" customFormat="1" ht="84" x14ac:dyDescent="0.2">
      <c r="A13" s="454">
        <f>A12+1</f>
        <v>2</v>
      </c>
      <c r="B13" s="1147" t="s">
        <v>385</v>
      </c>
      <c r="C13" s="1148">
        <v>0</v>
      </c>
      <c r="D13" s="1148">
        <v>340</v>
      </c>
      <c r="E13" s="1148">
        <v>280</v>
      </c>
      <c r="F13" s="1149">
        <f>E13/D13*100</f>
        <v>82.35294117647058</v>
      </c>
      <c r="G13" s="1144" t="s">
        <v>542</v>
      </c>
      <c r="H13" s="1150" t="s">
        <v>4993</v>
      </c>
    </row>
    <row r="14" spans="1:8" s="120" customFormat="1" ht="45" customHeight="1" x14ac:dyDescent="0.2">
      <c r="A14" s="454">
        <f t="shared" ref="A14:A19" si="2">A13+1</f>
        <v>3</v>
      </c>
      <c r="B14" s="1141" t="s">
        <v>572</v>
      </c>
      <c r="C14" s="1142">
        <v>920</v>
      </c>
      <c r="D14" s="1142">
        <v>559.52</v>
      </c>
      <c r="E14" s="1142">
        <v>489.47739999999999</v>
      </c>
      <c r="F14" s="1143">
        <f t="shared" si="1"/>
        <v>87.481662853874752</v>
      </c>
      <c r="G14" s="1144" t="s">
        <v>540</v>
      </c>
      <c r="H14" s="1145" t="s">
        <v>4994</v>
      </c>
    </row>
    <row r="15" spans="1:8" s="120" customFormat="1" ht="57" customHeight="1" x14ac:dyDescent="0.2">
      <c r="A15" s="454">
        <f t="shared" si="2"/>
        <v>4</v>
      </c>
      <c r="B15" s="1141" t="s">
        <v>573</v>
      </c>
      <c r="C15" s="1142">
        <v>10615</v>
      </c>
      <c r="D15" s="1142">
        <v>18528.850000000002</v>
      </c>
      <c r="E15" s="1142">
        <v>15401.040509999999</v>
      </c>
      <c r="F15" s="1143">
        <f t="shared" si="1"/>
        <v>83.119246526362929</v>
      </c>
      <c r="G15" s="1144" t="s">
        <v>540</v>
      </c>
      <c r="H15" s="1145" t="s">
        <v>4995</v>
      </c>
    </row>
    <row r="16" spans="1:8" s="120" customFormat="1" ht="52.5" x14ac:dyDescent="0.2">
      <c r="A16" s="454">
        <f t="shared" si="2"/>
        <v>5</v>
      </c>
      <c r="B16" s="1141" t="s">
        <v>574</v>
      </c>
      <c r="C16" s="1142">
        <v>3013</v>
      </c>
      <c r="D16" s="1142">
        <v>9517.7800000000007</v>
      </c>
      <c r="E16" s="1142">
        <v>4406.8570999999993</v>
      </c>
      <c r="F16" s="1143">
        <f t="shared" si="1"/>
        <v>46.301312911204072</v>
      </c>
      <c r="G16" s="1144" t="s">
        <v>540</v>
      </c>
      <c r="H16" s="453" t="s">
        <v>4996</v>
      </c>
    </row>
    <row r="17" spans="1:8" s="120" customFormat="1" ht="57" customHeight="1" x14ac:dyDescent="0.2">
      <c r="A17" s="454">
        <f t="shared" si="2"/>
        <v>6</v>
      </c>
      <c r="B17" s="1151" t="s">
        <v>2600</v>
      </c>
      <c r="C17" s="1142">
        <v>10000</v>
      </c>
      <c r="D17" s="1142">
        <v>15083.16</v>
      </c>
      <c r="E17" s="1142">
        <v>13183.6034</v>
      </c>
      <c r="F17" s="1143">
        <f t="shared" si="1"/>
        <v>87.406109860268018</v>
      </c>
      <c r="G17" s="1144" t="s">
        <v>540</v>
      </c>
      <c r="H17" s="1145" t="s">
        <v>4997</v>
      </c>
    </row>
    <row r="18" spans="1:8" s="120" customFormat="1" ht="67.5" customHeight="1" x14ac:dyDescent="0.2">
      <c r="A18" s="454">
        <f t="shared" si="2"/>
        <v>7</v>
      </c>
      <c r="B18" s="1151" t="s">
        <v>3036</v>
      </c>
      <c r="C18" s="1142">
        <v>200</v>
      </c>
      <c r="D18" s="1142">
        <v>200</v>
      </c>
      <c r="E18" s="1142">
        <v>0</v>
      </c>
      <c r="F18" s="1143">
        <f t="shared" si="1"/>
        <v>0</v>
      </c>
      <c r="G18" s="1144" t="s">
        <v>540</v>
      </c>
      <c r="H18" s="1145" t="s">
        <v>4998</v>
      </c>
    </row>
    <row r="19" spans="1:8" s="120" customFormat="1" ht="94.5" x14ac:dyDescent="0.2">
      <c r="A19" s="454">
        <f t="shared" si="2"/>
        <v>8</v>
      </c>
      <c r="B19" s="1151" t="s">
        <v>575</v>
      </c>
      <c r="C19" s="1142">
        <v>2000</v>
      </c>
      <c r="D19" s="1142">
        <v>1955</v>
      </c>
      <c r="E19" s="1142">
        <v>818.46212000000003</v>
      </c>
      <c r="F19" s="1143">
        <f t="shared" si="1"/>
        <v>41.865070076726347</v>
      </c>
      <c r="G19" s="1144" t="s">
        <v>540</v>
      </c>
      <c r="H19" s="1145" t="s">
        <v>4999</v>
      </c>
    </row>
    <row r="20" spans="1:8" s="127" customFormat="1" ht="13.5" customHeight="1" thickBot="1" x14ac:dyDescent="0.25">
      <c r="A20" s="1386" t="s">
        <v>288</v>
      </c>
      <c r="B20" s="1387"/>
      <c r="C20" s="138">
        <f>SUM(C12:C19)</f>
        <v>31148</v>
      </c>
      <c r="D20" s="138">
        <f>SUM(D12:D19)</f>
        <v>50684.31</v>
      </c>
      <c r="E20" s="138">
        <f>SUM(E12:E19)</f>
        <v>39079.440529999993</v>
      </c>
      <c r="F20" s="139">
        <f t="shared" si="1"/>
        <v>77.103625421752795</v>
      </c>
      <c r="G20" s="140"/>
      <c r="H20" s="161"/>
    </row>
    <row r="21" spans="1:8" s="155" customFormat="1" x14ac:dyDescent="0.2">
      <c r="A21" s="121"/>
      <c r="B21" s="151"/>
      <c r="C21" s="121"/>
      <c r="D21" s="121"/>
      <c r="E21" s="121"/>
      <c r="F21" s="152"/>
      <c r="G21" s="153"/>
      <c r="H21" s="154"/>
    </row>
  </sheetData>
  <mergeCells count="5">
    <mergeCell ref="A1:H1"/>
    <mergeCell ref="A4:B4"/>
    <mergeCell ref="A5:B5"/>
    <mergeCell ref="A6:B6"/>
    <mergeCell ref="A20:B20"/>
  </mergeCells>
  <printOptions horizontalCentered="1"/>
  <pageMargins left="0.31496062992125984" right="0.31496062992125984" top="0.51181102362204722" bottom="0.43307086614173229" header="0.31496062992125984" footer="0.23622047244094491"/>
  <pageSetup paperSize="9" scale="96" firstPageNumber="178" fitToHeight="0" orientation="landscape" useFirstPageNumber="1" r:id="rId1"/>
  <headerFooter>
    <oddHeader>&amp;L&amp;"Tahoma,Kurzíva"&amp;9Závěrečný účet Moravskoslezského kraje za rok 2025&amp;R&amp;"Tahoma,Kurzíva"&amp;9Tabulka č. 16</oddHeader>
    <oddFooter>&amp;C&amp;"Tahoma,Obyčejné"&amp;P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865D-0758-4B41-8D8F-212DD9A649C7}">
  <sheetPr>
    <pageSetUpPr fitToPage="1"/>
  </sheetPr>
  <dimension ref="A1:M44"/>
  <sheetViews>
    <sheetView zoomScaleNormal="100" zoomScaleSheetLayoutView="100" workbookViewId="0">
      <pane ySplit="11" topLeftCell="A12"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1" width="9.140625" style="118"/>
    <col min="12" max="12" width="10.140625" style="118" bestFit="1" customWidth="1"/>
    <col min="13" max="16384" width="9.140625" style="118"/>
  </cols>
  <sheetData>
    <row r="1" spans="1:10" s="114" customFormat="1" ht="18" customHeight="1" x14ac:dyDescent="0.2">
      <c r="A1" s="1390" t="s">
        <v>5000</v>
      </c>
      <c r="B1" s="1390"/>
      <c r="C1" s="1390"/>
      <c r="D1" s="1390"/>
      <c r="E1" s="1390"/>
      <c r="F1" s="1390"/>
      <c r="G1" s="1390"/>
      <c r="H1" s="1390"/>
    </row>
    <row r="2" spans="1:10" ht="12" customHeight="1" x14ac:dyDescent="0.2"/>
    <row r="3" spans="1:10" ht="12" customHeight="1" thickBot="1" x14ac:dyDescent="0.2">
      <c r="A3" s="115"/>
      <c r="F3" s="124" t="s">
        <v>530</v>
      </c>
    </row>
    <row r="4" spans="1:10" ht="24" customHeight="1" x14ac:dyDescent="0.2">
      <c r="A4" s="1391"/>
      <c r="B4" s="1392"/>
      <c r="C4" s="1134" t="s">
        <v>4873</v>
      </c>
      <c r="D4" s="1134" t="s">
        <v>4874</v>
      </c>
      <c r="E4" s="1134" t="s">
        <v>4875</v>
      </c>
      <c r="F4" s="1135" t="s">
        <v>279</v>
      </c>
      <c r="G4" s="156"/>
      <c r="H4" s="157"/>
    </row>
    <row r="5" spans="1:10" ht="12.95" customHeight="1" x14ac:dyDescent="0.2">
      <c r="A5" s="1388" t="s">
        <v>531</v>
      </c>
      <c r="B5" s="1389"/>
      <c r="C5" s="1136">
        <f>C34</f>
        <v>380352</v>
      </c>
      <c r="D5" s="1138">
        <f>D34</f>
        <v>433188.78</v>
      </c>
      <c r="E5" s="1136">
        <f>E34</f>
        <v>407745.73342</v>
      </c>
      <c r="F5" s="1137">
        <f t="shared" ref="F5:F7" si="0">E5/D5*100</f>
        <v>94.126568425895059</v>
      </c>
      <c r="G5" s="153"/>
      <c r="H5" s="154"/>
    </row>
    <row r="6" spans="1:10" ht="12.95" customHeight="1" x14ac:dyDescent="0.2">
      <c r="A6" s="1388" t="s">
        <v>534</v>
      </c>
      <c r="B6" s="1389"/>
      <c r="C6" s="1138">
        <f>C43</f>
        <v>160549</v>
      </c>
      <c r="D6" s="1138">
        <f>D43</f>
        <v>169303.39999999997</v>
      </c>
      <c r="E6" s="1138">
        <f>E43</f>
        <v>112898.48340000004</v>
      </c>
      <c r="F6" s="1137">
        <f t="shared" si="0"/>
        <v>66.684120578795273</v>
      </c>
      <c r="G6" s="153"/>
      <c r="H6" s="154"/>
    </row>
    <row r="7" spans="1:10" s="115" customFormat="1" ht="13.5" customHeight="1" thickBot="1" x14ac:dyDescent="0.25">
      <c r="A7" s="1384" t="s">
        <v>288</v>
      </c>
      <c r="B7" s="1385"/>
      <c r="C7" s="125">
        <f>SUM(C5:C6)</f>
        <v>540901</v>
      </c>
      <c r="D7" s="125">
        <f>SUM(D5:D6)</f>
        <v>602492.17999999993</v>
      </c>
      <c r="E7" s="125">
        <f>SUM(E5:E6)</f>
        <v>520644.21682000003</v>
      </c>
      <c r="F7" s="126">
        <f t="shared" si="0"/>
        <v>86.4150994988848</v>
      </c>
      <c r="G7" s="153"/>
      <c r="H7" s="154"/>
    </row>
    <row r="8" spans="1:10" s="130" customFormat="1" ht="10.5" customHeight="1" x14ac:dyDescent="0.2">
      <c r="A8" s="115"/>
      <c r="B8" s="127"/>
      <c r="C8" s="128"/>
      <c r="D8" s="128"/>
      <c r="E8" s="128"/>
      <c r="F8" s="129"/>
      <c r="G8" s="119"/>
      <c r="H8" s="123"/>
    </row>
    <row r="9" spans="1:10" s="130" customFormat="1" ht="10.5" customHeight="1" x14ac:dyDescent="0.2">
      <c r="A9" s="115"/>
      <c r="B9" s="127"/>
      <c r="C9" s="128"/>
      <c r="D9" s="128"/>
      <c r="E9" s="128"/>
      <c r="F9" s="129"/>
      <c r="G9" s="119"/>
      <c r="H9" s="123"/>
    </row>
    <row r="10" spans="1:10" s="130" customFormat="1" ht="10.5" customHeight="1" thickBot="1" x14ac:dyDescent="0.2">
      <c r="A10" s="115"/>
      <c r="B10" s="127"/>
      <c r="C10" s="128"/>
      <c r="D10" s="128"/>
      <c r="E10" s="128"/>
      <c r="F10" s="129"/>
      <c r="G10" s="119"/>
      <c r="H10" s="124" t="s">
        <v>530</v>
      </c>
    </row>
    <row r="11" spans="1:10" ht="28.5" customHeight="1" thickBot="1" x14ac:dyDescent="0.25">
      <c r="A11" s="131" t="s">
        <v>535</v>
      </c>
      <c r="B11" s="451" t="s">
        <v>465</v>
      </c>
      <c r="C11" s="1134" t="s">
        <v>4873</v>
      </c>
      <c r="D11" s="1134" t="s">
        <v>4874</v>
      </c>
      <c r="E11" s="1134" t="s">
        <v>4875</v>
      </c>
      <c r="F11" s="1139" t="s">
        <v>279</v>
      </c>
      <c r="G11" s="452" t="s">
        <v>536</v>
      </c>
      <c r="H11" s="1140" t="s">
        <v>537</v>
      </c>
    </row>
    <row r="12" spans="1:10" ht="15" customHeight="1" thickBot="1" x14ac:dyDescent="0.2">
      <c r="A12" s="158" t="s">
        <v>538</v>
      </c>
      <c r="B12" s="132"/>
      <c r="C12" s="133"/>
      <c r="D12" s="133"/>
      <c r="E12" s="134"/>
      <c r="F12" s="135"/>
      <c r="G12" s="136"/>
      <c r="H12" s="137"/>
    </row>
    <row r="13" spans="1:10" s="120" customFormat="1" ht="105" x14ac:dyDescent="0.2">
      <c r="A13" s="159">
        <v>1</v>
      </c>
      <c r="B13" s="1153" t="s">
        <v>576</v>
      </c>
      <c r="C13" s="1154">
        <v>21174.000000000004</v>
      </c>
      <c r="D13" s="1154">
        <v>36469.520000000004</v>
      </c>
      <c r="E13" s="1154">
        <v>32627.781279999999</v>
      </c>
      <c r="F13" s="1143">
        <f t="shared" ref="F13:F34" si="1">E13/D13*100</f>
        <v>89.465891736441819</v>
      </c>
      <c r="G13" s="381" t="s">
        <v>540</v>
      </c>
      <c r="H13" s="1150" t="s">
        <v>5001</v>
      </c>
      <c r="J13" s="151"/>
    </row>
    <row r="14" spans="1:10" s="120" customFormat="1" ht="84" x14ac:dyDescent="0.2">
      <c r="A14" s="160">
        <f>A13+1</f>
        <v>2</v>
      </c>
      <c r="B14" s="1141" t="s">
        <v>577</v>
      </c>
      <c r="C14" s="1142">
        <v>15419</v>
      </c>
      <c r="D14" s="1142">
        <v>14828.060000000003</v>
      </c>
      <c r="E14" s="1142">
        <v>13983.461169999999</v>
      </c>
      <c r="F14" s="1143">
        <f t="shared" si="1"/>
        <v>94.304050361274477</v>
      </c>
      <c r="G14" s="1144" t="s">
        <v>540</v>
      </c>
      <c r="H14" s="1145" t="s">
        <v>5002</v>
      </c>
    </row>
    <row r="15" spans="1:10" s="120" customFormat="1" ht="34.5" customHeight="1" x14ac:dyDescent="0.2">
      <c r="A15" s="160">
        <f t="shared" ref="A15:A33" si="2">A14+1</f>
        <v>3</v>
      </c>
      <c r="B15" s="1141" t="s">
        <v>578</v>
      </c>
      <c r="C15" s="1142">
        <v>6300</v>
      </c>
      <c r="D15" s="1142">
        <v>6480</v>
      </c>
      <c r="E15" s="1142">
        <v>5976</v>
      </c>
      <c r="F15" s="1143">
        <f t="shared" si="1"/>
        <v>92.222222222222229</v>
      </c>
      <c r="G15" s="1144" t="s">
        <v>540</v>
      </c>
      <c r="H15" s="1145" t="s">
        <v>5003</v>
      </c>
    </row>
    <row r="16" spans="1:10" s="120" customFormat="1" ht="24" customHeight="1" x14ac:dyDescent="0.2">
      <c r="A16" s="160">
        <f t="shared" si="2"/>
        <v>4</v>
      </c>
      <c r="B16" s="1141" t="s">
        <v>4594</v>
      </c>
      <c r="C16" s="1142">
        <v>1500</v>
      </c>
      <c r="D16" s="1142">
        <v>1500</v>
      </c>
      <c r="E16" s="1142">
        <v>0</v>
      </c>
      <c r="F16" s="1143">
        <f t="shared" si="1"/>
        <v>0</v>
      </c>
      <c r="G16" s="1144" t="s">
        <v>542</v>
      </c>
      <c r="H16" s="1145" t="s">
        <v>5004</v>
      </c>
    </row>
    <row r="17" spans="1:13" s="120" customFormat="1" ht="110.25" customHeight="1" x14ac:dyDescent="0.2">
      <c r="A17" s="160">
        <f t="shared" si="2"/>
        <v>5</v>
      </c>
      <c r="B17" s="1141" t="s">
        <v>579</v>
      </c>
      <c r="C17" s="1142">
        <v>2625</v>
      </c>
      <c r="D17" s="1142">
        <v>1064.1600000000001</v>
      </c>
      <c r="E17" s="1142">
        <v>964.91249999999991</v>
      </c>
      <c r="F17" s="1143">
        <f t="shared" si="1"/>
        <v>90.67362990527738</v>
      </c>
      <c r="G17" s="1144" t="s">
        <v>545</v>
      </c>
      <c r="H17" s="453" t="s">
        <v>5005</v>
      </c>
    </row>
    <row r="18" spans="1:13" s="120" customFormat="1" ht="77.25" customHeight="1" x14ac:dyDescent="0.2">
      <c r="A18" s="160">
        <f t="shared" si="2"/>
        <v>6</v>
      </c>
      <c r="B18" s="1151" t="s">
        <v>580</v>
      </c>
      <c r="C18" s="1142">
        <v>21118</v>
      </c>
      <c r="D18" s="1142">
        <v>41444.379999999997</v>
      </c>
      <c r="E18" s="1142">
        <v>34209.958709999999</v>
      </c>
      <c r="F18" s="1143">
        <f t="shared" si="1"/>
        <v>82.544264650599189</v>
      </c>
      <c r="G18" s="1144" t="s">
        <v>540</v>
      </c>
      <c r="H18" s="1145" t="s">
        <v>5006</v>
      </c>
    </row>
    <row r="19" spans="1:13" s="120" customFormat="1" ht="24" customHeight="1" x14ac:dyDescent="0.2">
      <c r="A19" s="160">
        <f t="shared" si="2"/>
        <v>7</v>
      </c>
      <c r="B19" s="1151" t="s">
        <v>2896</v>
      </c>
      <c r="C19" s="1142">
        <v>3000</v>
      </c>
      <c r="D19" s="1142">
        <v>7017.78</v>
      </c>
      <c r="E19" s="1142">
        <v>7004.6829399999997</v>
      </c>
      <c r="F19" s="1143">
        <f t="shared" si="1"/>
        <v>99.813373174992662</v>
      </c>
      <c r="G19" s="1144" t="s">
        <v>540</v>
      </c>
      <c r="H19" s="1145" t="s">
        <v>59</v>
      </c>
    </row>
    <row r="20" spans="1:13" s="120" customFormat="1" ht="78" customHeight="1" x14ac:dyDescent="0.2">
      <c r="A20" s="160">
        <f t="shared" si="2"/>
        <v>8</v>
      </c>
      <c r="B20" s="1151" t="s">
        <v>3703</v>
      </c>
      <c r="C20" s="1142">
        <v>1341</v>
      </c>
      <c r="D20" s="1142">
        <v>3010.88</v>
      </c>
      <c r="E20" s="1142">
        <v>1989.884</v>
      </c>
      <c r="F20" s="1143">
        <f t="shared" si="1"/>
        <v>66.089781060686576</v>
      </c>
      <c r="G20" s="1144" t="s">
        <v>540</v>
      </c>
      <c r="H20" s="1145" t="s">
        <v>5007</v>
      </c>
      <c r="L20" s="1173"/>
      <c r="M20" s="1174"/>
    </row>
    <row r="21" spans="1:13" s="120" customFormat="1" ht="57" customHeight="1" x14ac:dyDescent="0.2">
      <c r="A21" s="160">
        <f t="shared" si="2"/>
        <v>9</v>
      </c>
      <c r="B21" s="1141" t="s">
        <v>3899</v>
      </c>
      <c r="C21" s="1142">
        <v>12000</v>
      </c>
      <c r="D21" s="1142">
        <v>15800</v>
      </c>
      <c r="E21" s="1142">
        <v>12000</v>
      </c>
      <c r="F21" s="1143">
        <f t="shared" si="1"/>
        <v>75.949367088607602</v>
      </c>
      <c r="G21" s="1144" t="s">
        <v>542</v>
      </c>
      <c r="H21" s="1145" t="s">
        <v>5008</v>
      </c>
      <c r="K21" s="1175"/>
      <c r="L21" s="1176"/>
      <c r="M21" s="1175"/>
    </row>
    <row r="22" spans="1:13" s="120" customFormat="1" ht="24" customHeight="1" x14ac:dyDescent="0.2">
      <c r="A22" s="160">
        <f t="shared" si="2"/>
        <v>10</v>
      </c>
      <c r="B22" s="1141" t="s">
        <v>4001</v>
      </c>
      <c r="C22" s="1142">
        <v>6000</v>
      </c>
      <c r="D22" s="1142">
        <v>3000</v>
      </c>
      <c r="E22" s="1142">
        <v>3000</v>
      </c>
      <c r="F22" s="1143">
        <f t="shared" si="1"/>
        <v>100</v>
      </c>
      <c r="G22" s="1144" t="s">
        <v>540</v>
      </c>
      <c r="H22" s="1145" t="s">
        <v>59</v>
      </c>
      <c r="K22" s="1175"/>
      <c r="L22" s="1176"/>
      <c r="M22" s="1175"/>
    </row>
    <row r="23" spans="1:13" s="120" customFormat="1" ht="24" customHeight="1" x14ac:dyDescent="0.2">
      <c r="A23" s="160">
        <f t="shared" si="2"/>
        <v>11</v>
      </c>
      <c r="B23" s="1151" t="s">
        <v>3913</v>
      </c>
      <c r="C23" s="1142">
        <v>10950</v>
      </c>
      <c r="D23" s="1142">
        <v>6086</v>
      </c>
      <c r="E23" s="1142">
        <v>6065.1194800000003</v>
      </c>
      <c r="F23" s="1143">
        <f t="shared" si="1"/>
        <v>99.656908971409791</v>
      </c>
      <c r="G23" s="1144" t="s">
        <v>542</v>
      </c>
      <c r="H23" s="1145" t="s">
        <v>59</v>
      </c>
    </row>
    <row r="24" spans="1:13" s="120" customFormat="1" ht="24" customHeight="1" x14ac:dyDescent="0.2">
      <c r="A24" s="160">
        <f t="shared" si="2"/>
        <v>12</v>
      </c>
      <c r="B24" s="1151" t="s">
        <v>3761</v>
      </c>
      <c r="C24" s="1142">
        <v>0</v>
      </c>
      <c r="D24" s="1142">
        <v>6163.41</v>
      </c>
      <c r="E24" s="1142">
        <v>6092.5730000000003</v>
      </c>
      <c r="F24" s="1143">
        <f t="shared" si="1"/>
        <v>98.850684929284284</v>
      </c>
      <c r="G24" s="1144" t="s">
        <v>545</v>
      </c>
      <c r="H24" s="1145" t="s">
        <v>59</v>
      </c>
    </row>
    <row r="25" spans="1:13" s="120" customFormat="1" ht="15" customHeight="1" x14ac:dyDescent="0.2">
      <c r="A25" s="160">
        <f t="shared" si="2"/>
        <v>13</v>
      </c>
      <c r="B25" s="1151" t="s">
        <v>3507</v>
      </c>
      <c r="C25" s="1142">
        <v>0</v>
      </c>
      <c r="D25" s="1142">
        <v>2000</v>
      </c>
      <c r="E25" s="1142">
        <v>1990</v>
      </c>
      <c r="F25" s="1143">
        <f>E25/D25*100</f>
        <v>99.5</v>
      </c>
      <c r="G25" s="1144" t="s">
        <v>540</v>
      </c>
      <c r="H25" s="1145" t="s">
        <v>59</v>
      </c>
    </row>
    <row r="26" spans="1:13" s="120" customFormat="1" ht="15" customHeight="1" x14ac:dyDescent="0.2">
      <c r="A26" s="160">
        <f t="shared" si="2"/>
        <v>14</v>
      </c>
      <c r="B26" s="1151" t="s">
        <v>581</v>
      </c>
      <c r="C26" s="1142">
        <v>0</v>
      </c>
      <c r="D26" s="1142">
        <v>135087.56</v>
      </c>
      <c r="E26" s="1142">
        <v>135087.55590000001</v>
      </c>
      <c r="F26" s="1143">
        <f t="shared" si="1"/>
        <v>99.999996964931498</v>
      </c>
      <c r="G26" s="1144" t="s">
        <v>542</v>
      </c>
      <c r="H26" s="1145" t="s">
        <v>59</v>
      </c>
    </row>
    <row r="27" spans="1:13" s="120" customFormat="1" ht="57" customHeight="1" x14ac:dyDescent="0.2">
      <c r="A27" s="160">
        <f t="shared" si="2"/>
        <v>15</v>
      </c>
      <c r="B27" s="1141" t="s">
        <v>390</v>
      </c>
      <c r="C27" s="1142">
        <v>17750</v>
      </c>
      <c r="D27" s="1142">
        <v>5383.9599999999991</v>
      </c>
      <c r="E27" s="1142">
        <v>2138.0636999999997</v>
      </c>
      <c r="F27" s="1143">
        <f t="shared" si="1"/>
        <v>39.711730770659514</v>
      </c>
      <c r="G27" s="1144" t="s">
        <v>540</v>
      </c>
      <c r="H27" s="1145" t="s">
        <v>5009</v>
      </c>
    </row>
    <row r="28" spans="1:13" s="120" customFormat="1" ht="24" customHeight="1" x14ac:dyDescent="0.2">
      <c r="A28" s="160">
        <f t="shared" si="2"/>
        <v>16</v>
      </c>
      <c r="B28" s="1141" t="s">
        <v>582</v>
      </c>
      <c r="C28" s="1142">
        <v>50000</v>
      </c>
      <c r="D28" s="1142">
        <v>33893.25</v>
      </c>
      <c r="E28" s="1142">
        <v>30917.919999999998</v>
      </c>
      <c r="F28" s="1143">
        <f t="shared" si="1"/>
        <v>91.221467401326223</v>
      </c>
      <c r="G28" s="1144" t="s">
        <v>540</v>
      </c>
      <c r="H28" s="1145" t="s">
        <v>5010</v>
      </c>
    </row>
    <row r="29" spans="1:13" s="120" customFormat="1" ht="15" customHeight="1" x14ac:dyDescent="0.2">
      <c r="A29" s="160">
        <f t="shared" si="2"/>
        <v>17</v>
      </c>
      <c r="B29" s="1141" t="s">
        <v>583</v>
      </c>
      <c r="C29" s="1142">
        <v>775</v>
      </c>
      <c r="D29" s="1142">
        <v>775</v>
      </c>
      <c r="E29" s="1142">
        <v>775</v>
      </c>
      <c r="F29" s="1143">
        <f t="shared" si="1"/>
        <v>100</v>
      </c>
      <c r="G29" s="1144" t="s">
        <v>540</v>
      </c>
      <c r="H29" s="453" t="s">
        <v>59</v>
      </c>
    </row>
    <row r="30" spans="1:13" s="120" customFormat="1" ht="24" customHeight="1" x14ac:dyDescent="0.2">
      <c r="A30" s="160">
        <f t="shared" si="2"/>
        <v>18</v>
      </c>
      <c r="B30" s="1151" t="s">
        <v>584</v>
      </c>
      <c r="C30" s="1142">
        <v>6000</v>
      </c>
      <c r="D30" s="1142">
        <v>6000</v>
      </c>
      <c r="E30" s="1142">
        <v>6000</v>
      </c>
      <c r="F30" s="1143">
        <f t="shared" si="1"/>
        <v>100</v>
      </c>
      <c r="G30" s="1144" t="s">
        <v>540</v>
      </c>
      <c r="H30" s="1145" t="s">
        <v>59</v>
      </c>
    </row>
    <row r="31" spans="1:13" s="120" customFormat="1" ht="15" customHeight="1" x14ac:dyDescent="0.2">
      <c r="A31" s="160">
        <f t="shared" si="2"/>
        <v>19</v>
      </c>
      <c r="B31" s="1151" t="s">
        <v>585</v>
      </c>
      <c r="C31" s="1142">
        <v>4400</v>
      </c>
      <c r="D31" s="1142">
        <v>6600</v>
      </c>
      <c r="E31" s="1142">
        <v>6600</v>
      </c>
      <c r="F31" s="1143">
        <f t="shared" si="1"/>
        <v>100</v>
      </c>
      <c r="G31" s="1144" t="s">
        <v>540</v>
      </c>
      <c r="H31" s="1145" t="s">
        <v>59</v>
      </c>
    </row>
    <row r="32" spans="1:13" s="120" customFormat="1" ht="15" customHeight="1" x14ac:dyDescent="0.2">
      <c r="A32" s="160">
        <f t="shared" si="2"/>
        <v>20</v>
      </c>
      <c r="B32" s="1151" t="s">
        <v>4605</v>
      </c>
      <c r="C32" s="1142">
        <v>0</v>
      </c>
      <c r="D32" s="1142">
        <v>100322.82</v>
      </c>
      <c r="E32" s="1142">
        <v>100322.82074</v>
      </c>
      <c r="F32" s="1143">
        <f t="shared" si="1"/>
        <v>100.00000073761881</v>
      </c>
      <c r="G32" s="1144" t="s">
        <v>542</v>
      </c>
      <c r="H32" s="1145" t="s">
        <v>59</v>
      </c>
    </row>
    <row r="33" spans="1:8" s="120" customFormat="1" ht="110.25" customHeight="1" x14ac:dyDescent="0.2">
      <c r="A33" s="160">
        <f t="shared" si="2"/>
        <v>21</v>
      </c>
      <c r="B33" s="1141" t="s">
        <v>2733</v>
      </c>
      <c r="C33" s="1142">
        <v>200000</v>
      </c>
      <c r="D33" s="1142">
        <v>262</v>
      </c>
      <c r="E33" s="1142">
        <v>0</v>
      </c>
      <c r="F33" s="1143">
        <f>E33/D33*100</f>
        <v>0</v>
      </c>
      <c r="G33" s="1144" t="s">
        <v>542</v>
      </c>
      <c r="H33" s="1145" t="s">
        <v>5011</v>
      </c>
    </row>
    <row r="34" spans="1:8" s="127" customFormat="1" ht="13.5" customHeight="1" thickBot="1" x14ac:dyDescent="0.25">
      <c r="A34" s="1386" t="s">
        <v>288</v>
      </c>
      <c r="B34" s="1387"/>
      <c r="C34" s="138">
        <f>SUM(C13:C33)</f>
        <v>380352</v>
      </c>
      <c r="D34" s="138">
        <f>SUM(D13:D33)</f>
        <v>433188.78</v>
      </c>
      <c r="E34" s="138">
        <f>SUM(E13:E33)</f>
        <v>407745.73342</v>
      </c>
      <c r="F34" s="139">
        <f t="shared" si="1"/>
        <v>94.126568425895059</v>
      </c>
      <c r="G34" s="140"/>
      <c r="H34" s="161"/>
    </row>
    <row r="35" spans="1:8" ht="18" customHeight="1" thickBot="1" x14ac:dyDescent="0.2">
      <c r="A35" s="158" t="s">
        <v>534</v>
      </c>
      <c r="B35" s="132"/>
      <c r="C35" s="133"/>
      <c r="D35" s="133"/>
      <c r="E35" s="134"/>
      <c r="F35" s="135"/>
      <c r="G35" s="136"/>
      <c r="H35" s="165"/>
    </row>
    <row r="36" spans="1:8" s="120" customFormat="1" ht="78" customHeight="1" x14ac:dyDescent="0.2">
      <c r="A36" s="160">
        <f>A33+1</f>
        <v>22</v>
      </c>
      <c r="B36" s="1153" t="s">
        <v>4112</v>
      </c>
      <c r="C36" s="1154">
        <v>4463</v>
      </c>
      <c r="D36" s="1154">
        <v>26188.350000000002</v>
      </c>
      <c r="E36" s="1154">
        <v>19377.471320000004</v>
      </c>
      <c r="F36" s="1143">
        <f>E36/D36*100</f>
        <v>73.992715539543354</v>
      </c>
      <c r="G36" s="1155" t="s">
        <v>542</v>
      </c>
      <c r="H36" s="1161" t="s">
        <v>5012</v>
      </c>
    </row>
    <row r="37" spans="1:8" s="120" customFormat="1" ht="24" customHeight="1" x14ac:dyDescent="0.2">
      <c r="A37" s="160">
        <f t="shared" ref="A37:A42" si="3">A36+1</f>
        <v>23</v>
      </c>
      <c r="B37" s="1153" t="s">
        <v>3425</v>
      </c>
      <c r="C37" s="1154">
        <v>6300</v>
      </c>
      <c r="D37" s="1154">
        <v>6300</v>
      </c>
      <c r="E37" s="1154">
        <v>6218.1497500000005</v>
      </c>
      <c r="F37" s="1143">
        <f t="shared" ref="F37:F43" si="4">E37/D37*100</f>
        <v>98.700789682539693</v>
      </c>
      <c r="G37" s="1144" t="s">
        <v>545</v>
      </c>
      <c r="H37" s="1161" t="s">
        <v>59</v>
      </c>
    </row>
    <row r="38" spans="1:8" s="120" customFormat="1" ht="94.5" x14ac:dyDescent="0.2">
      <c r="A38" s="160">
        <f t="shared" si="3"/>
        <v>24</v>
      </c>
      <c r="B38" s="1153" t="s">
        <v>3427</v>
      </c>
      <c r="C38" s="1154">
        <v>685</v>
      </c>
      <c r="D38" s="1154">
        <v>745</v>
      </c>
      <c r="E38" s="1154">
        <v>6.22</v>
      </c>
      <c r="F38" s="1143">
        <f t="shared" si="4"/>
        <v>0.83489932885906037</v>
      </c>
      <c r="G38" s="1155" t="s">
        <v>542</v>
      </c>
      <c r="H38" s="1161" t="s">
        <v>5013</v>
      </c>
    </row>
    <row r="39" spans="1:8" s="120" customFormat="1" ht="24" customHeight="1" x14ac:dyDescent="0.2">
      <c r="A39" s="160">
        <f t="shared" si="3"/>
        <v>25</v>
      </c>
      <c r="B39" s="1153" t="s">
        <v>3424</v>
      </c>
      <c r="C39" s="1154">
        <v>2600.9999999999995</v>
      </c>
      <c r="D39" s="1154">
        <v>2601</v>
      </c>
      <c r="E39" s="1154">
        <v>2294.288</v>
      </c>
      <c r="F39" s="1143">
        <f t="shared" si="4"/>
        <v>88.207920030757407</v>
      </c>
      <c r="G39" s="1155" t="s">
        <v>545</v>
      </c>
      <c r="H39" s="1161" t="s">
        <v>4985</v>
      </c>
    </row>
    <row r="40" spans="1:8" s="120" customFormat="1" ht="24" customHeight="1" x14ac:dyDescent="0.2">
      <c r="A40" s="160">
        <f t="shared" si="3"/>
        <v>26</v>
      </c>
      <c r="B40" s="1153" t="s">
        <v>3073</v>
      </c>
      <c r="C40" s="1154">
        <v>96500</v>
      </c>
      <c r="D40" s="1154">
        <v>83473.739999999962</v>
      </c>
      <c r="E40" s="1154">
        <v>82422.283730000025</v>
      </c>
      <c r="F40" s="1143">
        <f t="shared" si="4"/>
        <v>98.74037479331831</v>
      </c>
      <c r="G40" s="1155" t="s">
        <v>545</v>
      </c>
      <c r="H40" s="1164" t="s">
        <v>4985</v>
      </c>
    </row>
    <row r="41" spans="1:8" s="120" customFormat="1" ht="67.5" customHeight="1" x14ac:dyDescent="0.2">
      <c r="A41" s="160">
        <f t="shared" si="3"/>
        <v>27</v>
      </c>
      <c r="B41" s="1153" t="s">
        <v>3428</v>
      </c>
      <c r="C41" s="1154">
        <v>0</v>
      </c>
      <c r="D41" s="1154">
        <v>47337.24</v>
      </c>
      <c r="E41" s="1154">
        <v>2580.0706</v>
      </c>
      <c r="F41" s="1143">
        <f t="shared" si="4"/>
        <v>5.4504035300748415</v>
      </c>
      <c r="G41" s="1144" t="s">
        <v>542</v>
      </c>
      <c r="H41" s="1165" t="s">
        <v>5014</v>
      </c>
    </row>
    <row r="42" spans="1:8" s="120" customFormat="1" ht="34.5" customHeight="1" x14ac:dyDescent="0.2">
      <c r="A42" s="160">
        <f t="shared" si="3"/>
        <v>28</v>
      </c>
      <c r="B42" s="1153" t="s">
        <v>587</v>
      </c>
      <c r="C42" s="1154">
        <v>50000</v>
      </c>
      <c r="D42" s="1154">
        <v>2658.07</v>
      </c>
      <c r="E42" s="1154">
        <v>0</v>
      </c>
      <c r="F42" s="1143">
        <f t="shared" si="4"/>
        <v>0</v>
      </c>
      <c r="G42" s="1163" t="s">
        <v>540</v>
      </c>
      <c r="H42" s="1161" t="s">
        <v>5015</v>
      </c>
    </row>
    <row r="43" spans="1:8" s="120" customFormat="1" ht="13.5" customHeight="1" thickBot="1" x14ac:dyDescent="0.25">
      <c r="A43" s="1386" t="s">
        <v>288</v>
      </c>
      <c r="B43" s="1387"/>
      <c r="C43" s="138">
        <f>SUM(C36:C42)</f>
        <v>160549</v>
      </c>
      <c r="D43" s="138">
        <f>SUM(D36:D42)</f>
        <v>169303.39999999997</v>
      </c>
      <c r="E43" s="138">
        <f>SUM(E36:E42)</f>
        <v>112898.48340000004</v>
      </c>
      <c r="F43" s="149">
        <f t="shared" si="4"/>
        <v>66.684120578795273</v>
      </c>
      <c r="G43" s="140"/>
      <c r="H43" s="150"/>
    </row>
    <row r="44" spans="1:8" s="155" customFormat="1" x14ac:dyDescent="0.2">
      <c r="A44" s="121"/>
      <c r="B44" s="151"/>
      <c r="C44" s="121"/>
      <c r="D44" s="121"/>
      <c r="E44" s="121"/>
      <c r="F44" s="152"/>
      <c r="G44" s="153"/>
      <c r="H44" s="154"/>
    </row>
  </sheetData>
  <mergeCells count="7">
    <mergeCell ref="A43:B43"/>
    <mergeCell ref="A1:H1"/>
    <mergeCell ref="A4:B4"/>
    <mergeCell ref="A5:B5"/>
    <mergeCell ref="A6:B6"/>
    <mergeCell ref="A7:B7"/>
    <mergeCell ref="A34:B34"/>
  </mergeCells>
  <printOptions horizontalCentered="1"/>
  <pageMargins left="0.31496062992125984" right="0.31496062992125984" top="0.51181102362204722" bottom="0.43307086614173229" header="0.31496062992125984" footer="0.23622047244094491"/>
  <pageSetup paperSize="9" scale="96" firstPageNumber="180" fitToHeight="0" orientation="landscape" useFirstPageNumber="1" r:id="rId1"/>
  <headerFooter>
    <oddHeader>&amp;L&amp;"Tahoma,Kurzíva"&amp;9Závěrečný účet Moravskoslezského kraje za rok 2025&amp;R&amp;"Tahoma,Kurzíva"&amp;9Tabulka č. 17</oddHeader>
    <oddFooter>&amp;C&amp;"Tahoma,Obyčejné"&amp;P</oddFooter>
  </headerFooter>
  <rowBreaks count="1" manualBreakCount="1">
    <brk id="32"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15805-CC7F-4075-AA55-3102D96CB66F}">
  <sheetPr>
    <pageSetUpPr fitToPage="1"/>
  </sheetPr>
  <dimension ref="A1:L45"/>
  <sheetViews>
    <sheetView zoomScaleNormal="100" zoomScaleSheetLayoutView="100" workbookViewId="0">
      <pane ySplit="13" topLeftCell="A14"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1" width="9.140625" style="118"/>
    <col min="12" max="12" width="10.140625" style="118" bestFit="1" customWidth="1"/>
    <col min="13" max="16384" width="9.140625" style="118"/>
  </cols>
  <sheetData>
    <row r="1" spans="1:12" s="114" customFormat="1" ht="18" customHeight="1" x14ac:dyDescent="0.2">
      <c r="A1" s="1390" t="s">
        <v>5016</v>
      </c>
      <c r="B1" s="1390"/>
      <c r="C1" s="1390"/>
      <c r="D1" s="1390"/>
      <c r="E1" s="1390"/>
      <c r="F1" s="1390"/>
      <c r="G1" s="1390"/>
      <c r="H1" s="1390"/>
    </row>
    <row r="2" spans="1:12" ht="12" customHeight="1" x14ac:dyDescent="0.2"/>
    <row r="3" spans="1:12" ht="12" customHeight="1" thickBot="1" x14ac:dyDescent="0.2">
      <c r="A3" s="115"/>
      <c r="F3" s="124" t="s">
        <v>530</v>
      </c>
    </row>
    <row r="4" spans="1:12" ht="24" customHeight="1" x14ac:dyDescent="0.2">
      <c r="A4" s="1391"/>
      <c r="B4" s="1392"/>
      <c r="C4" s="1134" t="s">
        <v>4873</v>
      </c>
      <c r="D4" s="1134" t="s">
        <v>4874</v>
      </c>
      <c r="E4" s="1134" t="s">
        <v>4875</v>
      </c>
      <c r="F4" s="1135" t="s">
        <v>279</v>
      </c>
      <c r="G4" s="156"/>
      <c r="H4" s="157"/>
    </row>
    <row r="5" spans="1:12" ht="12.95" customHeight="1" x14ac:dyDescent="0.2">
      <c r="A5" s="1388" t="s">
        <v>531</v>
      </c>
      <c r="B5" s="1389"/>
      <c r="C5" s="1138">
        <f>C32</f>
        <v>163348</v>
      </c>
      <c r="D5" s="1138">
        <f>D32</f>
        <v>264172.21999999997</v>
      </c>
      <c r="E5" s="1138">
        <f>E32</f>
        <v>195782.47065</v>
      </c>
      <c r="F5" s="1137">
        <f t="shared" ref="F5:F9" si="0">E5/D5*100</f>
        <v>74.111680119128351</v>
      </c>
      <c r="G5" s="153"/>
      <c r="H5" s="154"/>
    </row>
    <row r="6" spans="1:12" ht="12.95" customHeight="1" x14ac:dyDescent="0.2">
      <c r="A6" s="1388" t="s">
        <v>532</v>
      </c>
      <c r="B6" s="1389"/>
      <c r="C6" s="1138">
        <f>C35</f>
        <v>0</v>
      </c>
      <c r="D6" s="1138">
        <f>D35</f>
        <v>770</v>
      </c>
      <c r="E6" s="1138">
        <f>E35</f>
        <v>580</v>
      </c>
      <c r="F6" s="1137">
        <f t="shared" si="0"/>
        <v>75.324675324675326</v>
      </c>
      <c r="G6" s="153"/>
      <c r="H6" s="154"/>
    </row>
    <row r="7" spans="1:12" ht="12.95" customHeight="1" x14ac:dyDescent="0.2">
      <c r="A7" s="1388" t="s">
        <v>533</v>
      </c>
      <c r="B7" s="1389"/>
      <c r="C7" s="1138">
        <f>C39</f>
        <v>0</v>
      </c>
      <c r="D7" s="1138">
        <f>D39</f>
        <v>448.66999999999996</v>
      </c>
      <c r="E7" s="1138">
        <f>E39</f>
        <v>438.06600000000003</v>
      </c>
      <c r="F7" s="1137">
        <f t="shared" si="0"/>
        <v>97.636570307798621</v>
      </c>
      <c r="G7" s="153"/>
      <c r="H7" s="154"/>
    </row>
    <row r="8" spans="1:12" ht="12.95" customHeight="1" x14ac:dyDescent="0.2">
      <c r="A8" s="1388" t="s">
        <v>534</v>
      </c>
      <c r="B8" s="1389"/>
      <c r="C8" s="1138">
        <f>C44</f>
        <v>3300</v>
      </c>
      <c r="D8" s="1138">
        <f>D44</f>
        <v>1600.0000000000002</v>
      </c>
      <c r="E8" s="1138">
        <f>E44</f>
        <v>553.18799000000001</v>
      </c>
      <c r="F8" s="1137">
        <f t="shared" si="0"/>
        <v>34.574249374999994</v>
      </c>
      <c r="G8" s="153"/>
      <c r="H8" s="154"/>
    </row>
    <row r="9" spans="1:12" s="115" customFormat="1" ht="13.5" customHeight="1" thickBot="1" x14ac:dyDescent="0.25">
      <c r="A9" s="1384" t="s">
        <v>288</v>
      </c>
      <c r="B9" s="1385"/>
      <c r="C9" s="125">
        <f>SUM(C5:C8)</f>
        <v>166648</v>
      </c>
      <c r="D9" s="125">
        <f>SUM(D5:D8)</f>
        <v>266990.88999999996</v>
      </c>
      <c r="E9" s="125">
        <f>SUM(E5:E8)</f>
        <v>197353.72464</v>
      </c>
      <c r="F9" s="126">
        <f t="shared" si="0"/>
        <v>73.917774737557536</v>
      </c>
      <c r="G9" s="153"/>
      <c r="H9" s="154"/>
      <c r="J9" s="118"/>
    </row>
    <row r="10" spans="1:12" s="130" customFormat="1" ht="10.5" customHeight="1" x14ac:dyDescent="0.2">
      <c r="A10" s="115"/>
      <c r="B10" s="127"/>
      <c r="C10" s="128"/>
      <c r="D10" s="128"/>
      <c r="E10" s="128"/>
      <c r="F10" s="129"/>
      <c r="G10" s="119"/>
      <c r="H10" s="123"/>
      <c r="J10" s="1177"/>
    </row>
    <row r="11" spans="1:12" s="130" customFormat="1" ht="10.5" customHeight="1" x14ac:dyDescent="0.2">
      <c r="A11" s="115"/>
      <c r="B11" s="127"/>
      <c r="C11" s="128"/>
      <c r="D11" s="128"/>
      <c r="E11" s="128"/>
      <c r="F11" s="129"/>
      <c r="G11" s="119"/>
      <c r="H11" s="123"/>
      <c r="J11" s="1177"/>
    </row>
    <row r="12" spans="1:12" s="130" customFormat="1" ht="10.5" customHeight="1" thickBot="1" x14ac:dyDescent="0.2">
      <c r="A12" s="115"/>
      <c r="B12" s="127"/>
      <c r="C12" s="128"/>
      <c r="D12" s="128"/>
      <c r="E12" s="128"/>
      <c r="F12" s="129"/>
      <c r="G12" s="119"/>
      <c r="H12" s="124" t="s">
        <v>530</v>
      </c>
      <c r="J12" s="1177"/>
    </row>
    <row r="13" spans="1:12" ht="28.5" customHeight="1" thickBot="1" x14ac:dyDescent="0.25">
      <c r="A13" s="131" t="s">
        <v>535</v>
      </c>
      <c r="B13" s="451" t="s">
        <v>465</v>
      </c>
      <c r="C13" s="1134" t="s">
        <v>4873</v>
      </c>
      <c r="D13" s="1134" t="s">
        <v>4874</v>
      </c>
      <c r="E13" s="1134" t="s">
        <v>4875</v>
      </c>
      <c r="F13" s="1139" t="s">
        <v>279</v>
      </c>
      <c r="G13" s="452" t="s">
        <v>536</v>
      </c>
      <c r="H13" s="1140" t="s">
        <v>537</v>
      </c>
    </row>
    <row r="14" spans="1:12" ht="15" customHeight="1" thickBot="1" x14ac:dyDescent="0.2">
      <c r="A14" s="158" t="s">
        <v>538</v>
      </c>
      <c r="B14" s="132"/>
      <c r="C14" s="133"/>
      <c r="D14" s="133"/>
      <c r="E14" s="134"/>
      <c r="F14" s="135"/>
      <c r="G14" s="136"/>
      <c r="H14" s="137"/>
    </row>
    <row r="15" spans="1:12" s="120" customFormat="1" ht="105" x14ac:dyDescent="0.2">
      <c r="A15" s="159">
        <v>1</v>
      </c>
      <c r="B15" s="1153" t="s">
        <v>588</v>
      </c>
      <c r="C15" s="1154">
        <f>6235.02-0.02</f>
        <v>6235</v>
      </c>
      <c r="D15" s="1154">
        <f>3661.75-0.02</f>
        <v>3661.73</v>
      </c>
      <c r="E15" s="1154">
        <v>2875.9085999999998</v>
      </c>
      <c r="F15" s="1143">
        <f t="shared" ref="F15:F32" si="1">E15/D15*100</f>
        <v>78.539613789110604</v>
      </c>
      <c r="G15" s="381" t="s">
        <v>542</v>
      </c>
      <c r="H15" s="1150" t="s">
        <v>5017</v>
      </c>
      <c r="I15" s="151"/>
      <c r="J15" s="151"/>
      <c r="L15" s="151"/>
    </row>
    <row r="16" spans="1:12" s="120" customFormat="1" ht="24" customHeight="1" x14ac:dyDescent="0.2">
      <c r="A16" s="160">
        <f>A15+1</f>
        <v>2</v>
      </c>
      <c r="B16" s="1141" t="s">
        <v>589</v>
      </c>
      <c r="C16" s="1142">
        <v>2000</v>
      </c>
      <c r="D16" s="1142">
        <v>1847.2</v>
      </c>
      <c r="E16" s="1142">
        <v>1805.87357</v>
      </c>
      <c r="F16" s="1143">
        <f t="shared" si="1"/>
        <v>97.762752815071451</v>
      </c>
      <c r="G16" s="1144" t="s">
        <v>540</v>
      </c>
      <c r="H16" s="1145" t="s">
        <v>59</v>
      </c>
      <c r="I16" s="151"/>
      <c r="J16" s="151"/>
    </row>
    <row r="17" spans="1:10" s="120" customFormat="1" ht="24" customHeight="1" x14ac:dyDescent="0.2">
      <c r="A17" s="160">
        <f t="shared" ref="A17:A31" si="2">A16+1</f>
        <v>3</v>
      </c>
      <c r="B17" s="1141" t="s">
        <v>3221</v>
      </c>
      <c r="C17" s="1142">
        <v>5326</v>
      </c>
      <c r="D17" s="1142">
        <v>5248.5</v>
      </c>
      <c r="E17" s="1142">
        <v>5248.5</v>
      </c>
      <c r="F17" s="1143">
        <f t="shared" si="1"/>
        <v>100</v>
      </c>
      <c r="G17" s="1144" t="s">
        <v>540</v>
      </c>
      <c r="H17" s="1145" t="s">
        <v>59</v>
      </c>
      <c r="I17" s="151"/>
      <c r="J17" s="151"/>
    </row>
    <row r="18" spans="1:10" s="120" customFormat="1" ht="21" x14ac:dyDescent="0.2">
      <c r="A18" s="160">
        <f t="shared" si="2"/>
        <v>4</v>
      </c>
      <c r="B18" s="1141" t="s">
        <v>590</v>
      </c>
      <c r="C18" s="1142">
        <v>4000</v>
      </c>
      <c r="D18" s="1142">
        <v>4240</v>
      </c>
      <c r="E18" s="1142">
        <v>4162.4567999999999</v>
      </c>
      <c r="F18" s="1143">
        <f t="shared" si="1"/>
        <v>98.171150943396228</v>
      </c>
      <c r="G18" s="1144" t="s">
        <v>540</v>
      </c>
      <c r="H18" s="1145" t="s">
        <v>59</v>
      </c>
      <c r="I18" s="151"/>
      <c r="J18" s="151"/>
    </row>
    <row r="19" spans="1:10" s="120" customFormat="1" ht="24" customHeight="1" x14ac:dyDescent="0.2">
      <c r="A19" s="160">
        <f t="shared" si="2"/>
        <v>5</v>
      </c>
      <c r="B19" s="1141" t="s">
        <v>591</v>
      </c>
      <c r="C19" s="1142">
        <v>4500</v>
      </c>
      <c r="D19" s="1142">
        <v>4672.53</v>
      </c>
      <c r="E19" s="1142">
        <v>4529.3694699999996</v>
      </c>
      <c r="F19" s="1143">
        <f t="shared" si="1"/>
        <v>96.936123898615961</v>
      </c>
      <c r="G19" s="1144" t="s">
        <v>540</v>
      </c>
      <c r="H19" s="453" t="s">
        <v>59</v>
      </c>
      <c r="I19" s="151"/>
      <c r="J19" s="151"/>
    </row>
    <row r="20" spans="1:10" s="120" customFormat="1" ht="132" customHeight="1" x14ac:dyDescent="0.2">
      <c r="A20" s="160">
        <f t="shared" si="2"/>
        <v>6</v>
      </c>
      <c r="B20" s="1151" t="s">
        <v>3223</v>
      </c>
      <c r="C20" s="1142">
        <v>22324</v>
      </c>
      <c r="D20" s="1142">
        <v>25474.25</v>
      </c>
      <c r="E20" s="1142">
        <v>17015.169310000001</v>
      </c>
      <c r="F20" s="1143">
        <f t="shared" si="1"/>
        <v>66.79360259870262</v>
      </c>
      <c r="G20" s="1144" t="s">
        <v>540</v>
      </c>
      <c r="H20" s="1145" t="s">
        <v>5018</v>
      </c>
      <c r="I20" s="151"/>
      <c r="J20" s="151"/>
    </row>
    <row r="21" spans="1:10" s="120" customFormat="1" ht="105" x14ac:dyDescent="0.2">
      <c r="A21" s="160">
        <f t="shared" si="2"/>
        <v>7</v>
      </c>
      <c r="B21" s="1151" t="s">
        <v>3222</v>
      </c>
      <c r="C21" s="1142">
        <v>5261</v>
      </c>
      <c r="D21" s="1142">
        <v>5352.8300000000008</v>
      </c>
      <c r="E21" s="1142">
        <v>4669.2051500000007</v>
      </c>
      <c r="F21" s="1143">
        <f t="shared" si="1"/>
        <v>87.228721069041981</v>
      </c>
      <c r="G21" s="1144" t="s">
        <v>542</v>
      </c>
      <c r="H21" s="1145" t="s">
        <v>5019</v>
      </c>
      <c r="I21" s="151"/>
      <c r="J21" s="151"/>
    </row>
    <row r="22" spans="1:10" s="120" customFormat="1" ht="99" customHeight="1" x14ac:dyDescent="0.2">
      <c r="A22" s="160">
        <f t="shared" si="2"/>
        <v>8</v>
      </c>
      <c r="B22" s="1151" t="s">
        <v>4586</v>
      </c>
      <c r="C22" s="1142">
        <v>0</v>
      </c>
      <c r="D22" s="1142">
        <v>21224.439999999988</v>
      </c>
      <c r="E22" s="1142">
        <v>9253.75</v>
      </c>
      <c r="F22" s="1143">
        <f t="shared" si="1"/>
        <v>43.599501329599299</v>
      </c>
      <c r="G22" s="1144" t="s">
        <v>542</v>
      </c>
      <c r="H22" s="1145" t="s">
        <v>5020</v>
      </c>
      <c r="I22" s="151"/>
      <c r="J22" s="151"/>
    </row>
    <row r="23" spans="1:10" s="120" customFormat="1" ht="67.5" customHeight="1" x14ac:dyDescent="0.2">
      <c r="A23" s="160">
        <f t="shared" si="2"/>
        <v>9</v>
      </c>
      <c r="B23" s="1151" t="s">
        <v>3693</v>
      </c>
      <c r="C23" s="1142">
        <v>7877</v>
      </c>
      <c r="D23" s="1142">
        <v>47758.81</v>
      </c>
      <c r="E23" s="1142">
        <v>46917.206979999995</v>
      </c>
      <c r="F23" s="1143">
        <f t="shared" si="1"/>
        <v>98.237805715845923</v>
      </c>
      <c r="G23" s="1144" t="s">
        <v>540</v>
      </c>
      <c r="H23" s="1145" t="s">
        <v>5021</v>
      </c>
      <c r="I23" s="151"/>
      <c r="J23" s="151"/>
    </row>
    <row r="24" spans="1:10" s="120" customFormat="1" ht="15" customHeight="1" x14ac:dyDescent="0.2">
      <c r="A24" s="160">
        <f t="shared" si="2"/>
        <v>10</v>
      </c>
      <c r="B24" s="1151" t="s">
        <v>3863</v>
      </c>
      <c r="C24" s="1142">
        <v>1155</v>
      </c>
      <c r="D24" s="1142">
        <v>770</v>
      </c>
      <c r="E24" s="1142">
        <v>770</v>
      </c>
      <c r="F24" s="1143">
        <f t="shared" si="1"/>
        <v>100</v>
      </c>
      <c r="G24" s="1144" t="s">
        <v>540</v>
      </c>
      <c r="H24" s="1145" t="s">
        <v>59</v>
      </c>
      <c r="I24" s="151"/>
      <c r="J24" s="151"/>
    </row>
    <row r="25" spans="1:10" s="120" customFormat="1" ht="24" customHeight="1" x14ac:dyDescent="0.2">
      <c r="A25" s="160">
        <f t="shared" si="2"/>
        <v>11</v>
      </c>
      <c r="B25" s="1141" t="s">
        <v>3805</v>
      </c>
      <c r="C25" s="1142">
        <v>10000</v>
      </c>
      <c r="D25" s="1142">
        <v>6000</v>
      </c>
      <c r="E25" s="1142">
        <v>6000</v>
      </c>
      <c r="F25" s="1143">
        <f t="shared" si="1"/>
        <v>100</v>
      </c>
      <c r="G25" s="1144" t="s">
        <v>540</v>
      </c>
      <c r="H25" s="1145" t="s">
        <v>59</v>
      </c>
      <c r="I25" s="151"/>
      <c r="J25" s="151"/>
    </row>
    <row r="26" spans="1:10" s="120" customFormat="1" ht="24" customHeight="1" x14ac:dyDescent="0.2">
      <c r="A26" s="160">
        <f t="shared" si="2"/>
        <v>12</v>
      </c>
      <c r="B26" s="1141" t="s">
        <v>4592</v>
      </c>
      <c r="C26" s="1142">
        <v>500</v>
      </c>
      <c r="D26" s="1142">
        <v>1000</v>
      </c>
      <c r="E26" s="1142">
        <v>963.18813999999998</v>
      </c>
      <c r="F26" s="1143">
        <f t="shared" si="1"/>
        <v>96.318814000000003</v>
      </c>
      <c r="G26" s="1144" t="s">
        <v>540</v>
      </c>
      <c r="H26" s="1145" t="s">
        <v>59</v>
      </c>
      <c r="I26" s="151"/>
      <c r="J26" s="151"/>
    </row>
    <row r="27" spans="1:10" s="120" customFormat="1" ht="15" customHeight="1" x14ac:dyDescent="0.2">
      <c r="A27" s="160">
        <f t="shared" si="2"/>
        <v>13</v>
      </c>
      <c r="B27" s="1141" t="s">
        <v>592</v>
      </c>
      <c r="C27" s="1142">
        <v>22000</v>
      </c>
      <c r="D27" s="1142">
        <v>25000</v>
      </c>
      <c r="E27" s="1142">
        <v>25000</v>
      </c>
      <c r="F27" s="1143">
        <f t="shared" si="1"/>
        <v>100</v>
      </c>
      <c r="G27" s="1144" t="s">
        <v>540</v>
      </c>
      <c r="H27" s="1145" t="s">
        <v>59</v>
      </c>
      <c r="I27" s="151"/>
      <c r="J27" s="151"/>
    </row>
    <row r="28" spans="1:10" s="120" customFormat="1" ht="45" customHeight="1" x14ac:dyDescent="0.2">
      <c r="A28" s="160">
        <f t="shared" si="2"/>
        <v>14</v>
      </c>
      <c r="B28" s="1141" t="s">
        <v>593</v>
      </c>
      <c r="C28" s="1142">
        <v>15000</v>
      </c>
      <c r="D28" s="1142">
        <v>12415.92</v>
      </c>
      <c r="E28" s="1142">
        <v>7719.38537</v>
      </c>
      <c r="F28" s="1143">
        <f t="shared" si="1"/>
        <v>62.173285346555062</v>
      </c>
      <c r="G28" s="1144" t="s">
        <v>540</v>
      </c>
      <c r="H28" s="453" t="s">
        <v>5022</v>
      </c>
      <c r="I28" s="151"/>
      <c r="J28" s="151"/>
    </row>
    <row r="29" spans="1:10" s="120" customFormat="1" ht="15" customHeight="1" x14ac:dyDescent="0.2">
      <c r="A29" s="160">
        <f t="shared" si="2"/>
        <v>15</v>
      </c>
      <c r="B29" s="1151" t="s">
        <v>595</v>
      </c>
      <c r="C29" s="1142">
        <v>170</v>
      </c>
      <c r="D29" s="1142">
        <v>163.71</v>
      </c>
      <c r="E29" s="1142">
        <v>163.70249999999999</v>
      </c>
      <c r="F29" s="1143">
        <f>E29/D29*100</f>
        <v>99.995418728238946</v>
      </c>
      <c r="G29" s="1144" t="s">
        <v>540</v>
      </c>
      <c r="H29" s="1145" t="s">
        <v>59</v>
      </c>
      <c r="I29" s="151"/>
      <c r="J29" s="151"/>
    </row>
    <row r="30" spans="1:10" s="120" customFormat="1" ht="78" customHeight="1" x14ac:dyDescent="0.2">
      <c r="A30" s="160">
        <f t="shared" si="2"/>
        <v>16</v>
      </c>
      <c r="B30" s="1151" t="s">
        <v>3322</v>
      </c>
      <c r="C30" s="1142">
        <v>49000</v>
      </c>
      <c r="D30" s="1142">
        <v>91589.3</v>
      </c>
      <c r="E30" s="1142">
        <v>50936.082689999996</v>
      </c>
      <c r="F30" s="1143">
        <f t="shared" si="1"/>
        <v>55.613573517867252</v>
      </c>
      <c r="G30" s="1144" t="s">
        <v>542</v>
      </c>
      <c r="H30" s="1145" t="s">
        <v>5023</v>
      </c>
      <c r="I30" s="151"/>
      <c r="J30" s="151"/>
    </row>
    <row r="31" spans="1:10" s="120" customFormat="1" ht="24" customHeight="1" x14ac:dyDescent="0.2">
      <c r="A31" s="160">
        <f t="shared" si="2"/>
        <v>17</v>
      </c>
      <c r="B31" s="1151" t="s">
        <v>594</v>
      </c>
      <c r="C31" s="1142">
        <v>8000</v>
      </c>
      <c r="D31" s="1142">
        <v>7753</v>
      </c>
      <c r="E31" s="1142">
        <v>7752.6720700000005</v>
      </c>
      <c r="F31" s="1143">
        <f t="shared" si="1"/>
        <v>99.995770282471312</v>
      </c>
      <c r="G31" s="1144" t="s">
        <v>540</v>
      </c>
      <c r="H31" s="1145" t="s">
        <v>59</v>
      </c>
      <c r="I31" s="151"/>
      <c r="J31" s="151"/>
    </row>
    <row r="32" spans="1:10" s="127" customFormat="1" ht="13.5" customHeight="1" thickBot="1" x14ac:dyDescent="0.25">
      <c r="A32" s="1386" t="s">
        <v>288</v>
      </c>
      <c r="B32" s="1387"/>
      <c r="C32" s="138">
        <f>SUM(C15:C31)</f>
        <v>163348</v>
      </c>
      <c r="D32" s="138">
        <f>SUM(D15:D31)</f>
        <v>264172.21999999997</v>
      </c>
      <c r="E32" s="138">
        <f>SUM(E15:E31)</f>
        <v>195782.47065</v>
      </c>
      <c r="F32" s="139">
        <f t="shared" si="1"/>
        <v>74.111680119128351</v>
      </c>
      <c r="G32" s="140"/>
      <c r="H32" s="161"/>
      <c r="I32" s="151"/>
      <c r="J32" s="151"/>
    </row>
    <row r="33" spans="1:10" s="115" customFormat="1" ht="18" customHeight="1" thickBot="1" x14ac:dyDescent="0.2">
      <c r="A33" s="158" t="s">
        <v>532</v>
      </c>
      <c r="B33" s="141"/>
      <c r="C33" s="142"/>
      <c r="D33" s="142"/>
      <c r="E33" s="143"/>
      <c r="F33" s="135"/>
      <c r="G33" s="136"/>
      <c r="H33" s="1152"/>
      <c r="J33" s="118"/>
    </row>
    <row r="34" spans="1:10" s="120" customFormat="1" ht="89.25" customHeight="1" x14ac:dyDescent="0.2">
      <c r="A34" s="454">
        <f>A31+1</f>
        <v>18</v>
      </c>
      <c r="B34" s="1147" t="s">
        <v>596</v>
      </c>
      <c r="C34" s="1148">
        <v>0</v>
      </c>
      <c r="D34" s="1148">
        <v>770</v>
      </c>
      <c r="E34" s="1148">
        <v>580</v>
      </c>
      <c r="F34" s="1143">
        <f t="shared" ref="F34:F35" si="3">E34/D34*100</f>
        <v>75.324675324675326</v>
      </c>
      <c r="G34" s="1144" t="s">
        <v>540</v>
      </c>
      <c r="H34" s="1145" t="s">
        <v>5024</v>
      </c>
      <c r="J34" s="151"/>
    </row>
    <row r="35" spans="1:10" s="120" customFormat="1" ht="13.5" customHeight="1" thickBot="1" x14ac:dyDescent="0.25">
      <c r="A35" s="1386" t="s">
        <v>288</v>
      </c>
      <c r="B35" s="1387"/>
      <c r="C35" s="138">
        <f>SUM(C34:C34)</f>
        <v>0</v>
      </c>
      <c r="D35" s="138">
        <f>SUM(D34:D34)</f>
        <v>770</v>
      </c>
      <c r="E35" s="138">
        <f>SUM(E34:E34)</f>
        <v>580</v>
      </c>
      <c r="F35" s="139">
        <f t="shared" si="3"/>
        <v>75.324675324675326</v>
      </c>
      <c r="G35" s="140"/>
      <c r="H35" s="161"/>
      <c r="J35" s="151"/>
    </row>
    <row r="36" spans="1:10" ht="18" customHeight="1" thickBot="1" x14ac:dyDescent="0.2">
      <c r="A36" s="162" t="s">
        <v>546</v>
      </c>
      <c r="B36" s="144"/>
      <c r="C36" s="145"/>
      <c r="D36" s="145"/>
      <c r="E36" s="146"/>
      <c r="F36" s="147"/>
      <c r="G36" s="163"/>
      <c r="H36" s="164"/>
      <c r="J36" s="151"/>
    </row>
    <row r="37" spans="1:10" s="120" customFormat="1" ht="15" customHeight="1" x14ac:dyDescent="0.2">
      <c r="A37" s="454">
        <f>A34+1</f>
        <v>19</v>
      </c>
      <c r="B37" s="1153" t="s">
        <v>529</v>
      </c>
      <c r="C37" s="1154">
        <v>0</v>
      </c>
      <c r="D37" s="1154">
        <v>268.66999999999996</v>
      </c>
      <c r="E37" s="1154">
        <v>258.06600000000003</v>
      </c>
      <c r="F37" s="1143">
        <f t="shared" ref="F37:F39" si="4">E37/D37*100</f>
        <v>96.05315070532626</v>
      </c>
      <c r="G37" s="1155" t="s">
        <v>545</v>
      </c>
      <c r="H37" s="1145" t="s">
        <v>59</v>
      </c>
      <c r="J37" s="151"/>
    </row>
    <row r="38" spans="1:10" s="120" customFormat="1" ht="24" customHeight="1" x14ac:dyDescent="0.2">
      <c r="A38" s="160">
        <f t="shared" ref="A38" si="5">A37+1</f>
        <v>20</v>
      </c>
      <c r="B38" s="1153" t="s">
        <v>596</v>
      </c>
      <c r="C38" s="1154">
        <v>0</v>
      </c>
      <c r="D38" s="1154">
        <v>180</v>
      </c>
      <c r="E38" s="1154">
        <v>180</v>
      </c>
      <c r="F38" s="1143">
        <f t="shared" si="4"/>
        <v>100</v>
      </c>
      <c r="G38" s="1155" t="s">
        <v>540</v>
      </c>
      <c r="H38" s="1145" t="s">
        <v>59</v>
      </c>
      <c r="J38" s="151"/>
    </row>
    <row r="39" spans="1:10" s="120" customFormat="1" ht="13.5" customHeight="1" thickBot="1" x14ac:dyDescent="0.25">
      <c r="A39" s="1386" t="s">
        <v>288</v>
      </c>
      <c r="B39" s="1387"/>
      <c r="C39" s="138">
        <f>SUM(C37:C38)</f>
        <v>0</v>
      </c>
      <c r="D39" s="148">
        <f>SUM(D37:D38)</f>
        <v>448.66999999999996</v>
      </c>
      <c r="E39" s="148">
        <f>SUM(E37:E38)</f>
        <v>438.06600000000003</v>
      </c>
      <c r="F39" s="149">
        <f t="shared" si="4"/>
        <v>97.636570307798621</v>
      </c>
      <c r="G39" s="140"/>
      <c r="H39" s="150"/>
      <c r="J39" s="151"/>
    </row>
    <row r="40" spans="1:10" ht="18" customHeight="1" thickBot="1" x14ac:dyDescent="0.2">
      <c r="A40" s="158" t="s">
        <v>534</v>
      </c>
      <c r="B40" s="132"/>
      <c r="C40" s="133"/>
      <c r="D40" s="133"/>
      <c r="E40" s="134"/>
      <c r="F40" s="135"/>
      <c r="G40" s="136"/>
      <c r="H40" s="165"/>
      <c r="J40" s="151"/>
    </row>
    <row r="41" spans="1:10" s="120" customFormat="1" ht="34.5" customHeight="1" x14ac:dyDescent="0.2">
      <c r="A41" s="454">
        <f>A38+1</f>
        <v>21</v>
      </c>
      <c r="B41" s="1153" t="s">
        <v>4026</v>
      </c>
      <c r="C41" s="1154">
        <v>1100</v>
      </c>
      <c r="D41" s="1154">
        <v>0</v>
      </c>
      <c r="E41" s="1154">
        <v>0</v>
      </c>
      <c r="F41" s="1143" t="s">
        <v>2578</v>
      </c>
      <c r="G41" s="1144" t="s">
        <v>545</v>
      </c>
      <c r="H41" s="1161" t="s">
        <v>5025</v>
      </c>
      <c r="J41" s="151"/>
    </row>
    <row r="42" spans="1:10" s="120" customFormat="1" ht="34.5" customHeight="1" x14ac:dyDescent="0.2">
      <c r="A42" s="160">
        <f t="shared" ref="A42:A43" si="6">A41+1</f>
        <v>22</v>
      </c>
      <c r="B42" s="1153" t="s">
        <v>4027</v>
      </c>
      <c r="C42" s="1154">
        <v>600</v>
      </c>
      <c r="D42" s="1154">
        <v>0</v>
      </c>
      <c r="E42" s="1154">
        <v>0</v>
      </c>
      <c r="F42" s="1143" t="s">
        <v>2578</v>
      </c>
      <c r="G42" s="1155" t="s">
        <v>545</v>
      </c>
      <c r="H42" s="1161" t="s">
        <v>5025</v>
      </c>
      <c r="J42" s="151"/>
    </row>
    <row r="43" spans="1:10" s="120" customFormat="1" ht="78" customHeight="1" x14ac:dyDescent="0.2">
      <c r="A43" s="160">
        <f t="shared" si="6"/>
        <v>23</v>
      </c>
      <c r="B43" s="1153" t="s">
        <v>4337</v>
      </c>
      <c r="C43" s="1154">
        <v>1600</v>
      </c>
      <c r="D43" s="1154">
        <v>1600.0000000000002</v>
      </c>
      <c r="E43" s="1154">
        <v>553.18799000000001</v>
      </c>
      <c r="F43" s="1143">
        <f t="shared" ref="F43:F44" si="7">E43/D43*100</f>
        <v>34.574249374999994</v>
      </c>
      <c r="G43" s="1155" t="s">
        <v>542</v>
      </c>
      <c r="H43" s="1161" t="s">
        <v>5026</v>
      </c>
      <c r="J43" s="151"/>
    </row>
    <row r="44" spans="1:10" s="120" customFormat="1" ht="13.5" customHeight="1" thickBot="1" x14ac:dyDescent="0.25">
      <c r="A44" s="1386" t="s">
        <v>288</v>
      </c>
      <c r="B44" s="1387"/>
      <c r="C44" s="138">
        <f>SUM(C41:C43)</f>
        <v>3300</v>
      </c>
      <c r="D44" s="138">
        <f>SUM(D41:D43)</f>
        <v>1600.0000000000002</v>
      </c>
      <c r="E44" s="138">
        <f>SUM(E41:E43)</f>
        <v>553.18799000000001</v>
      </c>
      <c r="F44" s="149">
        <f t="shared" si="7"/>
        <v>34.574249374999994</v>
      </c>
      <c r="G44" s="140"/>
      <c r="H44" s="150"/>
      <c r="J44" s="151"/>
    </row>
    <row r="45" spans="1:10" s="155" customFormat="1" x14ac:dyDescent="0.2">
      <c r="A45" s="121"/>
      <c r="B45" s="151"/>
      <c r="C45" s="121"/>
      <c r="D45" s="121"/>
      <c r="E45" s="121"/>
      <c r="F45" s="152"/>
      <c r="G45" s="153"/>
      <c r="H45" s="154"/>
      <c r="J45" s="1178"/>
    </row>
  </sheetData>
  <mergeCells count="11">
    <mergeCell ref="A8:B8"/>
    <mergeCell ref="A1:H1"/>
    <mergeCell ref="A4:B4"/>
    <mergeCell ref="A5:B5"/>
    <mergeCell ref="A6:B6"/>
    <mergeCell ref="A7:B7"/>
    <mergeCell ref="A9:B9"/>
    <mergeCell ref="A32:B32"/>
    <mergeCell ref="A35:B35"/>
    <mergeCell ref="A39:B39"/>
    <mergeCell ref="A44:B44"/>
  </mergeCells>
  <printOptions horizontalCentered="1"/>
  <pageMargins left="0.31496062992125984" right="0.31496062992125984" top="0.51181102362204722" bottom="0.43307086614173229" header="0.31496062992125984" footer="0.23622047244094491"/>
  <pageSetup paperSize="9" scale="96" firstPageNumber="183" fitToHeight="0" orientation="landscape" useFirstPageNumber="1" r:id="rId1"/>
  <headerFooter>
    <oddHeader>&amp;L&amp;"Tahoma,Kurzíva"&amp;9Závěrečný účet Moravskoslezského kraje za rok 2025&amp;R&amp;"Tahoma,Kurzíva"&amp;9Tabulka č. 18</oddHeader>
    <oddFooter>&amp;C&amp;"Tahoma,Obyčejné"&amp;P</oddFooter>
  </headerFooter>
  <rowBreaks count="1" manualBreakCount="1">
    <brk id="30"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B7C67-9650-4BEA-BBA6-37AB83C841C6}">
  <sheetPr>
    <pageSetUpPr fitToPage="1"/>
  </sheetPr>
  <dimension ref="A1:I112"/>
  <sheetViews>
    <sheetView zoomScaleNormal="100" zoomScaleSheetLayoutView="100" workbookViewId="0">
      <pane ySplit="14" topLeftCell="A93"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6384" width="9.140625" style="118"/>
  </cols>
  <sheetData>
    <row r="1" spans="1:8" s="114" customFormat="1" ht="18" customHeight="1" x14ac:dyDescent="0.2">
      <c r="A1" s="1390" t="s">
        <v>5027</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C48</f>
        <v>3370827</v>
      </c>
      <c r="D5" s="1136">
        <f>D48</f>
        <v>3119415.1900000009</v>
      </c>
      <c r="E5" s="1136">
        <f>E48</f>
        <v>3055290.6708999993</v>
      </c>
      <c r="F5" s="1137">
        <f t="shared" ref="F5:F10" si="0">E5/D5*100</f>
        <v>97.944341641165067</v>
      </c>
      <c r="G5" s="153"/>
      <c r="H5" s="154"/>
    </row>
    <row r="6" spans="1:8" ht="12.95" customHeight="1" x14ac:dyDescent="0.2">
      <c r="A6" s="1388" t="s">
        <v>532</v>
      </c>
      <c r="B6" s="1389"/>
      <c r="C6" s="1138">
        <f>C58</f>
        <v>309323</v>
      </c>
      <c r="D6" s="1138">
        <f>D58</f>
        <v>884471.36</v>
      </c>
      <c r="E6" s="1138">
        <f>E58</f>
        <v>879263.65098999999</v>
      </c>
      <c r="F6" s="1137">
        <f t="shared" si="0"/>
        <v>99.411206598029352</v>
      </c>
      <c r="G6" s="153"/>
      <c r="H6" s="154"/>
    </row>
    <row r="7" spans="1:8" ht="12.95" customHeight="1" x14ac:dyDescent="0.2">
      <c r="A7" s="166" t="s">
        <v>556</v>
      </c>
      <c r="B7" s="1179"/>
      <c r="C7" s="1138">
        <f>C61</f>
        <v>196000</v>
      </c>
      <c r="D7" s="1138">
        <f>D61</f>
        <v>196000</v>
      </c>
      <c r="E7" s="1138">
        <f>E61</f>
        <v>196000</v>
      </c>
      <c r="F7" s="1137">
        <f t="shared" si="0"/>
        <v>100</v>
      </c>
      <c r="G7" s="153"/>
      <c r="H7" s="154"/>
    </row>
    <row r="8" spans="1:8" ht="12.95" customHeight="1" x14ac:dyDescent="0.2">
      <c r="A8" s="1388" t="s">
        <v>533</v>
      </c>
      <c r="B8" s="1389"/>
      <c r="C8" s="1138">
        <f>C80</f>
        <v>174903</v>
      </c>
      <c r="D8" s="1138">
        <f>D80</f>
        <v>189734.12</v>
      </c>
      <c r="E8" s="1138">
        <f>E80</f>
        <v>149296.92681999999</v>
      </c>
      <c r="F8" s="1137">
        <f t="shared" si="0"/>
        <v>78.687442627609627</v>
      </c>
      <c r="G8" s="153"/>
      <c r="H8" s="154"/>
    </row>
    <row r="9" spans="1:8" ht="12.95" customHeight="1" x14ac:dyDescent="0.2">
      <c r="A9" s="1388" t="s">
        <v>534</v>
      </c>
      <c r="B9" s="1389"/>
      <c r="C9" s="1138">
        <f>C111</f>
        <v>706161</v>
      </c>
      <c r="D9" s="1138">
        <f>D111</f>
        <v>655543.09000000008</v>
      </c>
      <c r="E9" s="1138">
        <f>E111</f>
        <v>545477.59662000008</v>
      </c>
      <c r="F9" s="1137">
        <f t="shared" si="0"/>
        <v>83.210029201894258</v>
      </c>
      <c r="G9" s="153"/>
      <c r="H9" s="154"/>
    </row>
    <row r="10" spans="1:8" s="115" customFormat="1" ht="13.5" customHeight="1" thickBot="1" x14ac:dyDescent="0.25">
      <c r="A10" s="1384" t="s">
        <v>288</v>
      </c>
      <c r="B10" s="1385"/>
      <c r="C10" s="125">
        <f>SUM(C5:C9)</f>
        <v>4757214</v>
      </c>
      <c r="D10" s="125">
        <f>SUM(D5:D9)</f>
        <v>5045163.7600000007</v>
      </c>
      <c r="E10" s="125">
        <f>SUM(E5:E9)</f>
        <v>4825328.845329999</v>
      </c>
      <c r="F10" s="126">
        <f t="shared" si="0"/>
        <v>95.642660473918852</v>
      </c>
      <c r="G10" s="153"/>
      <c r="H10" s="154"/>
    </row>
    <row r="11" spans="1:8" s="130" customFormat="1" ht="10.5" customHeight="1" x14ac:dyDescent="0.2">
      <c r="A11" s="115"/>
      <c r="B11" s="127"/>
      <c r="C11" s="128"/>
      <c r="D11" s="128"/>
      <c r="E11" s="128"/>
      <c r="F11" s="129"/>
      <c r="G11" s="119"/>
      <c r="H11" s="123"/>
    </row>
    <row r="12" spans="1:8" s="130" customFormat="1" ht="10.5" customHeight="1" x14ac:dyDescent="0.2">
      <c r="A12" s="115"/>
      <c r="B12" s="127"/>
      <c r="C12" s="128"/>
      <c r="D12" s="128"/>
      <c r="E12" s="128"/>
      <c r="F12" s="129"/>
      <c r="G12" s="119"/>
      <c r="H12" s="123"/>
    </row>
    <row r="13" spans="1:8" s="130" customFormat="1" ht="10.5" customHeight="1" thickBot="1" x14ac:dyDescent="0.2">
      <c r="A13" s="115"/>
      <c r="B13" s="127"/>
      <c r="C13" s="128"/>
      <c r="D13" s="128"/>
      <c r="E13" s="128"/>
      <c r="F13" s="129"/>
      <c r="G13" s="119"/>
      <c r="H13" s="124" t="s">
        <v>530</v>
      </c>
    </row>
    <row r="14" spans="1:8" ht="28.5" customHeight="1" thickBot="1" x14ac:dyDescent="0.25">
      <c r="A14" s="131" t="s">
        <v>535</v>
      </c>
      <c r="B14" s="451" t="s">
        <v>465</v>
      </c>
      <c r="C14" s="1134" t="s">
        <v>4873</v>
      </c>
      <c r="D14" s="1134" t="s">
        <v>4874</v>
      </c>
      <c r="E14" s="1134" t="s">
        <v>4875</v>
      </c>
      <c r="F14" s="1139" t="s">
        <v>279</v>
      </c>
      <c r="G14" s="452" t="s">
        <v>536</v>
      </c>
      <c r="H14" s="1140" t="s">
        <v>537</v>
      </c>
    </row>
    <row r="15" spans="1:8" ht="15" customHeight="1" thickBot="1" x14ac:dyDescent="0.2">
      <c r="A15" s="158" t="s">
        <v>538</v>
      </c>
      <c r="B15" s="132"/>
      <c r="C15" s="133"/>
      <c r="D15" s="133"/>
      <c r="E15" s="134"/>
      <c r="F15" s="135"/>
      <c r="G15" s="136"/>
      <c r="H15" s="137"/>
    </row>
    <row r="16" spans="1:8" s="120" customFormat="1" ht="24" customHeight="1" x14ac:dyDescent="0.2">
      <c r="A16" s="159">
        <v>1</v>
      </c>
      <c r="B16" s="1153" t="s">
        <v>4587</v>
      </c>
      <c r="C16" s="1154">
        <v>2000</v>
      </c>
      <c r="D16" s="1154">
        <v>1520.4999999999998</v>
      </c>
      <c r="E16" s="1154">
        <v>1511.9015999999999</v>
      </c>
      <c r="F16" s="1143">
        <f t="shared" ref="F16:F48" si="1">E16/D16*100</f>
        <v>99.434501808615593</v>
      </c>
      <c r="G16" s="381" t="s">
        <v>540</v>
      </c>
      <c r="H16" s="1150" t="s">
        <v>59</v>
      </c>
    </row>
    <row r="17" spans="1:8" s="120" customFormat="1" ht="24" customHeight="1" x14ac:dyDescent="0.2">
      <c r="A17" s="160">
        <f>A16+1</f>
        <v>2</v>
      </c>
      <c r="B17" s="1141" t="s">
        <v>3770</v>
      </c>
      <c r="C17" s="1142">
        <v>1000</v>
      </c>
      <c r="D17" s="1142">
        <v>1643.3</v>
      </c>
      <c r="E17" s="1142">
        <v>1643.3</v>
      </c>
      <c r="F17" s="1143">
        <f t="shared" si="1"/>
        <v>100</v>
      </c>
      <c r="G17" s="1144" t="s">
        <v>540</v>
      </c>
      <c r="H17" s="1145" t="s">
        <v>59</v>
      </c>
    </row>
    <row r="18" spans="1:8" s="120" customFormat="1" ht="34.5" customHeight="1" x14ac:dyDescent="0.2">
      <c r="A18" s="160">
        <f t="shared" ref="A18:A47" si="2">A17+1</f>
        <v>3</v>
      </c>
      <c r="B18" s="1141" t="s">
        <v>597</v>
      </c>
      <c r="C18" s="1142">
        <v>5000</v>
      </c>
      <c r="D18" s="1142">
        <v>3358.7</v>
      </c>
      <c r="E18" s="1142">
        <v>3358.7</v>
      </c>
      <c r="F18" s="1143">
        <f t="shared" si="1"/>
        <v>100</v>
      </c>
      <c r="G18" s="1144" t="s">
        <v>540</v>
      </c>
      <c r="H18" s="1161" t="s">
        <v>59</v>
      </c>
    </row>
    <row r="19" spans="1:8" s="120" customFormat="1" ht="45" customHeight="1" x14ac:dyDescent="0.2">
      <c r="A19" s="160">
        <f t="shared" si="2"/>
        <v>4</v>
      </c>
      <c r="B19" s="1141" t="s">
        <v>598</v>
      </c>
      <c r="C19" s="1142">
        <v>30000</v>
      </c>
      <c r="D19" s="1142">
        <v>31343.699999999997</v>
      </c>
      <c r="E19" s="1142">
        <v>30253.693969999993</v>
      </c>
      <c r="F19" s="1143">
        <f t="shared" si="1"/>
        <v>96.522407916104342</v>
      </c>
      <c r="G19" s="1144" t="s">
        <v>540</v>
      </c>
      <c r="H19" s="1161" t="s">
        <v>5028</v>
      </c>
    </row>
    <row r="20" spans="1:8" s="120" customFormat="1" ht="34.5" customHeight="1" x14ac:dyDescent="0.2">
      <c r="A20" s="160">
        <f t="shared" si="2"/>
        <v>5</v>
      </c>
      <c r="B20" s="1141" t="s">
        <v>5029</v>
      </c>
      <c r="C20" s="1142">
        <v>4500</v>
      </c>
      <c r="D20" s="1142">
        <v>4334.5</v>
      </c>
      <c r="E20" s="1142">
        <v>4324.9508900000001</v>
      </c>
      <c r="F20" s="1143">
        <f t="shared" si="1"/>
        <v>99.779695235898032</v>
      </c>
      <c r="G20" s="1144" t="s">
        <v>540</v>
      </c>
      <c r="H20" s="1161" t="s">
        <v>59</v>
      </c>
    </row>
    <row r="21" spans="1:8" s="120" customFormat="1" ht="34.5" customHeight="1" x14ac:dyDescent="0.2">
      <c r="A21" s="160">
        <f t="shared" si="2"/>
        <v>6</v>
      </c>
      <c r="B21" s="1151" t="s">
        <v>599</v>
      </c>
      <c r="C21" s="1142">
        <v>87000</v>
      </c>
      <c r="D21" s="1142">
        <v>87000</v>
      </c>
      <c r="E21" s="1142">
        <v>87000</v>
      </c>
      <c r="F21" s="1143">
        <f t="shared" si="1"/>
        <v>100</v>
      </c>
      <c r="G21" s="1144" t="s">
        <v>540</v>
      </c>
      <c r="H21" s="1145" t="s">
        <v>59</v>
      </c>
    </row>
    <row r="22" spans="1:8" s="120" customFormat="1" ht="24" customHeight="1" x14ac:dyDescent="0.2">
      <c r="A22" s="160">
        <f t="shared" si="2"/>
        <v>7</v>
      </c>
      <c r="B22" s="1151" t="s">
        <v>600</v>
      </c>
      <c r="C22" s="1142">
        <v>0</v>
      </c>
      <c r="D22" s="1142">
        <v>2699299.8200000003</v>
      </c>
      <c r="E22" s="1142">
        <v>2699299.82131</v>
      </c>
      <c r="F22" s="1143">
        <f t="shared" si="1"/>
        <v>100.00000004853109</v>
      </c>
      <c r="G22" s="1144" t="s">
        <v>540</v>
      </c>
      <c r="H22" s="1145" t="s">
        <v>59</v>
      </c>
    </row>
    <row r="23" spans="1:8" s="120" customFormat="1" ht="24" customHeight="1" x14ac:dyDescent="0.2">
      <c r="A23" s="160">
        <f t="shared" si="2"/>
        <v>8</v>
      </c>
      <c r="B23" s="1151" t="s">
        <v>601</v>
      </c>
      <c r="C23" s="1142">
        <v>199842</v>
      </c>
      <c r="D23" s="1142">
        <v>197315</v>
      </c>
      <c r="E23" s="1142">
        <v>197315</v>
      </c>
      <c r="F23" s="1143">
        <f t="shared" si="1"/>
        <v>100</v>
      </c>
      <c r="G23" s="1144" t="s">
        <v>540</v>
      </c>
      <c r="H23" s="1145" t="s">
        <v>59</v>
      </c>
    </row>
    <row r="24" spans="1:8" s="120" customFormat="1" ht="24" customHeight="1" x14ac:dyDescent="0.2">
      <c r="A24" s="160">
        <f t="shared" si="2"/>
        <v>9</v>
      </c>
      <c r="B24" s="1151" t="s">
        <v>2508</v>
      </c>
      <c r="C24" s="1142">
        <v>3000</v>
      </c>
      <c r="D24" s="1142">
        <v>3000</v>
      </c>
      <c r="E24" s="1142">
        <v>3000</v>
      </c>
      <c r="F24" s="1143">
        <f t="shared" si="1"/>
        <v>100</v>
      </c>
      <c r="G24" s="1144" t="s">
        <v>540</v>
      </c>
      <c r="H24" s="1161" t="s">
        <v>59</v>
      </c>
    </row>
    <row r="25" spans="1:8" s="120" customFormat="1" ht="24" customHeight="1" x14ac:dyDescent="0.2">
      <c r="A25" s="160">
        <f t="shared" si="2"/>
        <v>10</v>
      </c>
      <c r="B25" s="1141" t="s">
        <v>4616</v>
      </c>
      <c r="C25" s="1142">
        <v>3000</v>
      </c>
      <c r="D25" s="1142">
        <v>1443</v>
      </c>
      <c r="E25" s="1142">
        <v>1439</v>
      </c>
      <c r="F25" s="1143">
        <f t="shared" si="1"/>
        <v>99.722799722799721</v>
      </c>
      <c r="G25" s="1144" t="s">
        <v>540</v>
      </c>
      <c r="H25" s="1161" t="s">
        <v>59</v>
      </c>
    </row>
    <row r="26" spans="1:8" s="120" customFormat="1" ht="24" customHeight="1" x14ac:dyDescent="0.2">
      <c r="A26" s="160">
        <f t="shared" si="2"/>
        <v>11</v>
      </c>
      <c r="B26" s="1141" t="s">
        <v>3941</v>
      </c>
      <c r="C26" s="1142">
        <v>100</v>
      </c>
      <c r="D26" s="1142">
        <v>0</v>
      </c>
      <c r="E26" s="1142">
        <v>0</v>
      </c>
      <c r="F26" s="1143" t="s">
        <v>2578</v>
      </c>
      <c r="G26" s="1144" t="s">
        <v>540</v>
      </c>
      <c r="H26" s="1161" t="s">
        <v>5030</v>
      </c>
    </row>
    <row r="27" spans="1:8" s="120" customFormat="1" ht="57" customHeight="1" x14ac:dyDescent="0.2">
      <c r="A27" s="160">
        <f t="shared" si="2"/>
        <v>12</v>
      </c>
      <c r="B27" s="1141" t="s">
        <v>3758</v>
      </c>
      <c r="C27" s="1142">
        <v>2030</v>
      </c>
      <c r="D27" s="1142">
        <v>2500</v>
      </c>
      <c r="E27" s="1142">
        <v>1300</v>
      </c>
      <c r="F27" s="1143">
        <f t="shared" si="1"/>
        <v>52</v>
      </c>
      <c r="G27" s="1144" t="s">
        <v>540</v>
      </c>
      <c r="H27" s="1161" t="s">
        <v>5031</v>
      </c>
    </row>
    <row r="28" spans="1:8" s="120" customFormat="1" ht="45" customHeight="1" x14ac:dyDescent="0.2">
      <c r="A28" s="160">
        <f t="shared" si="2"/>
        <v>13</v>
      </c>
      <c r="B28" s="1151" t="s">
        <v>3702</v>
      </c>
      <c r="C28" s="1142">
        <v>2295</v>
      </c>
      <c r="D28" s="1142">
        <v>1645</v>
      </c>
      <c r="E28" s="1142">
        <v>1419.6</v>
      </c>
      <c r="F28" s="1143">
        <f t="shared" si="1"/>
        <v>86.297872340425528</v>
      </c>
      <c r="G28" s="1144" t="s">
        <v>540</v>
      </c>
      <c r="H28" s="1161" t="s">
        <v>5032</v>
      </c>
    </row>
    <row r="29" spans="1:8" s="120" customFormat="1" ht="24" customHeight="1" x14ac:dyDescent="0.2">
      <c r="A29" s="160">
        <f t="shared" si="2"/>
        <v>14</v>
      </c>
      <c r="B29" s="1151" t="s">
        <v>3865</v>
      </c>
      <c r="C29" s="1142">
        <v>200</v>
      </c>
      <c r="D29" s="1142">
        <v>0</v>
      </c>
      <c r="E29" s="1142">
        <v>0</v>
      </c>
      <c r="F29" s="1143" t="s">
        <v>2578</v>
      </c>
      <c r="G29" s="1144" t="s">
        <v>540</v>
      </c>
      <c r="H29" s="1161" t="s">
        <v>5030</v>
      </c>
    </row>
    <row r="30" spans="1:8" s="120" customFormat="1" ht="24" customHeight="1" x14ac:dyDescent="0.2">
      <c r="A30" s="160">
        <f t="shared" si="2"/>
        <v>15</v>
      </c>
      <c r="B30" s="1151" t="s">
        <v>3869</v>
      </c>
      <c r="C30" s="1142">
        <v>450</v>
      </c>
      <c r="D30" s="1142">
        <v>0</v>
      </c>
      <c r="E30" s="1142">
        <v>0</v>
      </c>
      <c r="F30" s="1143" t="s">
        <v>2578</v>
      </c>
      <c r="G30" s="1144" t="s">
        <v>540</v>
      </c>
      <c r="H30" s="1161" t="s">
        <v>5030</v>
      </c>
    </row>
    <row r="31" spans="1:8" s="120" customFormat="1" ht="24" customHeight="1" x14ac:dyDescent="0.2">
      <c r="A31" s="160">
        <f t="shared" si="2"/>
        <v>16</v>
      </c>
      <c r="B31" s="1151" t="s">
        <v>3698</v>
      </c>
      <c r="C31" s="1142">
        <v>5000</v>
      </c>
      <c r="D31" s="1142">
        <v>830</v>
      </c>
      <c r="E31" s="1142">
        <v>0</v>
      </c>
      <c r="F31" s="1143">
        <f t="shared" si="1"/>
        <v>0</v>
      </c>
      <c r="G31" s="1144" t="s">
        <v>540</v>
      </c>
      <c r="H31" s="1161" t="s">
        <v>5033</v>
      </c>
    </row>
    <row r="32" spans="1:8" s="120" customFormat="1" ht="73.5" x14ac:dyDescent="0.2">
      <c r="A32" s="160">
        <f t="shared" si="2"/>
        <v>17</v>
      </c>
      <c r="B32" s="1141" t="s">
        <v>4601</v>
      </c>
      <c r="C32" s="1142">
        <v>0</v>
      </c>
      <c r="D32" s="1142">
        <v>50000</v>
      </c>
      <c r="E32" s="1142">
        <v>0</v>
      </c>
      <c r="F32" s="1143">
        <f t="shared" si="1"/>
        <v>0</v>
      </c>
      <c r="G32" s="1144" t="s">
        <v>542</v>
      </c>
      <c r="H32" s="1161" t="s">
        <v>5034</v>
      </c>
    </row>
    <row r="33" spans="1:8" s="120" customFormat="1" ht="24" customHeight="1" x14ac:dyDescent="0.2">
      <c r="A33" s="160">
        <f t="shared" si="2"/>
        <v>18</v>
      </c>
      <c r="B33" s="1141" t="s">
        <v>602</v>
      </c>
      <c r="C33" s="1142">
        <v>1400</v>
      </c>
      <c r="D33" s="1142">
        <v>1400</v>
      </c>
      <c r="E33" s="1142">
        <v>1400</v>
      </c>
      <c r="F33" s="1143">
        <f t="shared" si="1"/>
        <v>100</v>
      </c>
      <c r="G33" s="1144" t="s">
        <v>540</v>
      </c>
      <c r="H33" s="1145" t="s">
        <v>59</v>
      </c>
    </row>
    <row r="34" spans="1:8" s="120" customFormat="1" ht="15" customHeight="1" x14ac:dyDescent="0.2">
      <c r="A34" s="160">
        <f t="shared" si="2"/>
        <v>19</v>
      </c>
      <c r="B34" s="1141" t="s">
        <v>417</v>
      </c>
      <c r="C34" s="1142">
        <v>0</v>
      </c>
      <c r="D34" s="1142">
        <v>800</v>
      </c>
      <c r="E34" s="1142">
        <v>800</v>
      </c>
      <c r="F34" s="1143">
        <f t="shared" si="1"/>
        <v>100</v>
      </c>
      <c r="G34" s="1144" t="s">
        <v>5035</v>
      </c>
      <c r="H34" s="1145" t="s">
        <v>59</v>
      </c>
    </row>
    <row r="35" spans="1:8" s="120" customFormat="1" ht="89.25" customHeight="1" x14ac:dyDescent="0.2">
      <c r="A35" s="160">
        <f t="shared" si="2"/>
        <v>20</v>
      </c>
      <c r="B35" s="1141" t="s">
        <v>603</v>
      </c>
      <c r="C35" s="1142">
        <v>100</v>
      </c>
      <c r="D35" s="1142">
        <v>610</v>
      </c>
      <c r="E35" s="1142">
        <v>499</v>
      </c>
      <c r="F35" s="1143">
        <f t="shared" si="1"/>
        <v>81.8032786885246</v>
      </c>
      <c r="G35" s="1144" t="s">
        <v>540</v>
      </c>
      <c r="H35" s="453" t="s">
        <v>5036</v>
      </c>
    </row>
    <row r="36" spans="1:8" s="120" customFormat="1" ht="42" x14ac:dyDescent="0.2">
      <c r="A36" s="160">
        <f t="shared" si="2"/>
        <v>21</v>
      </c>
      <c r="B36" s="1151" t="s">
        <v>4072</v>
      </c>
      <c r="C36" s="1142">
        <v>40</v>
      </c>
      <c r="D36" s="1142">
        <v>40</v>
      </c>
      <c r="E36" s="1142">
        <v>11.662000000000001</v>
      </c>
      <c r="F36" s="1143">
        <f t="shared" si="1"/>
        <v>29.155000000000005</v>
      </c>
      <c r="G36" s="1144" t="s">
        <v>540</v>
      </c>
      <c r="H36" s="1145" t="s">
        <v>5037</v>
      </c>
    </row>
    <row r="37" spans="1:8" s="120" customFormat="1" ht="31.5" x14ac:dyDescent="0.2">
      <c r="A37" s="160">
        <f t="shared" si="2"/>
        <v>22</v>
      </c>
      <c r="B37" s="1151" t="s">
        <v>415</v>
      </c>
      <c r="C37" s="1142">
        <v>0</v>
      </c>
      <c r="D37" s="1142">
        <v>50</v>
      </c>
      <c r="E37" s="1142">
        <v>50</v>
      </c>
      <c r="F37" s="1143">
        <f t="shared" si="1"/>
        <v>100</v>
      </c>
      <c r="G37" s="1144" t="s">
        <v>545</v>
      </c>
      <c r="H37" s="1145" t="s">
        <v>59</v>
      </c>
    </row>
    <row r="38" spans="1:8" s="120" customFormat="1" ht="67.5" customHeight="1" x14ac:dyDescent="0.2">
      <c r="A38" s="160">
        <f t="shared" si="2"/>
        <v>23</v>
      </c>
      <c r="B38" s="1151" t="s">
        <v>413</v>
      </c>
      <c r="C38" s="1142">
        <v>1880</v>
      </c>
      <c r="D38" s="1142">
        <v>3545.6000000000004</v>
      </c>
      <c r="E38" s="1142">
        <v>1760.5782000000002</v>
      </c>
      <c r="F38" s="1143">
        <f t="shared" si="1"/>
        <v>49.655296705776173</v>
      </c>
      <c r="G38" s="1144" t="s">
        <v>542</v>
      </c>
      <c r="H38" s="1145" t="s">
        <v>5038</v>
      </c>
    </row>
    <row r="39" spans="1:8" s="120" customFormat="1" ht="34.5" customHeight="1" x14ac:dyDescent="0.2">
      <c r="A39" s="160">
        <f t="shared" si="2"/>
        <v>24</v>
      </c>
      <c r="B39" s="1151" t="s">
        <v>4028</v>
      </c>
      <c r="C39" s="1142">
        <v>250</v>
      </c>
      <c r="D39" s="1142">
        <v>298.09999999999997</v>
      </c>
      <c r="E39" s="1142">
        <v>102.41307</v>
      </c>
      <c r="F39" s="1143">
        <f t="shared" si="1"/>
        <v>34.355273398188537</v>
      </c>
      <c r="G39" s="1144" t="s">
        <v>540</v>
      </c>
      <c r="H39" s="1145" t="s">
        <v>5039</v>
      </c>
    </row>
    <row r="40" spans="1:8" s="120" customFormat="1" ht="15" customHeight="1" x14ac:dyDescent="0.2">
      <c r="A40" s="160">
        <f t="shared" si="2"/>
        <v>25</v>
      </c>
      <c r="B40" s="1141" t="s">
        <v>4029</v>
      </c>
      <c r="C40" s="1142">
        <v>0</v>
      </c>
      <c r="D40" s="1142">
        <v>715</v>
      </c>
      <c r="E40" s="1142">
        <v>715</v>
      </c>
      <c r="F40" s="1143">
        <f t="shared" si="1"/>
        <v>100</v>
      </c>
      <c r="G40" s="1144" t="s">
        <v>5035</v>
      </c>
      <c r="H40" s="1145" t="s">
        <v>59</v>
      </c>
    </row>
    <row r="41" spans="1:8" s="120" customFormat="1" ht="63" x14ac:dyDescent="0.2">
      <c r="A41" s="160">
        <f t="shared" si="2"/>
        <v>26</v>
      </c>
      <c r="B41" s="1141" t="s">
        <v>5040</v>
      </c>
      <c r="C41" s="1142">
        <v>7120</v>
      </c>
      <c r="D41" s="1142">
        <v>7020</v>
      </c>
      <c r="E41" s="1142">
        <v>15.4</v>
      </c>
      <c r="F41" s="1143">
        <f t="shared" si="1"/>
        <v>0.21937321937321938</v>
      </c>
      <c r="G41" s="1144" t="s">
        <v>5035</v>
      </c>
      <c r="H41" s="1145" t="s">
        <v>5041</v>
      </c>
    </row>
    <row r="42" spans="1:8" s="120" customFormat="1" ht="73.5" x14ac:dyDescent="0.2">
      <c r="A42" s="160">
        <f t="shared" si="2"/>
        <v>27</v>
      </c>
      <c r="B42" s="1141" t="s">
        <v>5042</v>
      </c>
      <c r="C42" s="1142">
        <v>0</v>
      </c>
      <c r="D42" s="1142">
        <v>650</v>
      </c>
      <c r="E42" s="1142">
        <v>48.4</v>
      </c>
      <c r="F42" s="1143">
        <f t="shared" si="1"/>
        <v>7.4461538461538455</v>
      </c>
      <c r="G42" s="1144" t="s">
        <v>542</v>
      </c>
      <c r="H42" s="1161" t="s">
        <v>5043</v>
      </c>
    </row>
    <row r="43" spans="1:8" s="120" customFormat="1" ht="24" customHeight="1" x14ac:dyDescent="0.2">
      <c r="A43" s="160">
        <f t="shared" si="2"/>
        <v>28</v>
      </c>
      <c r="B43" s="1141" t="s">
        <v>604</v>
      </c>
      <c r="C43" s="1142">
        <v>1242</v>
      </c>
      <c r="D43" s="1142">
        <v>1542</v>
      </c>
      <c r="E43" s="1142">
        <v>1088.00486</v>
      </c>
      <c r="F43" s="1143">
        <f t="shared" si="1"/>
        <v>70.55803242542153</v>
      </c>
      <c r="G43" s="1144" t="s">
        <v>540</v>
      </c>
      <c r="H43" s="1161" t="s">
        <v>4964</v>
      </c>
    </row>
    <row r="44" spans="1:8" s="120" customFormat="1" ht="15" customHeight="1" x14ac:dyDescent="0.2">
      <c r="A44" s="160">
        <f t="shared" si="2"/>
        <v>29</v>
      </c>
      <c r="B44" s="1141" t="s">
        <v>605</v>
      </c>
      <c r="C44" s="1142">
        <v>0</v>
      </c>
      <c r="D44" s="1142">
        <v>300</v>
      </c>
      <c r="E44" s="1142">
        <v>300</v>
      </c>
      <c r="F44" s="1143">
        <f t="shared" si="1"/>
        <v>100</v>
      </c>
      <c r="G44" s="1144" t="s">
        <v>5035</v>
      </c>
      <c r="H44" s="1161" t="s">
        <v>59</v>
      </c>
    </row>
    <row r="45" spans="1:8" s="120" customFormat="1" ht="24" customHeight="1" x14ac:dyDescent="0.2">
      <c r="A45" s="160">
        <f t="shared" si="2"/>
        <v>30</v>
      </c>
      <c r="B45" s="1151" t="s">
        <v>3037</v>
      </c>
      <c r="C45" s="1142">
        <v>1868</v>
      </c>
      <c r="D45" s="1142">
        <v>1910.9699999999998</v>
      </c>
      <c r="E45" s="1142">
        <v>1910.9650000000001</v>
      </c>
      <c r="F45" s="1143">
        <f t="shared" si="1"/>
        <v>99.999738352773733</v>
      </c>
      <c r="G45" s="1144" t="s">
        <v>5035</v>
      </c>
      <c r="H45" s="1161" t="s">
        <v>59</v>
      </c>
    </row>
    <row r="46" spans="1:8" s="120" customFormat="1" ht="78" customHeight="1" x14ac:dyDescent="0.2">
      <c r="A46" s="160">
        <f t="shared" si="2"/>
        <v>31</v>
      </c>
      <c r="B46" s="1151" t="s">
        <v>4030</v>
      </c>
      <c r="C46" s="1142">
        <v>2985510</v>
      </c>
      <c r="D46" s="1142">
        <v>0</v>
      </c>
      <c r="E46" s="1142">
        <v>0</v>
      </c>
      <c r="F46" s="1143" t="s">
        <v>2578</v>
      </c>
      <c r="G46" s="1144" t="s">
        <v>5035</v>
      </c>
      <c r="H46" s="1161" t="s">
        <v>4031</v>
      </c>
    </row>
    <row r="47" spans="1:8" s="120" customFormat="1" ht="78" customHeight="1" x14ac:dyDescent="0.2">
      <c r="A47" s="160">
        <f t="shared" si="2"/>
        <v>32</v>
      </c>
      <c r="B47" s="1151" t="s">
        <v>606</v>
      </c>
      <c r="C47" s="1142">
        <v>26000</v>
      </c>
      <c r="D47" s="1142">
        <v>15300</v>
      </c>
      <c r="E47" s="1142">
        <v>14723.28</v>
      </c>
      <c r="F47" s="1143">
        <f t="shared" si="1"/>
        <v>96.230588235294121</v>
      </c>
      <c r="G47" s="1144" t="s">
        <v>5035</v>
      </c>
      <c r="H47" s="1161" t="s">
        <v>5044</v>
      </c>
    </row>
    <row r="48" spans="1:8" s="127" customFormat="1" ht="13.5" customHeight="1" thickBot="1" x14ac:dyDescent="0.25">
      <c r="A48" s="1386" t="s">
        <v>288</v>
      </c>
      <c r="B48" s="1387"/>
      <c r="C48" s="138">
        <f>SUM(C16:C47)</f>
        <v>3370827</v>
      </c>
      <c r="D48" s="138">
        <f>SUM(D16:D47)</f>
        <v>3119415.1900000009</v>
      </c>
      <c r="E48" s="138">
        <f>SUM(E16:E47)</f>
        <v>3055290.6708999993</v>
      </c>
      <c r="F48" s="139">
        <f t="shared" si="1"/>
        <v>97.944341641165067</v>
      </c>
      <c r="G48" s="140"/>
      <c r="H48" s="161"/>
    </row>
    <row r="49" spans="1:9" s="115" customFormat="1" ht="18" customHeight="1" thickBot="1" x14ac:dyDescent="0.2">
      <c r="A49" s="158" t="s">
        <v>532</v>
      </c>
      <c r="B49" s="141"/>
      <c r="C49" s="142"/>
      <c r="D49" s="142"/>
      <c r="E49" s="143"/>
      <c r="F49" s="135"/>
      <c r="G49" s="136"/>
      <c r="H49" s="1152"/>
    </row>
    <row r="50" spans="1:9" s="120" customFormat="1" ht="24" customHeight="1" x14ac:dyDescent="0.2">
      <c r="A50" s="454">
        <f>A47+1</f>
        <v>33</v>
      </c>
      <c r="B50" s="1147" t="s">
        <v>607</v>
      </c>
      <c r="C50" s="1148">
        <v>134276</v>
      </c>
      <c r="D50" s="1148">
        <v>144306</v>
      </c>
      <c r="E50" s="1148">
        <v>144206</v>
      </c>
      <c r="F50" s="1143">
        <f t="shared" ref="F50:F58" si="3">E50/D50*100</f>
        <v>99.930702812079886</v>
      </c>
      <c r="G50" s="1144" t="s">
        <v>5035</v>
      </c>
      <c r="H50" s="1145" t="s">
        <v>59</v>
      </c>
    </row>
    <row r="51" spans="1:9" s="120" customFormat="1" ht="24" customHeight="1" x14ac:dyDescent="0.2">
      <c r="A51" s="160">
        <f t="shared" ref="A51:A57" si="4">A50+1</f>
        <v>34</v>
      </c>
      <c r="B51" s="1147" t="s">
        <v>5045</v>
      </c>
      <c r="C51" s="1148">
        <v>27550</v>
      </c>
      <c r="D51" s="1148">
        <v>27420</v>
      </c>
      <c r="E51" s="1148">
        <v>27420</v>
      </c>
      <c r="F51" s="1143">
        <f t="shared" si="3"/>
        <v>100</v>
      </c>
      <c r="G51" s="1144" t="s">
        <v>5035</v>
      </c>
      <c r="H51" s="1161" t="s">
        <v>59</v>
      </c>
    </row>
    <row r="52" spans="1:9" s="120" customFormat="1" ht="24" customHeight="1" x14ac:dyDescent="0.2">
      <c r="A52" s="160">
        <f t="shared" si="4"/>
        <v>35</v>
      </c>
      <c r="B52" s="1153" t="s">
        <v>4032</v>
      </c>
      <c r="C52" s="1154">
        <v>20000</v>
      </c>
      <c r="D52" s="1154">
        <v>15300</v>
      </c>
      <c r="E52" s="1154">
        <v>15300</v>
      </c>
      <c r="F52" s="1143">
        <f t="shared" si="3"/>
        <v>100</v>
      </c>
      <c r="G52" s="1144" t="s">
        <v>5035</v>
      </c>
      <c r="H52" s="1161" t="s">
        <v>59</v>
      </c>
    </row>
    <row r="53" spans="1:9" s="120" customFormat="1" ht="45" customHeight="1" x14ac:dyDescent="0.2">
      <c r="A53" s="160">
        <f t="shared" si="4"/>
        <v>36</v>
      </c>
      <c r="B53" s="1153" t="s">
        <v>608</v>
      </c>
      <c r="C53" s="1154">
        <v>127497</v>
      </c>
      <c r="D53" s="1154">
        <v>4697</v>
      </c>
      <c r="E53" s="1154">
        <v>0</v>
      </c>
      <c r="F53" s="1143">
        <f t="shared" si="3"/>
        <v>0</v>
      </c>
      <c r="G53" s="1144" t="s">
        <v>5035</v>
      </c>
      <c r="H53" s="1161" t="s">
        <v>5046</v>
      </c>
    </row>
    <row r="54" spans="1:9" s="120" customFormat="1" ht="24" customHeight="1" x14ac:dyDescent="0.2">
      <c r="A54" s="160">
        <f t="shared" si="4"/>
        <v>37</v>
      </c>
      <c r="B54" s="1153" t="s">
        <v>609</v>
      </c>
      <c r="C54" s="1154">
        <v>0</v>
      </c>
      <c r="D54" s="1154">
        <v>678085.24</v>
      </c>
      <c r="E54" s="1154">
        <v>678085.24100000004</v>
      </c>
      <c r="F54" s="1143">
        <f t="shared" si="3"/>
        <v>100.0000001474741</v>
      </c>
      <c r="G54" s="1144" t="s">
        <v>5035</v>
      </c>
      <c r="H54" s="1161" t="s">
        <v>59</v>
      </c>
    </row>
    <row r="55" spans="1:9" s="120" customFormat="1" ht="24" customHeight="1" x14ac:dyDescent="0.2">
      <c r="A55" s="160">
        <f t="shared" si="4"/>
        <v>38</v>
      </c>
      <c r="B55" s="1147" t="s">
        <v>5047</v>
      </c>
      <c r="C55" s="1148">
        <v>0</v>
      </c>
      <c r="D55" s="1148">
        <v>2322.4900000000002</v>
      </c>
      <c r="E55" s="1148">
        <v>2322.48099</v>
      </c>
      <c r="F55" s="1143">
        <f t="shared" si="3"/>
        <v>99.999612054303782</v>
      </c>
      <c r="G55" s="1155" t="s">
        <v>5035</v>
      </c>
      <c r="H55" s="1161" t="s">
        <v>59</v>
      </c>
    </row>
    <row r="56" spans="1:9" s="120" customFormat="1" ht="24" customHeight="1" x14ac:dyDescent="0.2">
      <c r="A56" s="160">
        <f t="shared" si="4"/>
        <v>39</v>
      </c>
      <c r="B56" s="1151" t="s">
        <v>606</v>
      </c>
      <c r="C56" s="1154">
        <v>0</v>
      </c>
      <c r="D56" s="1154">
        <v>11700</v>
      </c>
      <c r="E56" s="1154">
        <v>11289.3</v>
      </c>
      <c r="F56" s="1143">
        <f t="shared" si="3"/>
        <v>96.489743589743583</v>
      </c>
      <c r="G56" s="1144" t="s">
        <v>5035</v>
      </c>
      <c r="H56" s="1161" t="s">
        <v>59</v>
      </c>
    </row>
    <row r="57" spans="1:9" s="120" customFormat="1" ht="24" customHeight="1" x14ac:dyDescent="0.2">
      <c r="A57" s="160">
        <f t="shared" si="4"/>
        <v>40</v>
      </c>
      <c r="B57" s="1147" t="s">
        <v>5048</v>
      </c>
      <c r="C57" s="1148">
        <v>0</v>
      </c>
      <c r="D57" s="1148">
        <v>640.63</v>
      </c>
      <c r="E57" s="1148">
        <v>640.62900000000002</v>
      </c>
      <c r="F57" s="1143">
        <f t="shared" si="3"/>
        <v>99.999843903657336</v>
      </c>
      <c r="G57" s="1144" t="s">
        <v>5035</v>
      </c>
      <c r="H57" s="1161" t="s">
        <v>59</v>
      </c>
    </row>
    <row r="58" spans="1:9" s="120" customFormat="1" ht="13.5" customHeight="1" thickBot="1" x14ac:dyDescent="0.25">
      <c r="A58" s="1386" t="s">
        <v>288</v>
      </c>
      <c r="B58" s="1387"/>
      <c r="C58" s="138">
        <f>SUM(C50:C57)</f>
        <v>309323</v>
      </c>
      <c r="D58" s="138">
        <f>SUM(D50:D57)</f>
        <v>884471.36</v>
      </c>
      <c r="E58" s="138">
        <f>SUM(E50:E57)</f>
        <v>879263.65098999999</v>
      </c>
      <c r="F58" s="139">
        <f t="shared" si="3"/>
        <v>99.411206598029352</v>
      </c>
      <c r="G58" s="140"/>
      <c r="H58" s="161"/>
    </row>
    <row r="59" spans="1:9" s="115" customFormat="1" ht="18" customHeight="1" thickBot="1" x14ac:dyDescent="0.2">
      <c r="A59" s="158" t="s">
        <v>556</v>
      </c>
      <c r="B59" s="141"/>
      <c r="C59" s="143"/>
      <c r="D59" s="143"/>
      <c r="E59" s="143"/>
      <c r="F59" s="135"/>
      <c r="G59" s="136"/>
      <c r="H59" s="1152"/>
    </row>
    <row r="60" spans="1:9" s="120" customFormat="1" ht="24" customHeight="1" x14ac:dyDescent="0.2">
      <c r="A60" s="454">
        <f>A57+1</f>
        <v>41</v>
      </c>
      <c r="B60" s="1180" t="s">
        <v>610</v>
      </c>
      <c r="C60" s="1181">
        <v>196000</v>
      </c>
      <c r="D60" s="1181">
        <v>196000</v>
      </c>
      <c r="E60" s="1181">
        <v>196000</v>
      </c>
      <c r="F60" s="1143">
        <f>E60/D60*100</f>
        <v>100</v>
      </c>
      <c r="G60" s="1144" t="s">
        <v>5035</v>
      </c>
      <c r="H60" s="453" t="s">
        <v>59</v>
      </c>
    </row>
    <row r="61" spans="1:9" s="120" customFormat="1" ht="13.5" customHeight="1" thickBot="1" x14ac:dyDescent="0.25">
      <c r="A61" s="1386" t="s">
        <v>288</v>
      </c>
      <c r="B61" s="1387"/>
      <c r="C61" s="138">
        <f>SUM(C60:C60)</f>
        <v>196000</v>
      </c>
      <c r="D61" s="138">
        <f>SUM(D60:D60)</f>
        <v>196000</v>
      </c>
      <c r="E61" s="138">
        <f>SUM(E60:E60)</f>
        <v>196000</v>
      </c>
      <c r="F61" s="149">
        <f>E61/D61*100</f>
        <v>100</v>
      </c>
      <c r="G61" s="140"/>
      <c r="H61" s="161"/>
    </row>
    <row r="62" spans="1:9" ht="18" customHeight="1" thickBot="1" x14ac:dyDescent="0.2">
      <c r="A62" s="162" t="s">
        <v>546</v>
      </c>
      <c r="B62" s="1170"/>
      <c r="C62" s="145"/>
      <c r="D62" s="145"/>
      <c r="E62" s="146"/>
      <c r="F62" s="147"/>
      <c r="G62" s="163"/>
      <c r="H62" s="164"/>
    </row>
    <row r="63" spans="1:9" s="120" customFormat="1" ht="136.5" x14ac:dyDescent="0.2">
      <c r="A63" s="454">
        <f>A60+1</f>
        <v>42</v>
      </c>
      <c r="B63" s="1153" t="s">
        <v>3111</v>
      </c>
      <c r="C63" s="1154">
        <v>0</v>
      </c>
      <c r="D63" s="1154">
        <v>473.92</v>
      </c>
      <c r="E63" s="1154">
        <v>336.13799999999998</v>
      </c>
      <c r="F63" s="1143">
        <f t="shared" ref="F63:F80" si="5">E63/D63*100</f>
        <v>70.927160702228221</v>
      </c>
      <c r="G63" s="1144" t="s">
        <v>542</v>
      </c>
      <c r="H63" s="1145" t="s">
        <v>5049</v>
      </c>
      <c r="I63" s="151"/>
    </row>
    <row r="64" spans="1:9" s="120" customFormat="1" ht="147" x14ac:dyDescent="0.2">
      <c r="A64" s="160">
        <f t="shared" ref="A64:A79" si="6">A63+1</f>
        <v>43</v>
      </c>
      <c r="B64" s="1153" t="s">
        <v>3365</v>
      </c>
      <c r="C64" s="1154">
        <v>15000</v>
      </c>
      <c r="D64" s="1154">
        <v>35992.33</v>
      </c>
      <c r="E64" s="1154">
        <v>19707.57416</v>
      </c>
      <c r="F64" s="1143">
        <f t="shared" si="5"/>
        <v>54.75492739703153</v>
      </c>
      <c r="G64" s="1144" t="s">
        <v>542</v>
      </c>
      <c r="H64" s="1145" t="s">
        <v>5050</v>
      </c>
      <c r="I64" s="1182"/>
    </row>
    <row r="65" spans="1:9" s="120" customFormat="1" ht="24" customHeight="1" x14ac:dyDescent="0.2">
      <c r="A65" s="160">
        <f t="shared" si="6"/>
        <v>44</v>
      </c>
      <c r="B65" s="1153" t="s">
        <v>3038</v>
      </c>
      <c r="C65" s="1154">
        <v>115</v>
      </c>
      <c r="D65" s="1154">
        <v>0</v>
      </c>
      <c r="E65" s="1154">
        <v>0</v>
      </c>
      <c r="F65" s="1143" t="s">
        <v>2578</v>
      </c>
      <c r="G65" s="1183" t="s">
        <v>5035</v>
      </c>
      <c r="H65" s="453" t="s">
        <v>5051</v>
      </c>
      <c r="I65" s="151"/>
    </row>
    <row r="66" spans="1:9" s="120" customFormat="1" ht="24" customHeight="1" x14ac:dyDescent="0.2">
      <c r="A66" s="160">
        <f t="shared" si="6"/>
        <v>45</v>
      </c>
      <c r="B66" s="1153" t="s">
        <v>4262</v>
      </c>
      <c r="C66" s="1154">
        <v>15000</v>
      </c>
      <c r="D66" s="1154">
        <v>16424.669999999998</v>
      </c>
      <c r="E66" s="1154">
        <v>16424.666000000001</v>
      </c>
      <c r="F66" s="1143">
        <f t="shared" si="5"/>
        <v>99.999975646390482</v>
      </c>
      <c r="G66" s="1183" t="s">
        <v>5035</v>
      </c>
      <c r="H66" s="453" t="s">
        <v>59</v>
      </c>
      <c r="I66" s="151"/>
    </row>
    <row r="67" spans="1:9" s="120" customFormat="1" ht="57" customHeight="1" x14ac:dyDescent="0.2">
      <c r="A67" s="160">
        <f t="shared" si="6"/>
        <v>46</v>
      </c>
      <c r="B67" s="1153" t="s">
        <v>3039</v>
      </c>
      <c r="C67" s="1154">
        <v>0</v>
      </c>
      <c r="D67" s="1154">
        <v>6351.13</v>
      </c>
      <c r="E67" s="1154">
        <v>5859.2743</v>
      </c>
      <c r="F67" s="1143">
        <f t="shared" si="5"/>
        <v>92.255619078809588</v>
      </c>
      <c r="G67" s="1144" t="s">
        <v>542</v>
      </c>
      <c r="H67" s="453" t="s">
        <v>5052</v>
      </c>
      <c r="I67" s="151"/>
    </row>
    <row r="68" spans="1:9" s="120" customFormat="1" ht="99" customHeight="1" x14ac:dyDescent="0.2">
      <c r="A68" s="160">
        <f t="shared" si="6"/>
        <v>47</v>
      </c>
      <c r="B68" s="1153" t="s">
        <v>4033</v>
      </c>
      <c r="C68" s="1154">
        <v>19350</v>
      </c>
      <c r="D68" s="1154">
        <v>150</v>
      </c>
      <c r="E68" s="1154">
        <v>95.408500000000004</v>
      </c>
      <c r="F68" s="1143">
        <f t="shared" si="5"/>
        <v>63.605666666666671</v>
      </c>
      <c r="G68" s="1144" t="s">
        <v>542</v>
      </c>
      <c r="H68" s="1145" t="s">
        <v>5053</v>
      </c>
      <c r="I68" s="151"/>
    </row>
    <row r="69" spans="1:9" s="120" customFormat="1" ht="57" customHeight="1" x14ac:dyDescent="0.2">
      <c r="A69" s="160">
        <f t="shared" si="6"/>
        <v>48</v>
      </c>
      <c r="B69" s="1153" t="s">
        <v>4034</v>
      </c>
      <c r="C69" s="1154">
        <v>2000</v>
      </c>
      <c r="D69" s="1154">
        <v>500.43</v>
      </c>
      <c r="E69" s="1154">
        <v>405.35</v>
      </c>
      <c r="F69" s="1143">
        <f t="shared" si="5"/>
        <v>81.000339707851253</v>
      </c>
      <c r="G69" s="1144" t="s">
        <v>542</v>
      </c>
      <c r="H69" s="1156" t="s">
        <v>5054</v>
      </c>
      <c r="I69" s="151"/>
    </row>
    <row r="70" spans="1:9" s="120" customFormat="1" ht="24" customHeight="1" x14ac:dyDescent="0.2">
      <c r="A70" s="160">
        <f t="shared" si="6"/>
        <v>49</v>
      </c>
      <c r="B70" s="1153" t="s">
        <v>3366</v>
      </c>
      <c r="C70" s="1154">
        <v>10000</v>
      </c>
      <c r="D70" s="1154">
        <v>13729.68</v>
      </c>
      <c r="E70" s="1154">
        <v>13729.67661</v>
      </c>
      <c r="F70" s="1143">
        <f t="shared" si="5"/>
        <v>99.999975308965688</v>
      </c>
      <c r="G70" s="1183" t="s">
        <v>5035</v>
      </c>
      <c r="H70" s="453" t="s">
        <v>59</v>
      </c>
      <c r="I70" s="151"/>
    </row>
    <row r="71" spans="1:9" s="120" customFormat="1" ht="34.5" customHeight="1" x14ac:dyDescent="0.2">
      <c r="A71" s="160">
        <f t="shared" si="6"/>
        <v>50</v>
      </c>
      <c r="B71" s="1153" t="s">
        <v>3112</v>
      </c>
      <c r="C71" s="1154">
        <v>0</v>
      </c>
      <c r="D71" s="1154">
        <v>2100</v>
      </c>
      <c r="E71" s="1154">
        <v>2100</v>
      </c>
      <c r="F71" s="1143">
        <f t="shared" si="5"/>
        <v>100</v>
      </c>
      <c r="G71" s="1183" t="s">
        <v>5035</v>
      </c>
      <c r="H71" s="453" t="s">
        <v>59</v>
      </c>
      <c r="I71" s="151"/>
    </row>
    <row r="72" spans="1:9" s="120" customFormat="1" ht="24" customHeight="1" x14ac:dyDescent="0.2">
      <c r="A72" s="160">
        <f t="shared" si="6"/>
        <v>51</v>
      </c>
      <c r="B72" s="1153" t="s">
        <v>3323</v>
      </c>
      <c r="C72" s="1154">
        <v>0</v>
      </c>
      <c r="D72" s="1154">
        <v>4000</v>
      </c>
      <c r="E72" s="1154">
        <v>4000</v>
      </c>
      <c r="F72" s="1143">
        <f t="shared" si="5"/>
        <v>100</v>
      </c>
      <c r="G72" s="1183" t="s">
        <v>5035</v>
      </c>
      <c r="H72" s="453" t="s">
        <v>59</v>
      </c>
    </row>
    <row r="73" spans="1:9" s="120" customFormat="1" ht="89.25" customHeight="1" x14ac:dyDescent="0.2">
      <c r="A73" s="160">
        <f t="shared" si="6"/>
        <v>52</v>
      </c>
      <c r="B73" s="1153" t="s">
        <v>4035</v>
      </c>
      <c r="C73" s="1154">
        <v>0</v>
      </c>
      <c r="D73" s="1154">
        <v>6000</v>
      </c>
      <c r="E73" s="1154">
        <v>0</v>
      </c>
      <c r="F73" s="1143">
        <f t="shared" si="5"/>
        <v>0</v>
      </c>
      <c r="G73" s="1144" t="s">
        <v>542</v>
      </c>
      <c r="H73" s="453" t="s">
        <v>5055</v>
      </c>
      <c r="I73" s="1182"/>
    </row>
    <row r="74" spans="1:9" s="120" customFormat="1" ht="99" customHeight="1" x14ac:dyDescent="0.2">
      <c r="A74" s="160">
        <f t="shared" si="6"/>
        <v>53</v>
      </c>
      <c r="B74" s="1153" t="s">
        <v>5056</v>
      </c>
      <c r="C74" s="1154">
        <v>0</v>
      </c>
      <c r="D74" s="1154">
        <v>3000</v>
      </c>
      <c r="E74" s="1154">
        <v>0</v>
      </c>
      <c r="F74" s="1143">
        <f t="shared" si="5"/>
        <v>0</v>
      </c>
      <c r="G74" s="1144" t="s">
        <v>542</v>
      </c>
      <c r="H74" s="453" t="s">
        <v>5057</v>
      </c>
      <c r="I74" s="1182"/>
    </row>
    <row r="75" spans="1:9" s="120" customFormat="1" ht="24" customHeight="1" x14ac:dyDescent="0.2">
      <c r="A75" s="160">
        <f t="shared" si="6"/>
        <v>54</v>
      </c>
      <c r="B75" s="1153" t="s">
        <v>4036</v>
      </c>
      <c r="C75" s="1154">
        <v>0</v>
      </c>
      <c r="D75" s="1154">
        <v>4000</v>
      </c>
      <c r="E75" s="1154">
        <v>3999.99964</v>
      </c>
      <c r="F75" s="1143">
        <f t="shared" si="5"/>
        <v>99.999990999999994</v>
      </c>
      <c r="G75" s="1183" t="s">
        <v>5035</v>
      </c>
      <c r="H75" s="453" t="s">
        <v>59</v>
      </c>
      <c r="I75" s="151"/>
    </row>
    <row r="76" spans="1:9" s="120" customFormat="1" ht="15" customHeight="1" x14ac:dyDescent="0.2">
      <c r="A76" s="160">
        <f t="shared" si="6"/>
        <v>55</v>
      </c>
      <c r="B76" s="1153" t="s">
        <v>3367</v>
      </c>
      <c r="C76" s="1154">
        <v>0</v>
      </c>
      <c r="D76" s="1154">
        <v>22741.46</v>
      </c>
      <c r="E76" s="1154">
        <v>22741.459000000003</v>
      </c>
      <c r="F76" s="1143">
        <f t="shared" si="5"/>
        <v>99.99999560274496</v>
      </c>
      <c r="G76" s="1183" t="s">
        <v>5035</v>
      </c>
      <c r="H76" s="453" t="s">
        <v>59</v>
      </c>
    </row>
    <row r="77" spans="1:9" s="120" customFormat="1" ht="24" customHeight="1" x14ac:dyDescent="0.2">
      <c r="A77" s="160">
        <f t="shared" si="6"/>
        <v>56</v>
      </c>
      <c r="B77" s="1153" t="s">
        <v>485</v>
      </c>
      <c r="C77" s="1154">
        <v>2000</v>
      </c>
      <c r="D77" s="1154">
        <v>1930</v>
      </c>
      <c r="E77" s="1154">
        <v>1930</v>
      </c>
      <c r="F77" s="1143">
        <f t="shared" si="5"/>
        <v>100</v>
      </c>
      <c r="G77" s="1183" t="s">
        <v>5035</v>
      </c>
      <c r="H77" s="453" t="s">
        <v>59</v>
      </c>
    </row>
    <row r="78" spans="1:9" s="120" customFormat="1" ht="120" customHeight="1" x14ac:dyDescent="0.2">
      <c r="A78" s="160">
        <f t="shared" si="6"/>
        <v>57</v>
      </c>
      <c r="B78" s="1153" t="s">
        <v>486</v>
      </c>
      <c r="C78" s="1154">
        <v>94288</v>
      </c>
      <c r="D78" s="1154">
        <v>62090</v>
      </c>
      <c r="E78" s="1154">
        <v>47716.95061</v>
      </c>
      <c r="F78" s="1143">
        <f t="shared" si="5"/>
        <v>76.851265276211961</v>
      </c>
      <c r="G78" s="1144" t="s">
        <v>542</v>
      </c>
      <c r="H78" s="1145" t="s">
        <v>5058</v>
      </c>
      <c r="I78" s="1182"/>
    </row>
    <row r="79" spans="1:9" s="120" customFormat="1" ht="24" customHeight="1" x14ac:dyDescent="0.2">
      <c r="A79" s="160">
        <f t="shared" si="6"/>
        <v>58</v>
      </c>
      <c r="B79" s="1153" t="s">
        <v>4037</v>
      </c>
      <c r="C79" s="1154">
        <v>17150</v>
      </c>
      <c r="D79" s="1154">
        <v>10250.5</v>
      </c>
      <c r="E79" s="1154">
        <v>10250.43</v>
      </c>
      <c r="F79" s="1143">
        <f t="shared" si="5"/>
        <v>99.999317106482607</v>
      </c>
      <c r="G79" s="1144" t="s">
        <v>542</v>
      </c>
      <c r="H79" s="453" t="s">
        <v>59</v>
      </c>
      <c r="I79" s="151"/>
    </row>
    <row r="80" spans="1:9" s="120" customFormat="1" ht="13.5" customHeight="1" thickBot="1" x14ac:dyDescent="0.25">
      <c r="A80" s="1386" t="s">
        <v>288</v>
      </c>
      <c r="B80" s="1387"/>
      <c r="C80" s="138">
        <f>SUM(C63:C79)</f>
        <v>174903</v>
      </c>
      <c r="D80" s="138">
        <f>SUM(D63:D79)</f>
        <v>189734.12</v>
      </c>
      <c r="E80" s="138">
        <f>SUM(E63:E79)</f>
        <v>149296.92681999999</v>
      </c>
      <c r="F80" s="149">
        <f t="shared" si="5"/>
        <v>78.687442627609627</v>
      </c>
      <c r="G80" s="140"/>
      <c r="H80" s="150"/>
    </row>
    <row r="81" spans="1:9" ht="18" customHeight="1" thickBot="1" x14ac:dyDescent="0.2">
      <c r="A81" s="158" t="s">
        <v>534</v>
      </c>
      <c r="B81" s="132"/>
      <c r="C81" s="133"/>
      <c r="D81" s="133"/>
      <c r="E81" s="134"/>
      <c r="F81" s="135"/>
      <c r="G81" s="136"/>
      <c r="H81" s="165"/>
    </row>
    <row r="82" spans="1:9" s="120" customFormat="1" ht="99" customHeight="1" x14ac:dyDescent="0.2">
      <c r="A82" s="454">
        <f>A79+1</f>
        <v>59</v>
      </c>
      <c r="B82" s="1153" t="s">
        <v>502</v>
      </c>
      <c r="C82" s="1154">
        <v>90000</v>
      </c>
      <c r="D82" s="1154">
        <v>98000</v>
      </c>
      <c r="E82" s="1154">
        <v>86544.872050000005</v>
      </c>
      <c r="F82" s="1143">
        <f t="shared" ref="F82:F111" si="7">E82/D82*100</f>
        <v>88.311093928571438</v>
      </c>
      <c r="G82" s="1144" t="s">
        <v>542</v>
      </c>
      <c r="H82" s="1161" t="s">
        <v>5059</v>
      </c>
      <c r="I82" s="1182"/>
    </row>
    <row r="83" spans="1:9" s="120" customFormat="1" ht="99" customHeight="1" x14ac:dyDescent="0.2">
      <c r="A83" s="160">
        <f t="shared" ref="A83:A110" si="8">A82+1</f>
        <v>60</v>
      </c>
      <c r="B83" s="1153" t="s">
        <v>2509</v>
      </c>
      <c r="C83" s="1154">
        <v>23282</v>
      </c>
      <c r="D83" s="1154">
        <v>44795.839999999997</v>
      </c>
      <c r="E83" s="1154">
        <v>35508.3658</v>
      </c>
      <c r="F83" s="1143">
        <f t="shared" si="7"/>
        <v>79.267105606234864</v>
      </c>
      <c r="G83" s="1144" t="s">
        <v>542</v>
      </c>
      <c r="H83" s="1161" t="s">
        <v>5060</v>
      </c>
      <c r="I83" s="1182"/>
    </row>
    <row r="84" spans="1:9" s="120" customFormat="1" ht="89.25" customHeight="1" x14ac:dyDescent="0.2">
      <c r="A84" s="160">
        <f t="shared" si="8"/>
        <v>61</v>
      </c>
      <c r="B84" s="1153" t="s">
        <v>2866</v>
      </c>
      <c r="C84" s="1154">
        <v>390</v>
      </c>
      <c r="D84" s="1154">
        <v>5257.420000000001</v>
      </c>
      <c r="E84" s="1154">
        <v>1344.5667200000005</v>
      </c>
      <c r="F84" s="1143">
        <f t="shared" si="7"/>
        <v>25.574649162516984</v>
      </c>
      <c r="G84" s="1144" t="s">
        <v>542</v>
      </c>
      <c r="H84" s="1161" t="s">
        <v>5061</v>
      </c>
      <c r="I84" s="1182"/>
    </row>
    <row r="85" spans="1:9" s="120" customFormat="1" ht="78" customHeight="1" x14ac:dyDescent="0.2">
      <c r="A85" s="160">
        <f t="shared" si="8"/>
        <v>62</v>
      </c>
      <c r="B85" s="1153" t="s">
        <v>2864</v>
      </c>
      <c r="C85" s="1154">
        <v>1060</v>
      </c>
      <c r="D85" s="1154">
        <v>17703.140000000007</v>
      </c>
      <c r="E85" s="1154">
        <v>11821.475509999997</v>
      </c>
      <c r="F85" s="1143">
        <f t="shared" si="7"/>
        <v>66.776151066985818</v>
      </c>
      <c r="G85" s="1144" t="s">
        <v>542</v>
      </c>
      <c r="H85" s="1161" t="s">
        <v>5062</v>
      </c>
      <c r="I85" s="1182"/>
    </row>
    <row r="86" spans="1:9" s="120" customFormat="1" ht="99" customHeight="1" x14ac:dyDescent="0.2">
      <c r="A86" s="160">
        <f t="shared" si="8"/>
        <v>63</v>
      </c>
      <c r="B86" s="1153" t="s">
        <v>2902</v>
      </c>
      <c r="C86" s="1154">
        <v>621</v>
      </c>
      <c r="D86" s="1154">
        <v>7267.04</v>
      </c>
      <c r="E86" s="1154">
        <v>6490.8144800000009</v>
      </c>
      <c r="F86" s="1143">
        <f t="shared" si="7"/>
        <v>89.318546203130865</v>
      </c>
      <c r="G86" s="1144" t="s">
        <v>542</v>
      </c>
      <c r="H86" s="1164" t="s">
        <v>5063</v>
      </c>
      <c r="I86" s="1182"/>
    </row>
    <row r="87" spans="1:9" s="120" customFormat="1" ht="78" customHeight="1" x14ac:dyDescent="0.2">
      <c r="A87" s="160">
        <f t="shared" si="8"/>
        <v>64</v>
      </c>
      <c r="B87" s="1153" t="s">
        <v>2871</v>
      </c>
      <c r="C87" s="1154">
        <v>630</v>
      </c>
      <c r="D87" s="1154">
        <v>10668.61</v>
      </c>
      <c r="E87" s="1154">
        <v>6801.73423</v>
      </c>
      <c r="F87" s="1143">
        <f t="shared" si="7"/>
        <v>63.754643107208899</v>
      </c>
      <c r="G87" s="1144" t="s">
        <v>542</v>
      </c>
      <c r="H87" s="1165" t="s">
        <v>5064</v>
      </c>
      <c r="I87" s="1182"/>
    </row>
    <row r="88" spans="1:9" s="120" customFormat="1" ht="24" customHeight="1" x14ac:dyDescent="0.2">
      <c r="A88" s="160">
        <f t="shared" si="8"/>
        <v>65</v>
      </c>
      <c r="B88" s="1153" t="s">
        <v>2867</v>
      </c>
      <c r="C88" s="1154">
        <v>435</v>
      </c>
      <c r="D88" s="1154">
        <v>4946.3599999999997</v>
      </c>
      <c r="E88" s="1154">
        <v>4683.1849899999988</v>
      </c>
      <c r="F88" s="1143">
        <f t="shared" si="7"/>
        <v>94.679420624459169</v>
      </c>
      <c r="G88" s="1183" t="s">
        <v>5035</v>
      </c>
      <c r="H88" s="453" t="s">
        <v>5065</v>
      </c>
      <c r="I88" s="151"/>
    </row>
    <row r="89" spans="1:9" s="120" customFormat="1" ht="99" customHeight="1" x14ac:dyDescent="0.2">
      <c r="A89" s="160">
        <f t="shared" si="8"/>
        <v>66</v>
      </c>
      <c r="B89" s="1153" t="s">
        <v>2863</v>
      </c>
      <c r="C89" s="1154">
        <v>16475</v>
      </c>
      <c r="D89" s="1154">
        <v>30252.33</v>
      </c>
      <c r="E89" s="1154">
        <v>24191.957190000001</v>
      </c>
      <c r="F89" s="1143">
        <f t="shared" si="7"/>
        <v>79.967252737227184</v>
      </c>
      <c r="G89" s="1144" t="s">
        <v>542</v>
      </c>
      <c r="H89" s="1161" t="s">
        <v>5066</v>
      </c>
      <c r="I89" s="1182"/>
    </row>
    <row r="90" spans="1:9" s="120" customFormat="1" ht="24" customHeight="1" x14ac:dyDescent="0.2">
      <c r="A90" s="160">
        <f t="shared" si="8"/>
        <v>67</v>
      </c>
      <c r="B90" s="1153" t="s">
        <v>2868</v>
      </c>
      <c r="C90" s="1154">
        <v>0</v>
      </c>
      <c r="D90" s="1154">
        <v>5101.130000000001</v>
      </c>
      <c r="E90" s="1154">
        <v>5100.2237400000013</v>
      </c>
      <c r="F90" s="1143">
        <f t="shared" si="7"/>
        <v>99.982234132437327</v>
      </c>
      <c r="G90" s="1183" t="s">
        <v>5035</v>
      </c>
      <c r="H90" s="453" t="s">
        <v>59</v>
      </c>
      <c r="I90" s="151"/>
    </row>
    <row r="91" spans="1:9" s="120" customFormat="1" ht="78" customHeight="1" x14ac:dyDescent="0.2">
      <c r="A91" s="160">
        <f t="shared" si="8"/>
        <v>68</v>
      </c>
      <c r="B91" s="1153" t="s">
        <v>2865</v>
      </c>
      <c r="C91" s="1154">
        <v>700</v>
      </c>
      <c r="D91" s="1154">
        <v>14819.95</v>
      </c>
      <c r="E91" s="1154">
        <v>12905.476099999998</v>
      </c>
      <c r="F91" s="1143">
        <f t="shared" si="7"/>
        <v>87.081778953370275</v>
      </c>
      <c r="G91" s="1144" t="s">
        <v>542</v>
      </c>
      <c r="H91" s="1161" t="s">
        <v>5067</v>
      </c>
      <c r="I91" s="1182"/>
    </row>
    <row r="92" spans="1:9" s="120" customFormat="1" ht="78" customHeight="1" x14ac:dyDescent="0.2">
      <c r="A92" s="160">
        <f t="shared" si="8"/>
        <v>69</v>
      </c>
      <c r="B92" s="1153" t="s">
        <v>3070</v>
      </c>
      <c r="C92" s="1154">
        <v>385</v>
      </c>
      <c r="D92" s="1154">
        <v>4830.3999999999987</v>
      </c>
      <c r="E92" s="1154">
        <v>2152.1482499999997</v>
      </c>
      <c r="F92" s="1143">
        <f t="shared" si="7"/>
        <v>44.554244990062941</v>
      </c>
      <c r="G92" s="1144" t="s">
        <v>542</v>
      </c>
      <c r="H92" s="1161" t="s">
        <v>5068</v>
      </c>
      <c r="I92" s="1182"/>
    </row>
    <row r="93" spans="1:9" s="120" customFormat="1" ht="89.25" customHeight="1" x14ac:dyDescent="0.2">
      <c r="A93" s="160">
        <f t="shared" si="8"/>
        <v>70</v>
      </c>
      <c r="B93" s="1153" t="s">
        <v>2870</v>
      </c>
      <c r="C93" s="1154">
        <v>77710</v>
      </c>
      <c r="D93" s="1154">
        <v>114265.05</v>
      </c>
      <c r="E93" s="1154">
        <v>101202.09505000002</v>
      </c>
      <c r="F93" s="1143">
        <f t="shared" si="7"/>
        <v>88.567847342647653</v>
      </c>
      <c r="G93" s="1144" t="s">
        <v>542</v>
      </c>
      <c r="H93" s="1161" t="s">
        <v>5069</v>
      </c>
      <c r="I93" s="1182"/>
    </row>
    <row r="94" spans="1:9" s="120" customFormat="1" ht="24" customHeight="1" x14ac:dyDescent="0.2">
      <c r="A94" s="160">
        <f t="shared" si="8"/>
        <v>71</v>
      </c>
      <c r="B94" s="1153" t="s">
        <v>3163</v>
      </c>
      <c r="C94" s="1154">
        <v>15800</v>
      </c>
      <c r="D94" s="1154">
        <v>19897.740000000002</v>
      </c>
      <c r="E94" s="1154">
        <v>18962.617330000001</v>
      </c>
      <c r="F94" s="1143">
        <f t="shared" si="7"/>
        <v>95.300357377269975</v>
      </c>
      <c r="G94" s="1144" t="s">
        <v>5035</v>
      </c>
      <c r="H94" s="453" t="s">
        <v>5065</v>
      </c>
      <c r="I94" s="1182"/>
    </row>
    <row r="95" spans="1:9" s="120" customFormat="1" ht="132.75" customHeight="1" x14ac:dyDescent="0.2">
      <c r="A95" s="160">
        <f t="shared" si="8"/>
        <v>72</v>
      </c>
      <c r="B95" s="1153" t="s">
        <v>3435</v>
      </c>
      <c r="C95" s="1154">
        <v>41000</v>
      </c>
      <c r="D95" s="1154">
        <v>300</v>
      </c>
      <c r="E95" s="1154">
        <v>0</v>
      </c>
      <c r="F95" s="1143">
        <f t="shared" si="7"/>
        <v>0</v>
      </c>
      <c r="G95" s="1144" t="s">
        <v>542</v>
      </c>
      <c r="H95" s="1165" t="s">
        <v>5070</v>
      </c>
      <c r="I95" s="151"/>
    </row>
    <row r="96" spans="1:9" s="120" customFormat="1" ht="15" customHeight="1" x14ac:dyDescent="0.2">
      <c r="A96" s="160">
        <f t="shared" si="8"/>
        <v>73</v>
      </c>
      <c r="B96" s="1153" t="s">
        <v>3429</v>
      </c>
      <c r="C96" s="1154">
        <v>0</v>
      </c>
      <c r="D96" s="1154">
        <v>12170.210000000001</v>
      </c>
      <c r="E96" s="1154">
        <v>11768.526749999999</v>
      </c>
      <c r="F96" s="1143">
        <f t="shared" si="7"/>
        <v>96.6994550628132</v>
      </c>
      <c r="G96" s="1144" t="s">
        <v>542</v>
      </c>
      <c r="H96" s="453" t="s">
        <v>59</v>
      </c>
      <c r="I96" s="151"/>
    </row>
    <row r="97" spans="1:9" s="120" customFormat="1" ht="24" customHeight="1" x14ac:dyDescent="0.2">
      <c r="A97" s="160">
        <f t="shared" si="8"/>
        <v>74</v>
      </c>
      <c r="B97" s="1153" t="s">
        <v>2869</v>
      </c>
      <c r="C97" s="1154">
        <v>41062</v>
      </c>
      <c r="D97" s="1154">
        <v>44125.91</v>
      </c>
      <c r="E97" s="1154">
        <v>43818.4378</v>
      </c>
      <c r="F97" s="1143">
        <f t="shared" si="7"/>
        <v>99.303193520541555</v>
      </c>
      <c r="G97" s="1144" t="s">
        <v>5035</v>
      </c>
      <c r="H97" s="453" t="s">
        <v>59</v>
      </c>
      <c r="I97" s="151"/>
    </row>
    <row r="98" spans="1:9" s="120" customFormat="1" ht="109.5" customHeight="1" x14ac:dyDescent="0.2">
      <c r="A98" s="160">
        <f t="shared" si="8"/>
        <v>75</v>
      </c>
      <c r="B98" s="1153" t="s">
        <v>3324</v>
      </c>
      <c r="C98" s="1154">
        <v>35000</v>
      </c>
      <c r="D98" s="1154">
        <v>11000</v>
      </c>
      <c r="E98" s="1154">
        <v>3668.0935200000004</v>
      </c>
      <c r="F98" s="1143">
        <f t="shared" si="7"/>
        <v>33.346304727272731</v>
      </c>
      <c r="G98" s="1144" t="s">
        <v>542</v>
      </c>
      <c r="H98" s="1165" t="s">
        <v>5071</v>
      </c>
      <c r="I98" s="1182"/>
    </row>
    <row r="99" spans="1:9" s="120" customFormat="1" ht="141" customHeight="1" x14ac:dyDescent="0.2">
      <c r="A99" s="160">
        <f t="shared" si="8"/>
        <v>76</v>
      </c>
      <c r="B99" s="1153" t="s">
        <v>3325</v>
      </c>
      <c r="C99" s="1154">
        <v>50000</v>
      </c>
      <c r="D99" s="1154">
        <v>3000</v>
      </c>
      <c r="E99" s="1154">
        <v>12.705</v>
      </c>
      <c r="F99" s="1143">
        <f t="shared" si="7"/>
        <v>0.42349999999999999</v>
      </c>
      <c r="G99" s="1144" t="s">
        <v>542</v>
      </c>
      <c r="H99" s="1165" t="s">
        <v>5072</v>
      </c>
      <c r="I99" s="1182"/>
    </row>
    <row r="100" spans="1:9" s="120" customFormat="1" ht="115.5" x14ac:dyDescent="0.2">
      <c r="A100" s="160">
        <f t="shared" si="8"/>
        <v>77</v>
      </c>
      <c r="B100" s="1153" t="s">
        <v>3326</v>
      </c>
      <c r="C100" s="1154">
        <v>74500</v>
      </c>
      <c r="D100" s="1154">
        <v>3668.5299999999997</v>
      </c>
      <c r="E100" s="1154">
        <v>0</v>
      </c>
      <c r="F100" s="1143">
        <f t="shared" si="7"/>
        <v>0</v>
      </c>
      <c r="G100" s="1144" t="s">
        <v>542</v>
      </c>
      <c r="H100" s="1165" t="s">
        <v>5073</v>
      </c>
      <c r="I100" s="1182"/>
    </row>
    <row r="101" spans="1:9" s="120" customFormat="1" ht="15" customHeight="1" x14ac:dyDescent="0.2">
      <c r="A101" s="160">
        <f t="shared" si="8"/>
        <v>78</v>
      </c>
      <c r="B101" s="1153" t="s">
        <v>3327</v>
      </c>
      <c r="C101" s="1154">
        <v>60000</v>
      </c>
      <c r="D101" s="1154">
        <v>2165</v>
      </c>
      <c r="E101" s="1154">
        <v>2087.25</v>
      </c>
      <c r="F101" s="1143">
        <f t="shared" si="7"/>
        <v>96.408775981524258</v>
      </c>
      <c r="G101" s="1144" t="s">
        <v>542</v>
      </c>
      <c r="H101" s="453" t="s">
        <v>59</v>
      </c>
      <c r="I101" s="151"/>
    </row>
    <row r="102" spans="1:9" s="120" customFormat="1" ht="109.5" customHeight="1" x14ac:dyDescent="0.2">
      <c r="A102" s="160">
        <f t="shared" si="8"/>
        <v>79</v>
      </c>
      <c r="B102" s="1153" t="s">
        <v>3430</v>
      </c>
      <c r="C102" s="1154">
        <v>25000</v>
      </c>
      <c r="D102" s="1154">
        <v>24800</v>
      </c>
      <c r="E102" s="1154">
        <v>23859.640130000003</v>
      </c>
      <c r="F102" s="1143">
        <f t="shared" si="7"/>
        <v>96.208226330645175</v>
      </c>
      <c r="G102" s="1144" t="s">
        <v>542</v>
      </c>
      <c r="H102" s="453" t="s">
        <v>5074</v>
      </c>
      <c r="I102" s="1182"/>
    </row>
    <row r="103" spans="1:9" s="120" customFormat="1" ht="120" customHeight="1" x14ac:dyDescent="0.2">
      <c r="A103" s="160">
        <f t="shared" si="8"/>
        <v>80</v>
      </c>
      <c r="B103" s="1153" t="s">
        <v>3434</v>
      </c>
      <c r="C103" s="1154">
        <v>13600</v>
      </c>
      <c r="D103" s="1154">
        <v>6000</v>
      </c>
      <c r="E103" s="1154">
        <v>4106.0013200000003</v>
      </c>
      <c r="F103" s="1143">
        <f t="shared" si="7"/>
        <v>68.433355333333338</v>
      </c>
      <c r="G103" s="1144" t="s">
        <v>542</v>
      </c>
      <c r="H103" s="1165" t="s">
        <v>5075</v>
      </c>
      <c r="I103" s="1182"/>
    </row>
    <row r="104" spans="1:9" s="120" customFormat="1" ht="78" customHeight="1" x14ac:dyDescent="0.2">
      <c r="A104" s="160">
        <f t="shared" si="8"/>
        <v>81</v>
      </c>
      <c r="B104" s="1153" t="s">
        <v>4114</v>
      </c>
      <c r="C104" s="1154">
        <v>900</v>
      </c>
      <c r="D104" s="1154">
        <v>5647.9600000000009</v>
      </c>
      <c r="E104" s="1154">
        <v>616.64464999999996</v>
      </c>
      <c r="F104" s="1143">
        <f t="shared" si="7"/>
        <v>10.91800667851755</v>
      </c>
      <c r="G104" s="1144" t="s">
        <v>542</v>
      </c>
      <c r="H104" s="1161" t="s">
        <v>5076</v>
      </c>
      <c r="I104" s="1182"/>
    </row>
    <row r="105" spans="1:9" s="120" customFormat="1" ht="66.75" customHeight="1" x14ac:dyDescent="0.2">
      <c r="A105" s="160">
        <f t="shared" si="8"/>
        <v>82</v>
      </c>
      <c r="B105" s="1153" t="s">
        <v>3432</v>
      </c>
      <c r="C105" s="1154">
        <v>37413</v>
      </c>
      <c r="D105" s="1154">
        <v>47829.810000000005</v>
      </c>
      <c r="E105" s="1154">
        <v>46263.483589999996</v>
      </c>
      <c r="F105" s="1143">
        <f t="shared" si="7"/>
        <v>96.725208797609667</v>
      </c>
      <c r="G105" s="1144" t="s">
        <v>542</v>
      </c>
      <c r="H105" s="453" t="s">
        <v>5077</v>
      </c>
      <c r="I105" s="1182"/>
    </row>
    <row r="106" spans="1:9" s="120" customFormat="1" ht="66.75" customHeight="1" x14ac:dyDescent="0.2">
      <c r="A106" s="160">
        <f t="shared" si="8"/>
        <v>83</v>
      </c>
      <c r="B106" s="1153" t="s">
        <v>3433</v>
      </c>
      <c r="C106" s="1154">
        <v>37948</v>
      </c>
      <c r="D106" s="1154">
        <v>48529.87</v>
      </c>
      <c r="E106" s="1154">
        <v>47116.870999999992</v>
      </c>
      <c r="F106" s="1143">
        <f t="shared" si="7"/>
        <v>97.088393189596417</v>
      </c>
      <c r="G106" s="1144" t="s">
        <v>542</v>
      </c>
      <c r="H106" s="453" t="s">
        <v>5077</v>
      </c>
      <c r="I106" s="1182"/>
    </row>
    <row r="107" spans="1:9" s="120" customFormat="1" ht="78" customHeight="1" x14ac:dyDescent="0.2">
      <c r="A107" s="160">
        <f t="shared" si="8"/>
        <v>84</v>
      </c>
      <c r="B107" s="1153" t="s">
        <v>4115</v>
      </c>
      <c r="C107" s="1154">
        <v>1350</v>
      </c>
      <c r="D107" s="1154">
        <v>8561</v>
      </c>
      <c r="E107" s="1154">
        <v>1132.6893299999997</v>
      </c>
      <c r="F107" s="1143">
        <f t="shared" si="7"/>
        <v>13.23080633103609</v>
      </c>
      <c r="G107" s="1144" t="s">
        <v>542</v>
      </c>
      <c r="H107" s="1161" t="s">
        <v>5078</v>
      </c>
      <c r="I107" s="1182"/>
    </row>
    <row r="108" spans="1:9" s="120" customFormat="1" ht="78" customHeight="1" x14ac:dyDescent="0.2">
      <c r="A108" s="160">
        <f t="shared" si="8"/>
        <v>85</v>
      </c>
      <c r="B108" s="1153" t="s">
        <v>4343</v>
      </c>
      <c r="C108" s="1154">
        <v>900</v>
      </c>
      <c r="D108" s="1154">
        <v>900.00000000000011</v>
      </c>
      <c r="E108" s="1154">
        <v>484.46356999999995</v>
      </c>
      <c r="F108" s="1143">
        <f t="shared" si="7"/>
        <v>53.829285555555536</v>
      </c>
      <c r="G108" s="1144" t="s">
        <v>542</v>
      </c>
      <c r="H108" s="1161" t="s">
        <v>5079</v>
      </c>
      <c r="I108" s="151"/>
    </row>
    <row r="109" spans="1:9" s="120" customFormat="1" ht="105" x14ac:dyDescent="0.2">
      <c r="A109" s="160">
        <f t="shared" si="8"/>
        <v>86</v>
      </c>
      <c r="B109" s="1153" t="s">
        <v>3431</v>
      </c>
      <c r="C109" s="1154">
        <v>60000</v>
      </c>
      <c r="D109" s="1154">
        <v>50742.95</v>
      </c>
      <c r="E109" s="1154">
        <v>42833.258520000003</v>
      </c>
      <c r="F109" s="1143">
        <f t="shared" si="7"/>
        <v>84.41223563076251</v>
      </c>
      <c r="G109" s="1144" t="s">
        <v>542</v>
      </c>
      <c r="H109" s="1161" t="s">
        <v>5080</v>
      </c>
      <c r="I109" s="1182"/>
    </row>
    <row r="110" spans="1:9" s="120" customFormat="1" ht="67.5" customHeight="1" x14ac:dyDescent="0.2">
      <c r="A110" s="160">
        <f t="shared" si="8"/>
        <v>87</v>
      </c>
      <c r="B110" s="1153" t="s">
        <v>4116</v>
      </c>
      <c r="C110" s="1154">
        <v>0</v>
      </c>
      <c r="D110" s="1154">
        <v>8296.84</v>
      </c>
      <c r="E110" s="1154">
        <v>0</v>
      </c>
      <c r="F110" s="1143">
        <f t="shared" si="7"/>
        <v>0</v>
      </c>
      <c r="G110" s="1144" t="s">
        <v>542</v>
      </c>
      <c r="H110" s="1164" t="s">
        <v>5081</v>
      </c>
    </row>
    <row r="111" spans="1:9" s="120" customFormat="1" ht="13.5" customHeight="1" thickBot="1" x14ac:dyDescent="0.25">
      <c r="A111" s="1386" t="s">
        <v>288</v>
      </c>
      <c r="B111" s="1387"/>
      <c r="C111" s="138">
        <f>SUM(C82:C110)</f>
        <v>706161</v>
      </c>
      <c r="D111" s="138">
        <f>SUM(D82:D110)</f>
        <v>655543.09000000008</v>
      </c>
      <c r="E111" s="138">
        <f>SUM(E82:E110)</f>
        <v>545477.59662000008</v>
      </c>
      <c r="F111" s="149">
        <f t="shared" si="7"/>
        <v>83.210029201894258</v>
      </c>
      <c r="G111" s="140"/>
      <c r="H111" s="150"/>
    </row>
    <row r="112" spans="1:9" s="155" customFormat="1" x14ac:dyDescent="0.2">
      <c r="A112" s="121"/>
      <c r="B112" s="151"/>
      <c r="C112" s="121"/>
      <c r="D112" s="121"/>
      <c r="E112" s="121"/>
      <c r="F112" s="152"/>
      <c r="G112" s="153"/>
      <c r="H112" s="154"/>
    </row>
  </sheetData>
  <mergeCells count="12">
    <mergeCell ref="A111:B111"/>
    <mergeCell ref="A1:H1"/>
    <mergeCell ref="A4:B4"/>
    <mergeCell ref="A5:B5"/>
    <mergeCell ref="A6:B6"/>
    <mergeCell ref="A8:B8"/>
    <mergeCell ref="A9:B9"/>
    <mergeCell ref="A10:B10"/>
    <mergeCell ref="A48:B48"/>
    <mergeCell ref="A58:B58"/>
    <mergeCell ref="A61:B61"/>
    <mergeCell ref="A80:B80"/>
  </mergeCells>
  <printOptions horizontalCentered="1"/>
  <pageMargins left="0.31496062992125984" right="0.31496062992125984" top="0.51181102362204722" bottom="0.43307086614173229" header="0.31496062992125984" footer="0.23622047244094491"/>
  <pageSetup paperSize="9" scale="96" firstPageNumber="186" fitToHeight="0" orientation="landscape" useFirstPageNumber="1" r:id="rId1"/>
  <headerFooter>
    <oddHeader>&amp;L&amp;"Tahoma,Kurzíva"&amp;9Závěrečný účet Moravskoslezského kraje za rok 2025&amp;R&amp;"Tahoma,Kurzíva"&amp;9Tabulka č. 19</oddHeader>
    <oddFooter>&amp;C&amp;"Tahoma,Obyčejné"&amp;P</oddFooter>
  </headerFooter>
  <rowBreaks count="1" manualBreakCount="1">
    <brk id="94"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C0758-8092-4AE7-B954-D5505467CDAB}">
  <sheetPr>
    <pageSetUpPr fitToPage="1"/>
  </sheetPr>
  <dimension ref="A1:H281"/>
  <sheetViews>
    <sheetView zoomScaleNormal="100" zoomScaleSheetLayoutView="100" workbookViewId="0">
      <pane ySplit="14" topLeftCell="A262"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5082</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C46</f>
        <v>22937924</v>
      </c>
      <c r="D5" s="1138">
        <f>D46</f>
        <v>16372595.579999998</v>
      </c>
      <c r="E5" s="1136">
        <f>E46</f>
        <v>16368137.1983</v>
      </c>
      <c r="F5" s="1137">
        <f t="shared" ref="F5:F10" si="0">E5/D5*100</f>
        <v>99.972769243103741</v>
      </c>
      <c r="G5" s="153"/>
      <c r="H5" s="154"/>
    </row>
    <row r="6" spans="1:8" ht="12.95" customHeight="1" x14ac:dyDescent="0.2">
      <c r="A6" s="1388" t="s">
        <v>532</v>
      </c>
      <c r="B6" s="1389"/>
      <c r="C6" s="1138">
        <f>C68</f>
        <v>1045229</v>
      </c>
      <c r="D6" s="1138">
        <f>D68</f>
        <v>8057127.0700000003</v>
      </c>
      <c r="E6" s="1138">
        <f>E68</f>
        <v>8057079.0772200003</v>
      </c>
      <c r="F6" s="1137">
        <f t="shared" si="0"/>
        <v>99.999404343761952</v>
      </c>
      <c r="G6" s="153"/>
      <c r="H6" s="154"/>
    </row>
    <row r="7" spans="1:8" ht="12.95" customHeight="1" x14ac:dyDescent="0.2">
      <c r="A7" s="166" t="s">
        <v>556</v>
      </c>
      <c r="B7" s="1179"/>
      <c r="C7" s="1138">
        <f>C73</f>
        <v>35000</v>
      </c>
      <c r="D7" s="1138">
        <f>D73</f>
        <v>130177.93</v>
      </c>
      <c r="E7" s="1138">
        <f>E73</f>
        <v>91529.824290000004</v>
      </c>
      <c r="F7" s="1137">
        <f t="shared" si="0"/>
        <v>70.311322579795217</v>
      </c>
      <c r="G7" s="153"/>
      <c r="H7" s="154"/>
    </row>
    <row r="8" spans="1:8" ht="12.95" customHeight="1" x14ac:dyDescent="0.2">
      <c r="A8" s="1388" t="s">
        <v>533</v>
      </c>
      <c r="B8" s="1389"/>
      <c r="C8" s="1138">
        <f>C228</f>
        <v>905257</v>
      </c>
      <c r="D8" s="1138">
        <f>D228</f>
        <v>1125523.3500000003</v>
      </c>
      <c r="E8" s="1138">
        <f>E228</f>
        <v>930419.07158000034</v>
      </c>
      <c r="F8" s="1137">
        <f t="shared" si="0"/>
        <v>82.665461501087478</v>
      </c>
      <c r="G8" s="153"/>
      <c r="H8" s="154"/>
    </row>
    <row r="9" spans="1:8" ht="12.95" customHeight="1" x14ac:dyDescent="0.2">
      <c r="A9" s="1388" t="s">
        <v>534</v>
      </c>
      <c r="B9" s="1389"/>
      <c r="C9" s="1138">
        <f>C280</f>
        <v>1026090</v>
      </c>
      <c r="D9" s="1138">
        <f>D280</f>
        <v>1003991.6300000001</v>
      </c>
      <c r="E9" s="1138">
        <f>E280</f>
        <v>860439.38264999993</v>
      </c>
      <c r="F9" s="1137">
        <f t="shared" si="0"/>
        <v>85.701848196682661</v>
      </c>
      <c r="G9" s="153"/>
      <c r="H9" s="154"/>
    </row>
    <row r="10" spans="1:8" s="115" customFormat="1" ht="13.5" customHeight="1" thickBot="1" x14ac:dyDescent="0.25">
      <c r="A10" s="1384" t="s">
        <v>288</v>
      </c>
      <c r="B10" s="1385"/>
      <c r="C10" s="125">
        <f>SUM(C5:C9)</f>
        <v>25949500</v>
      </c>
      <c r="D10" s="125">
        <f>SUM(D5:D9)</f>
        <v>26689415.559999999</v>
      </c>
      <c r="E10" s="125">
        <f>SUM(E5:E9)</f>
        <v>26307604.55404</v>
      </c>
      <c r="F10" s="126">
        <f t="shared" si="0"/>
        <v>98.569429124059852</v>
      </c>
      <c r="G10" s="153"/>
      <c r="H10" s="154"/>
    </row>
    <row r="11" spans="1:8" s="130" customFormat="1" ht="10.5" customHeight="1" x14ac:dyDescent="0.2">
      <c r="A11" s="115"/>
      <c r="B11" s="127"/>
      <c r="C11" s="128"/>
      <c r="D11" s="128"/>
      <c r="E11" s="128"/>
      <c r="F11" s="129"/>
      <c r="G11" s="119"/>
      <c r="H11" s="123"/>
    </row>
    <row r="12" spans="1:8" s="130" customFormat="1" ht="10.5" customHeight="1" x14ac:dyDescent="0.2">
      <c r="A12" s="115"/>
      <c r="B12" s="127"/>
      <c r="C12" s="128"/>
      <c r="D12" s="128"/>
      <c r="E12" s="128"/>
      <c r="F12" s="129"/>
      <c r="G12" s="119"/>
      <c r="H12" s="123"/>
    </row>
    <row r="13" spans="1:8" s="130" customFormat="1" ht="10.5" customHeight="1" thickBot="1" x14ac:dyDescent="0.2">
      <c r="A13" s="115"/>
      <c r="B13" s="127"/>
      <c r="C13" s="128"/>
      <c r="D13" s="128"/>
      <c r="E13" s="128"/>
      <c r="F13" s="129"/>
      <c r="G13" s="119"/>
      <c r="H13" s="124" t="s">
        <v>530</v>
      </c>
    </row>
    <row r="14" spans="1:8" ht="28.5" customHeight="1" thickBot="1" x14ac:dyDescent="0.25">
      <c r="A14" s="131" t="s">
        <v>535</v>
      </c>
      <c r="B14" s="451" t="s">
        <v>465</v>
      </c>
      <c r="C14" s="1134" t="s">
        <v>4873</v>
      </c>
      <c r="D14" s="1134" t="s">
        <v>4874</v>
      </c>
      <c r="E14" s="1134" t="s">
        <v>4875</v>
      </c>
      <c r="F14" s="1139" t="s">
        <v>279</v>
      </c>
      <c r="G14" s="452" t="s">
        <v>536</v>
      </c>
      <c r="H14" s="1140" t="s">
        <v>537</v>
      </c>
    </row>
    <row r="15" spans="1:8" ht="15" customHeight="1" thickBot="1" x14ac:dyDescent="0.2">
      <c r="A15" s="158" t="s">
        <v>538</v>
      </c>
      <c r="B15" s="132"/>
      <c r="C15" s="133"/>
      <c r="D15" s="133"/>
      <c r="E15" s="134"/>
      <c r="F15" s="135"/>
      <c r="G15" s="136"/>
      <c r="H15" s="137"/>
    </row>
    <row r="16" spans="1:8" s="120" customFormat="1" ht="24" customHeight="1" x14ac:dyDescent="0.2">
      <c r="A16" s="159">
        <v>1</v>
      </c>
      <c r="B16" s="1153" t="s">
        <v>3220</v>
      </c>
      <c r="C16" s="1154">
        <v>3000</v>
      </c>
      <c r="D16" s="1154">
        <v>4399.2000000000007</v>
      </c>
      <c r="E16" s="1154">
        <v>4399.2000000000007</v>
      </c>
      <c r="F16" s="1143">
        <f t="shared" ref="F16:F46" si="1">E16/D16*100</f>
        <v>100</v>
      </c>
      <c r="G16" s="381" t="s">
        <v>540</v>
      </c>
      <c r="H16" s="1150" t="s">
        <v>59</v>
      </c>
    </row>
    <row r="17" spans="1:8" s="120" customFormat="1" ht="24" customHeight="1" x14ac:dyDescent="0.2">
      <c r="A17" s="160">
        <f>A16+1</f>
        <v>2</v>
      </c>
      <c r="B17" s="1141" t="s">
        <v>2939</v>
      </c>
      <c r="C17" s="1142">
        <v>8128</v>
      </c>
      <c r="D17" s="1142">
        <v>8652.92</v>
      </c>
      <c r="E17" s="1142">
        <v>8652.2649999999994</v>
      </c>
      <c r="F17" s="1143">
        <f t="shared" si="1"/>
        <v>99.992430300985092</v>
      </c>
      <c r="G17" s="1144" t="s">
        <v>540</v>
      </c>
      <c r="H17" s="1145" t="s">
        <v>59</v>
      </c>
    </row>
    <row r="18" spans="1:8" s="120" customFormat="1" ht="21" x14ac:dyDescent="0.2">
      <c r="A18" s="160">
        <f t="shared" ref="A18:A45" si="2">A17+1</f>
        <v>3</v>
      </c>
      <c r="B18" s="1141" t="s">
        <v>2510</v>
      </c>
      <c r="C18" s="1142">
        <v>3000</v>
      </c>
      <c r="D18" s="1142">
        <v>4133.2999999999993</v>
      </c>
      <c r="E18" s="1142">
        <v>4131.1399999999994</v>
      </c>
      <c r="F18" s="1143">
        <f t="shared" si="1"/>
        <v>99.94774151404448</v>
      </c>
      <c r="G18" s="1144" t="s">
        <v>540</v>
      </c>
      <c r="H18" s="1145" t="s">
        <v>59</v>
      </c>
    </row>
    <row r="19" spans="1:8" s="120" customFormat="1" ht="24" customHeight="1" x14ac:dyDescent="0.2">
      <c r="A19" s="160">
        <f t="shared" si="2"/>
        <v>4</v>
      </c>
      <c r="B19" s="1141" t="s">
        <v>611</v>
      </c>
      <c r="C19" s="1142">
        <v>44110</v>
      </c>
      <c r="D19" s="1142">
        <v>42900</v>
      </c>
      <c r="E19" s="1142">
        <v>42900</v>
      </c>
      <c r="F19" s="1143">
        <f t="shared" si="1"/>
        <v>100</v>
      </c>
      <c r="G19" s="1144" t="s">
        <v>540</v>
      </c>
      <c r="H19" s="1145" t="s">
        <v>59</v>
      </c>
    </row>
    <row r="20" spans="1:8" s="120" customFormat="1" ht="15" customHeight="1" x14ac:dyDescent="0.2">
      <c r="A20" s="160">
        <f t="shared" si="2"/>
        <v>5</v>
      </c>
      <c r="B20" s="1151" t="s">
        <v>3699</v>
      </c>
      <c r="C20" s="1142">
        <v>2500</v>
      </c>
      <c r="D20" s="1142">
        <v>3754.74</v>
      </c>
      <c r="E20" s="1142">
        <v>3754.7459999999996</v>
      </c>
      <c r="F20" s="1143">
        <f t="shared" si="1"/>
        <v>100.0001597980153</v>
      </c>
      <c r="G20" s="1144" t="s">
        <v>540</v>
      </c>
      <c r="H20" s="1145" t="s">
        <v>59</v>
      </c>
    </row>
    <row r="21" spans="1:8" s="120" customFormat="1" ht="67.5" customHeight="1" x14ac:dyDescent="0.2">
      <c r="A21" s="160">
        <f t="shared" si="2"/>
        <v>6</v>
      </c>
      <c r="B21" s="1151" t="s">
        <v>3746</v>
      </c>
      <c r="C21" s="1142">
        <v>525</v>
      </c>
      <c r="D21" s="1142">
        <v>136.72</v>
      </c>
      <c r="E21" s="1142">
        <v>12</v>
      </c>
      <c r="F21" s="1143">
        <f t="shared" si="1"/>
        <v>8.7770626097132816</v>
      </c>
      <c r="G21" s="1144" t="s">
        <v>540</v>
      </c>
      <c r="H21" s="1145" t="s">
        <v>5083</v>
      </c>
    </row>
    <row r="22" spans="1:8" s="120" customFormat="1" ht="24" customHeight="1" x14ac:dyDescent="0.2">
      <c r="A22" s="160">
        <f t="shared" si="2"/>
        <v>7</v>
      </c>
      <c r="B22" s="1151" t="s">
        <v>3742</v>
      </c>
      <c r="C22" s="1142">
        <v>700</v>
      </c>
      <c r="D22" s="1142">
        <v>599</v>
      </c>
      <c r="E22" s="1142">
        <v>210</v>
      </c>
      <c r="F22" s="1143">
        <f t="shared" si="1"/>
        <v>35.058430717863104</v>
      </c>
      <c r="G22" s="1144" t="s">
        <v>540</v>
      </c>
      <c r="H22" s="1145" t="s">
        <v>5084</v>
      </c>
    </row>
    <row r="23" spans="1:8" s="120" customFormat="1" ht="67.5" customHeight="1" x14ac:dyDescent="0.2">
      <c r="A23" s="160">
        <f t="shared" si="2"/>
        <v>8</v>
      </c>
      <c r="B23" s="1151" t="s">
        <v>3467</v>
      </c>
      <c r="C23" s="1142">
        <v>6050</v>
      </c>
      <c r="D23" s="1142">
        <v>538.92999999999995</v>
      </c>
      <c r="E23" s="1142">
        <v>538.9298</v>
      </c>
      <c r="F23" s="1143">
        <f t="shared" si="1"/>
        <v>99.999962889429057</v>
      </c>
      <c r="G23" s="1144" t="s">
        <v>540</v>
      </c>
      <c r="H23" s="1145" t="s">
        <v>5085</v>
      </c>
    </row>
    <row r="24" spans="1:8" s="120" customFormat="1" ht="89.25" customHeight="1" x14ac:dyDescent="0.2">
      <c r="A24" s="160">
        <f t="shared" si="2"/>
        <v>9</v>
      </c>
      <c r="B24" s="1141" t="s">
        <v>3714</v>
      </c>
      <c r="C24" s="1142">
        <v>55900</v>
      </c>
      <c r="D24" s="1142">
        <v>101615.19</v>
      </c>
      <c r="E24" s="1142">
        <v>99805.750999999989</v>
      </c>
      <c r="F24" s="1143">
        <f t="shared" si="1"/>
        <v>98.219322327695295</v>
      </c>
      <c r="G24" s="1144" t="s">
        <v>542</v>
      </c>
      <c r="H24" s="1145" t="s">
        <v>5086</v>
      </c>
    </row>
    <row r="25" spans="1:8" s="120" customFormat="1" ht="24" customHeight="1" x14ac:dyDescent="0.2">
      <c r="A25" s="160">
        <f t="shared" si="2"/>
        <v>10</v>
      </c>
      <c r="B25" s="1141" t="s">
        <v>3898</v>
      </c>
      <c r="C25" s="1142">
        <v>40000</v>
      </c>
      <c r="D25" s="1142">
        <v>40000</v>
      </c>
      <c r="E25" s="1142">
        <v>40000</v>
      </c>
      <c r="F25" s="1143">
        <f t="shared" si="1"/>
        <v>100</v>
      </c>
      <c r="G25" s="1144" t="s">
        <v>540</v>
      </c>
      <c r="H25" s="1145" t="s">
        <v>59</v>
      </c>
    </row>
    <row r="26" spans="1:8" s="120" customFormat="1" ht="94.5" x14ac:dyDescent="0.2">
      <c r="A26" s="160">
        <f t="shared" si="2"/>
        <v>11</v>
      </c>
      <c r="B26" s="1141" t="s">
        <v>4038</v>
      </c>
      <c r="C26" s="1142">
        <v>40000</v>
      </c>
      <c r="D26" s="1142">
        <v>0</v>
      </c>
      <c r="E26" s="1142">
        <v>0</v>
      </c>
      <c r="F26" s="1143" t="s">
        <v>2578</v>
      </c>
      <c r="G26" s="1144" t="s">
        <v>542</v>
      </c>
      <c r="H26" s="1145" t="s">
        <v>5087</v>
      </c>
    </row>
    <row r="27" spans="1:8" s="120" customFormat="1" ht="15" customHeight="1" x14ac:dyDescent="0.2">
      <c r="A27" s="160">
        <f t="shared" si="2"/>
        <v>12</v>
      </c>
      <c r="B27" s="1141" t="s">
        <v>3822</v>
      </c>
      <c r="C27" s="1142">
        <v>0</v>
      </c>
      <c r="D27" s="1142">
        <v>220</v>
      </c>
      <c r="E27" s="1142">
        <v>220</v>
      </c>
      <c r="F27" s="1143">
        <f t="shared" si="1"/>
        <v>100</v>
      </c>
      <c r="G27" s="1144" t="s">
        <v>540</v>
      </c>
      <c r="H27" s="453" t="s">
        <v>59</v>
      </c>
    </row>
    <row r="28" spans="1:8" s="120" customFormat="1" ht="15" customHeight="1" x14ac:dyDescent="0.2">
      <c r="A28" s="160">
        <f t="shared" si="2"/>
        <v>13</v>
      </c>
      <c r="B28" s="1151" t="s">
        <v>3910</v>
      </c>
      <c r="C28" s="1142">
        <v>0</v>
      </c>
      <c r="D28" s="1142">
        <v>50</v>
      </c>
      <c r="E28" s="1142">
        <v>50</v>
      </c>
      <c r="F28" s="1143">
        <f t="shared" si="1"/>
        <v>100</v>
      </c>
      <c r="G28" s="1144" t="s">
        <v>540</v>
      </c>
      <c r="H28" s="1145" t="s">
        <v>59</v>
      </c>
    </row>
    <row r="29" spans="1:8" s="120" customFormat="1" ht="24" customHeight="1" x14ac:dyDescent="0.2">
      <c r="A29" s="160">
        <f t="shared" si="2"/>
        <v>14</v>
      </c>
      <c r="B29" s="1151" t="s">
        <v>4742</v>
      </c>
      <c r="C29" s="1142">
        <v>20000</v>
      </c>
      <c r="D29" s="1142">
        <v>20000</v>
      </c>
      <c r="E29" s="1142">
        <v>20000</v>
      </c>
      <c r="F29" s="1143">
        <f t="shared" si="1"/>
        <v>100</v>
      </c>
      <c r="G29" s="1144" t="s">
        <v>542</v>
      </c>
      <c r="H29" s="1145" t="s">
        <v>59</v>
      </c>
    </row>
    <row r="30" spans="1:8" s="120" customFormat="1" ht="15" customHeight="1" x14ac:dyDescent="0.2">
      <c r="A30" s="160">
        <f t="shared" si="2"/>
        <v>15</v>
      </c>
      <c r="B30" s="1141" t="s">
        <v>446</v>
      </c>
      <c r="C30" s="1142">
        <v>0</v>
      </c>
      <c r="D30" s="1142">
        <v>80</v>
      </c>
      <c r="E30" s="1142">
        <v>80</v>
      </c>
      <c r="F30" s="1143">
        <f t="shared" si="1"/>
        <v>100</v>
      </c>
      <c r="G30" s="1144" t="s">
        <v>540</v>
      </c>
      <c r="H30" s="453" t="s">
        <v>59</v>
      </c>
    </row>
    <row r="31" spans="1:8" s="120" customFormat="1" ht="24" customHeight="1" x14ac:dyDescent="0.2">
      <c r="A31" s="160">
        <f t="shared" si="2"/>
        <v>16</v>
      </c>
      <c r="B31" s="1141" t="s">
        <v>612</v>
      </c>
      <c r="C31" s="1142">
        <v>200</v>
      </c>
      <c r="D31" s="1142">
        <v>165.02</v>
      </c>
      <c r="E31" s="1142">
        <v>165</v>
      </c>
      <c r="F31" s="1143">
        <f t="shared" si="1"/>
        <v>99.987880256938539</v>
      </c>
      <c r="G31" s="1144" t="s">
        <v>540</v>
      </c>
      <c r="H31" s="1145" t="s">
        <v>59</v>
      </c>
    </row>
    <row r="32" spans="1:8" s="120" customFormat="1" ht="67.5" customHeight="1" x14ac:dyDescent="0.2">
      <c r="A32" s="160">
        <f t="shared" si="2"/>
        <v>17</v>
      </c>
      <c r="B32" s="1141" t="s">
        <v>613</v>
      </c>
      <c r="C32" s="1142">
        <v>1105</v>
      </c>
      <c r="D32" s="1142">
        <v>798.55000000000007</v>
      </c>
      <c r="E32" s="1142">
        <v>512.73</v>
      </c>
      <c r="F32" s="1143">
        <f t="shared" si="1"/>
        <v>64.207626322709913</v>
      </c>
      <c r="G32" s="1144" t="s">
        <v>540</v>
      </c>
      <c r="H32" s="1145" t="s">
        <v>5088</v>
      </c>
    </row>
    <row r="33" spans="1:8" s="120" customFormat="1" ht="45" customHeight="1" x14ac:dyDescent="0.2">
      <c r="A33" s="160">
        <f t="shared" si="2"/>
        <v>18</v>
      </c>
      <c r="B33" s="1141" t="s">
        <v>421</v>
      </c>
      <c r="C33" s="1142">
        <v>4025</v>
      </c>
      <c r="D33" s="1142">
        <v>16161.09</v>
      </c>
      <c r="E33" s="1142">
        <v>15572.040719999999</v>
      </c>
      <c r="F33" s="1143">
        <f t="shared" si="1"/>
        <v>96.355138916991351</v>
      </c>
      <c r="G33" s="1144" t="s">
        <v>540</v>
      </c>
      <c r="H33" s="1145" t="s">
        <v>5089</v>
      </c>
    </row>
    <row r="34" spans="1:8" s="120" customFormat="1" ht="57" customHeight="1" x14ac:dyDescent="0.2">
      <c r="A34" s="160">
        <f t="shared" si="2"/>
        <v>19</v>
      </c>
      <c r="B34" s="1141" t="s">
        <v>423</v>
      </c>
      <c r="C34" s="1142">
        <v>4352</v>
      </c>
      <c r="D34" s="1142">
        <v>1836.78</v>
      </c>
      <c r="E34" s="1142">
        <v>1836.78</v>
      </c>
      <c r="F34" s="1143">
        <f t="shared" si="1"/>
        <v>100</v>
      </c>
      <c r="G34" s="1144" t="s">
        <v>542</v>
      </c>
      <c r="H34" s="453" t="s">
        <v>5090</v>
      </c>
    </row>
    <row r="35" spans="1:8" s="120" customFormat="1" ht="57" customHeight="1" x14ac:dyDescent="0.2">
      <c r="A35" s="160">
        <f t="shared" si="2"/>
        <v>20</v>
      </c>
      <c r="B35" s="1151" t="s">
        <v>3328</v>
      </c>
      <c r="C35" s="1142">
        <v>150</v>
      </c>
      <c r="D35" s="1142">
        <v>1445.0099999999998</v>
      </c>
      <c r="E35" s="1142">
        <v>1367.4360000000001</v>
      </c>
      <c r="F35" s="1143">
        <f t="shared" si="1"/>
        <v>94.631594245022555</v>
      </c>
      <c r="G35" s="1144" t="s">
        <v>540</v>
      </c>
      <c r="H35" s="1145" t="s">
        <v>5091</v>
      </c>
    </row>
    <row r="36" spans="1:8" s="120" customFormat="1" ht="24" customHeight="1" x14ac:dyDescent="0.2">
      <c r="A36" s="160">
        <f t="shared" si="2"/>
        <v>21</v>
      </c>
      <c r="B36" s="1151" t="s">
        <v>424</v>
      </c>
      <c r="C36" s="1142">
        <v>2000</v>
      </c>
      <c r="D36" s="1142">
        <v>1921.15</v>
      </c>
      <c r="E36" s="1142">
        <v>1920.203</v>
      </c>
      <c r="F36" s="1143">
        <f t="shared" si="1"/>
        <v>99.950706608021235</v>
      </c>
      <c r="G36" s="1144" t="s">
        <v>540</v>
      </c>
      <c r="H36" s="1145" t="s">
        <v>59</v>
      </c>
    </row>
    <row r="37" spans="1:8" s="120" customFormat="1" ht="15" customHeight="1" x14ac:dyDescent="0.2">
      <c r="A37" s="160">
        <f t="shared" si="2"/>
        <v>22</v>
      </c>
      <c r="B37" s="1151" t="s">
        <v>4039</v>
      </c>
      <c r="C37" s="1142">
        <v>3500</v>
      </c>
      <c r="D37" s="1142">
        <v>3814</v>
      </c>
      <c r="E37" s="1142">
        <v>3814</v>
      </c>
      <c r="F37" s="1143">
        <f t="shared" si="1"/>
        <v>100</v>
      </c>
      <c r="G37" s="1144" t="s">
        <v>540</v>
      </c>
      <c r="H37" s="1145" t="s">
        <v>59</v>
      </c>
    </row>
    <row r="38" spans="1:8" s="120" customFormat="1" ht="34.5" customHeight="1" x14ac:dyDescent="0.2">
      <c r="A38" s="160">
        <f t="shared" si="2"/>
        <v>23</v>
      </c>
      <c r="B38" s="1151" t="s">
        <v>2661</v>
      </c>
      <c r="C38" s="1142">
        <v>1500</v>
      </c>
      <c r="D38" s="1142">
        <v>1500</v>
      </c>
      <c r="E38" s="1142">
        <v>1500</v>
      </c>
      <c r="F38" s="1143">
        <f t="shared" si="1"/>
        <v>100</v>
      </c>
      <c r="G38" s="1144" t="s">
        <v>542</v>
      </c>
      <c r="H38" s="1145" t="s">
        <v>59</v>
      </c>
    </row>
    <row r="39" spans="1:8" s="120" customFormat="1" ht="15" customHeight="1" x14ac:dyDescent="0.2">
      <c r="A39" s="160">
        <f t="shared" si="2"/>
        <v>24</v>
      </c>
      <c r="B39" s="1141" t="s">
        <v>4040</v>
      </c>
      <c r="C39" s="1142">
        <v>0</v>
      </c>
      <c r="D39" s="1142">
        <v>133.1</v>
      </c>
      <c r="E39" s="1142">
        <v>133.1</v>
      </c>
      <c r="F39" s="1143">
        <f t="shared" si="1"/>
        <v>100</v>
      </c>
      <c r="G39" s="1144" t="s">
        <v>545</v>
      </c>
      <c r="H39" s="1145" t="s">
        <v>59</v>
      </c>
    </row>
    <row r="40" spans="1:8" s="120" customFormat="1" ht="34.5" customHeight="1" x14ac:dyDescent="0.2">
      <c r="A40" s="160">
        <f t="shared" si="2"/>
        <v>25</v>
      </c>
      <c r="B40" s="1151" t="s">
        <v>445</v>
      </c>
      <c r="C40" s="1142">
        <v>0</v>
      </c>
      <c r="D40" s="1142">
        <v>15</v>
      </c>
      <c r="E40" s="1142">
        <v>7.5</v>
      </c>
      <c r="F40" s="1143">
        <f t="shared" si="1"/>
        <v>50</v>
      </c>
      <c r="G40" s="1144" t="s">
        <v>540</v>
      </c>
      <c r="H40" s="1145" t="s">
        <v>5092</v>
      </c>
    </row>
    <row r="41" spans="1:8" s="120" customFormat="1" ht="73.5" x14ac:dyDescent="0.2">
      <c r="A41" s="160">
        <f t="shared" si="2"/>
        <v>26</v>
      </c>
      <c r="B41" s="1151" t="s">
        <v>614</v>
      </c>
      <c r="C41" s="1142">
        <v>18600</v>
      </c>
      <c r="D41" s="1142">
        <v>17851.75</v>
      </c>
      <c r="E41" s="1142">
        <v>16680.241540000003</v>
      </c>
      <c r="F41" s="1143">
        <f t="shared" si="1"/>
        <v>93.437570770372673</v>
      </c>
      <c r="G41" s="1144" t="s">
        <v>542</v>
      </c>
      <c r="H41" s="1145" t="s">
        <v>5093</v>
      </c>
    </row>
    <row r="42" spans="1:8" s="120" customFormat="1" ht="15" customHeight="1" x14ac:dyDescent="0.2">
      <c r="A42" s="160">
        <f t="shared" si="2"/>
        <v>27</v>
      </c>
      <c r="B42" s="1141" t="s">
        <v>615</v>
      </c>
      <c r="C42" s="1142">
        <v>1598335</v>
      </c>
      <c r="D42" s="1142">
        <v>1687025.17</v>
      </c>
      <c r="E42" s="1142">
        <v>1687025.1679999996</v>
      </c>
      <c r="F42" s="1143">
        <f t="shared" si="1"/>
        <v>99.999999881448105</v>
      </c>
      <c r="G42" s="1144" t="s">
        <v>540</v>
      </c>
      <c r="H42" s="1145" t="s">
        <v>59</v>
      </c>
    </row>
    <row r="43" spans="1:8" s="120" customFormat="1" ht="15" customHeight="1" x14ac:dyDescent="0.2">
      <c r="A43" s="160">
        <f t="shared" si="2"/>
        <v>28</v>
      </c>
      <c r="B43" s="1141" t="s">
        <v>3329</v>
      </c>
      <c r="C43" s="1142">
        <v>0</v>
      </c>
      <c r="D43" s="1142">
        <v>1426.76</v>
      </c>
      <c r="E43" s="1142">
        <v>1426.7629900000004</v>
      </c>
      <c r="F43" s="1143">
        <f t="shared" si="1"/>
        <v>100.00020956572936</v>
      </c>
      <c r="G43" s="1144" t="s">
        <v>545</v>
      </c>
      <c r="H43" s="1145" t="s">
        <v>59</v>
      </c>
    </row>
    <row r="44" spans="1:8" s="120" customFormat="1" ht="15" customHeight="1" x14ac:dyDescent="0.2">
      <c r="A44" s="160">
        <f t="shared" si="2"/>
        <v>29</v>
      </c>
      <c r="B44" s="1141" t="s">
        <v>616</v>
      </c>
      <c r="C44" s="1142">
        <v>21080244</v>
      </c>
      <c r="D44" s="1142">
        <v>14405910.59</v>
      </c>
      <c r="E44" s="1142">
        <v>14405910.593010001</v>
      </c>
      <c r="F44" s="1143">
        <f t="shared" si="1"/>
        <v>100.00000002089422</v>
      </c>
      <c r="G44" s="1144" t="s">
        <v>540</v>
      </c>
      <c r="H44" s="1145" t="s">
        <v>59</v>
      </c>
    </row>
    <row r="45" spans="1:8" s="120" customFormat="1" ht="15" customHeight="1" x14ac:dyDescent="0.2">
      <c r="A45" s="160">
        <f t="shared" si="2"/>
        <v>30</v>
      </c>
      <c r="B45" s="1141" t="s">
        <v>4041</v>
      </c>
      <c r="C45" s="1142">
        <v>0</v>
      </c>
      <c r="D45" s="1142">
        <v>5511.61</v>
      </c>
      <c r="E45" s="1142">
        <v>5511.6112400000002</v>
      </c>
      <c r="F45" s="1143">
        <f t="shared" si="1"/>
        <v>100.0000224979634</v>
      </c>
      <c r="G45" s="1144" t="s">
        <v>545</v>
      </c>
      <c r="H45" s="1145" t="s">
        <v>59</v>
      </c>
    </row>
    <row r="46" spans="1:8" s="127" customFormat="1" ht="13.5" customHeight="1" thickBot="1" x14ac:dyDescent="0.25">
      <c r="A46" s="1386" t="s">
        <v>288</v>
      </c>
      <c r="B46" s="1387"/>
      <c r="C46" s="138">
        <f>SUM(C16:C45)</f>
        <v>22937924</v>
      </c>
      <c r="D46" s="138">
        <f>SUM(D16:D45)</f>
        <v>16372595.579999998</v>
      </c>
      <c r="E46" s="138">
        <f>SUM(E16:E45)</f>
        <v>16368137.1983</v>
      </c>
      <c r="F46" s="139">
        <f t="shared" si="1"/>
        <v>99.972769243103741</v>
      </c>
      <c r="G46" s="140"/>
      <c r="H46" s="161"/>
    </row>
    <row r="47" spans="1:8" s="115" customFormat="1" ht="18" customHeight="1" thickBot="1" x14ac:dyDescent="0.2">
      <c r="A47" s="158" t="s">
        <v>532</v>
      </c>
      <c r="B47" s="141"/>
      <c r="C47" s="142"/>
      <c r="D47" s="142"/>
      <c r="E47" s="143"/>
      <c r="F47" s="135"/>
      <c r="G47" s="136"/>
      <c r="H47" s="1152"/>
    </row>
    <row r="48" spans="1:8" s="120" customFormat="1" ht="24" customHeight="1" x14ac:dyDescent="0.2">
      <c r="A48" s="454">
        <f>A45+1</f>
        <v>31</v>
      </c>
      <c r="B48" s="1184" t="s">
        <v>617</v>
      </c>
      <c r="C48" s="1185">
        <v>815978</v>
      </c>
      <c r="D48" s="1185">
        <v>823104.16</v>
      </c>
      <c r="E48" s="1185">
        <v>823104.15697999997</v>
      </c>
      <c r="F48" s="1143">
        <f t="shared" ref="F48:F68" si="3">E48/D48*100</f>
        <v>99.999999633096252</v>
      </c>
      <c r="G48" s="1144" t="s">
        <v>540</v>
      </c>
      <c r="H48" s="1145" t="s">
        <v>59</v>
      </c>
    </row>
    <row r="49" spans="1:8" s="120" customFormat="1" ht="24" customHeight="1" x14ac:dyDescent="0.2">
      <c r="A49" s="160">
        <f t="shared" ref="A49:A67" si="4">A48+1</f>
        <v>32</v>
      </c>
      <c r="B49" s="1184" t="s">
        <v>618</v>
      </c>
      <c r="C49" s="1185">
        <v>134451</v>
      </c>
      <c r="D49" s="1185">
        <v>155394</v>
      </c>
      <c r="E49" s="1185">
        <v>155394</v>
      </c>
      <c r="F49" s="1143">
        <f t="shared" si="3"/>
        <v>100</v>
      </c>
      <c r="G49" s="1144" t="s">
        <v>540</v>
      </c>
      <c r="H49" s="1145" t="s">
        <v>59</v>
      </c>
    </row>
    <row r="50" spans="1:8" s="120" customFormat="1" ht="24" customHeight="1" x14ac:dyDescent="0.2">
      <c r="A50" s="160">
        <f t="shared" si="4"/>
        <v>33</v>
      </c>
      <c r="B50" s="1153" t="s">
        <v>624</v>
      </c>
      <c r="C50" s="1154">
        <v>10000</v>
      </c>
      <c r="D50" s="1154">
        <v>9341.84</v>
      </c>
      <c r="E50" s="1154">
        <v>9338.231240000001</v>
      </c>
      <c r="F50" s="1143">
        <f t="shared" si="3"/>
        <v>99.961369922841754</v>
      </c>
      <c r="G50" s="1144" t="s">
        <v>540</v>
      </c>
      <c r="H50" s="1145" t="s">
        <v>59</v>
      </c>
    </row>
    <row r="51" spans="1:8" s="120" customFormat="1" ht="34.5" customHeight="1" x14ac:dyDescent="0.2">
      <c r="A51" s="160">
        <f t="shared" si="4"/>
        <v>34</v>
      </c>
      <c r="B51" s="1153" t="s">
        <v>4512</v>
      </c>
      <c r="C51" s="1154">
        <v>13000</v>
      </c>
      <c r="D51" s="1154">
        <v>18380.000000000011</v>
      </c>
      <c r="E51" s="1154">
        <v>18380.000000000011</v>
      </c>
      <c r="F51" s="1143">
        <f t="shared" si="3"/>
        <v>100</v>
      </c>
      <c r="G51" s="1144" t="s">
        <v>540</v>
      </c>
      <c r="H51" s="1145" t="s">
        <v>59</v>
      </c>
    </row>
    <row r="52" spans="1:8" s="120" customFormat="1" ht="24" customHeight="1" x14ac:dyDescent="0.2">
      <c r="A52" s="160">
        <f t="shared" si="4"/>
        <v>35</v>
      </c>
      <c r="B52" s="1153" t="s">
        <v>4514</v>
      </c>
      <c r="C52" s="1154">
        <v>25000</v>
      </c>
      <c r="D52" s="1154">
        <v>17687.39</v>
      </c>
      <c r="E52" s="1154">
        <v>17687.385999999999</v>
      </c>
      <c r="F52" s="1143">
        <f t="shared" si="3"/>
        <v>99.999977385018354</v>
      </c>
      <c r="G52" s="1144" t="s">
        <v>540</v>
      </c>
      <c r="H52" s="1145" t="s">
        <v>59</v>
      </c>
    </row>
    <row r="53" spans="1:8" s="120" customFormat="1" ht="24" customHeight="1" x14ac:dyDescent="0.2">
      <c r="A53" s="160">
        <f t="shared" si="4"/>
        <v>36</v>
      </c>
      <c r="B53" s="1153" t="s">
        <v>619</v>
      </c>
      <c r="C53" s="1154">
        <v>0</v>
      </c>
      <c r="D53" s="1154">
        <v>235.3</v>
      </c>
      <c r="E53" s="1154">
        <v>235.30199999999996</v>
      </c>
      <c r="F53" s="1143">
        <f t="shared" si="3"/>
        <v>100.00084997875052</v>
      </c>
      <c r="G53" s="1144" t="s">
        <v>540</v>
      </c>
      <c r="H53" s="1145" t="s">
        <v>59</v>
      </c>
    </row>
    <row r="54" spans="1:8" s="120" customFormat="1" ht="15" customHeight="1" x14ac:dyDescent="0.2">
      <c r="A54" s="160">
        <f t="shared" si="4"/>
        <v>37</v>
      </c>
      <c r="B54" s="1184" t="s">
        <v>620</v>
      </c>
      <c r="C54" s="1185">
        <v>400</v>
      </c>
      <c r="D54" s="1185">
        <v>648.29999999999995</v>
      </c>
      <c r="E54" s="1185">
        <v>648.29999999999995</v>
      </c>
      <c r="F54" s="1143">
        <f t="shared" si="3"/>
        <v>100</v>
      </c>
      <c r="G54" s="1144" t="s">
        <v>540</v>
      </c>
      <c r="H54" s="453" t="s">
        <v>59</v>
      </c>
    </row>
    <row r="55" spans="1:8" s="120" customFormat="1" ht="24" customHeight="1" x14ac:dyDescent="0.2">
      <c r="A55" s="160">
        <f t="shared" si="4"/>
        <v>38</v>
      </c>
      <c r="B55" s="1184" t="s">
        <v>2650</v>
      </c>
      <c r="C55" s="1185">
        <v>0</v>
      </c>
      <c r="D55" s="1185">
        <v>140</v>
      </c>
      <c r="E55" s="1185">
        <v>140</v>
      </c>
      <c r="F55" s="1143">
        <f t="shared" si="3"/>
        <v>100</v>
      </c>
      <c r="G55" s="1144" t="s">
        <v>540</v>
      </c>
      <c r="H55" s="1145" t="s">
        <v>59</v>
      </c>
    </row>
    <row r="56" spans="1:8" s="120" customFormat="1" ht="15" customHeight="1" x14ac:dyDescent="0.2">
      <c r="A56" s="160">
        <f t="shared" si="4"/>
        <v>39</v>
      </c>
      <c r="B56" s="1153" t="s">
        <v>621</v>
      </c>
      <c r="C56" s="1154">
        <v>900</v>
      </c>
      <c r="D56" s="1154">
        <v>931</v>
      </c>
      <c r="E56" s="1154">
        <v>931</v>
      </c>
      <c r="F56" s="1143">
        <f t="shared" si="3"/>
        <v>100</v>
      </c>
      <c r="G56" s="1144" t="s">
        <v>540</v>
      </c>
      <c r="H56" s="1145" t="s">
        <v>59</v>
      </c>
    </row>
    <row r="57" spans="1:8" s="120" customFormat="1" ht="24" customHeight="1" x14ac:dyDescent="0.2">
      <c r="A57" s="160">
        <f t="shared" si="4"/>
        <v>40</v>
      </c>
      <c r="B57" s="1153" t="s">
        <v>3202</v>
      </c>
      <c r="C57" s="1154">
        <v>0</v>
      </c>
      <c r="D57" s="1154">
        <v>600.79999999999995</v>
      </c>
      <c r="E57" s="1154">
        <v>600.79999999999995</v>
      </c>
      <c r="F57" s="1143">
        <f t="shared" si="3"/>
        <v>100</v>
      </c>
      <c r="G57" s="1144" t="s">
        <v>540</v>
      </c>
      <c r="H57" s="1145" t="s">
        <v>59</v>
      </c>
    </row>
    <row r="58" spans="1:8" s="120" customFormat="1" ht="78" customHeight="1" x14ac:dyDescent="0.2">
      <c r="A58" s="160">
        <f t="shared" si="4"/>
        <v>41</v>
      </c>
      <c r="B58" s="1153" t="s">
        <v>2923</v>
      </c>
      <c r="C58" s="1154">
        <v>13000</v>
      </c>
      <c r="D58" s="1154">
        <v>74</v>
      </c>
      <c r="E58" s="1154">
        <v>30</v>
      </c>
      <c r="F58" s="1143">
        <f t="shared" si="3"/>
        <v>40.54054054054054</v>
      </c>
      <c r="G58" s="1144" t="s">
        <v>540</v>
      </c>
      <c r="H58" s="453" t="s">
        <v>5094</v>
      </c>
    </row>
    <row r="59" spans="1:8" s="120" customFormat="1" ht="24" customHeight="1" x14ac:dyDescent="0.2">
      <c r="A59" s="160">
        <f t="shared" si="4"/>
        <v>42</v>
      </c>
      <c r="B59" s="1184" t="s">
        <v>622</v>
      </c>
      <c r="C59" s="1185">
        <v>31000</v>
      </c>
      <c r="D59" s="1185">
        <v>29500.000000000004</v>
      </c>
      <c r="E59" s="1185">
        <v>29499.616000000005</v>
      </c>
      <c r="F59" s="1143">
        <f t="shared" si="3"/>
        <v>99.998698305084758</v>
      </c>
      <c r="G59" s="1144" t="s">
        <v>540</v>
      </c>
      <c r="H59" s="1145" t="s">
        <v>59</v>
      </c>
    </row>
    <row r="60" spans="1:8" s="120" customFormat="1" ht="42" x14ac:dyDescent="0.2">
      <c r="A60" s="160">
        <f t="shared" si="4"/>
        <v>43</v>
      </c>
      <c r="B60" s="1153" t="s">
        <v>623</v>
      </c>
      <c r="C60" s="1154">
        <v>1500</v>
      </c>
      <c r="D60" s="1154">
        <v>45.86</v>
      </c>
      <c r="E60" s="1154">
        <v>45.86</v>
      </c>
      <c r="F60" s="1143">
        <f t="shared" si="3"/>
        <v>100</v>
      </c>
      <c r="G60" s="1144" t="s">
        <v>540</v>
      </c>
      <c r="H60" s="1145" t="s">
        <v>5095</v>
      </c>
    </row>
    <row r="61" spans="1:8" s="120" customFormat="1" ht="24" customHeight="1" x14ac:dyDescent="0.2">
      <c r="A61" s="160">
        <f t="shared" si="4"/>
        <v>44</v>
      </c>
      <c r="B61" s="1153" t="s">
        <v>4501</v>
      </c>
      <c r="C61" s="1154">
        <v>0</v>
      </c>
      <c r="D61" s="1154">
        <v>981.36</v>
      </c>
      <c r="E61" s="1154">
        <v>981.36399999999992</v>
      </c>
      <c r="F61" s="1143">
        <f t="shared" si="3"/>
        <v>100.00040759761961</v>
      </c>
      <c r="G61" s="1144" t="s">
        <v>540</v>
      </c>
      <c r="H61" s="1145" t="s">
        <v>59</v>
      </c>
    </row>
    <row r="62" spans="1:8" s="120" customFormat="1" ht="24" customHeight="1" x14ac:dyDescent="0.2">
      <c r="A62" s="160">
        <f t="shared" si="4"/>
        <v>45</v>
      </c>
      <c r="B62" s="1153" t="s">
        <v>5096</v>
      </c>
      <c r="C62" s="1154">
        <v>0</v>
      </c>
      <c r="D62" s="1154">
        <v>16635.91</v>
      </c>
      <c r="E62" s="1154">
        <v>16635.909</v>
      </c>
      <c r="F62" s="1143">
        <f t="shared" si="3"/>
        <v>99.999993988907136</v>
      </c>
      <c r="G62" s="1144" t="s">
        <v>545</v>
      </c>
      <c r="H62" s="1165" t="s">
        <v>59</v>
      </c>
    </row>
    <row r="63" spans="1:8" s="120" customFormat="1" ht="15" customHeight="1" x14ac:dyDescent="0.2">
      <c r="A63" s="160">
        <f t="shared" si="4"/>
        <v>46</v>
      </c>
      <c r="B63" s="1153" t="s">
        <v>625</v>
      </c>
      <c r="C63" s="1154">
        <v>0</v>
      </c>
      <c r="D63" s="1154">
        <v>112.24</v>
      </c>
      <c r="E63" s="1154">
        <v>112.23699999999999</v>
      </c>
      <c r="F63" s="1143">
        <f t="shared" si="3"/>
        <v>99.997327156094087</v>
      </c>
      <c r="G63" s="1144" t="s">
        <v>540</v>
      </c>
      <c r="H63" s="1165" t="s">
        <v>59</v>
      </c>
    </row>
    <row r="64" spans="1:8" s="120" customFormat="1" ht="24" customHeight="1" x14ac:dyDescent="0.2">
      <c r="A64" s="160">
        <f t="shared" si="4"/>
        <v>47</v>
      </c>
      <c r="B64" s="1153" t="s">
        <v>4042</v>
      </c>
      <c r="C64" s="1154">
        <v>0</v>
      </c>
      <c r="D64" s="1154">
        <v>144</v>
      </c>
      <c r="E64" s="1154">
        <v>144</v>
      </c>
      <c r="F64" s="1143">
        <f t="shared" si="3"/>
        <v>100</v>
      </c>
      <c r="G64" s="1144" t="s">
        <v>540</v>
      </c>
      <c r="H64" s="1145" t="s">
        <v>59</v>
      </c>
    </row>
    <row r="65" spans="1:8" s="120" customFormat="1" ht="15" customHeight="1" x14ac:dyDescent="0.2">
      <c r="A65" s="160">
        <f t="shared" si="4"/>
        <v>48</v>
      </c>
      <c r="B65" s="1153" t="s">
        <v>3329</v>
      </c>
      <c r="C65" s="1185">
        <v>0</v>
      </c>
      <c r="D65" s="1185">
        <v>981.33</v>
      </c>
      <c r="E65" s="1185">
        <v>981.33</v>
      </c>
      <c r="F65" s="1143">
        <f t="shared" si="3"/>
        <v>100</v>
      </c>
      <c r="G65" s="1144" t="s">
        <v>545</v>
      </c>
      <c r="H65" s="453" t="s">
        <v>59</v>
      </c>
    </row>
    <row r="66" spans="1:8" s="120" customFormat="1" ht="15" customHeight="1" x14ac:dyDescent="0.2">
      <c r="A66" s="160">
        <f t="shared" si="4"/>
        <v>49</v>
      </c>
      <c r="B66" s="1141" t="s">
        <v>616</v>
      </c>
      <c r="C66" s="1185">
        <v>0</v>
      </c>
      <c r="D66" s="1185">
        <v>6979140.8600000003</v>
      </c>
      <c r="E66" s="1185">
        <v>6979140.8629999999</v>
      </c>
      <c r="F66" s="1143">
        <f t="shared" si="3"/>
        <v>100.00000004298523</v>
      </c>
      <c r="G66" s="1144" t="s">
        <v>540</v>
      </c>
      <c r="H66" s="453" t="s">
        <v>59</v>
      </c>
    </row>
    <row r="67" spans="1:8" s="120" customFormat="1" ht="15" customHeight="1" x14ac:dyDescent="0.2">
      <c r="A67" s="160">
        <f t="shared" si="4"/>
        <v>50</v>
      </c>
      <c r="B67" s="1153" t="s">
        <v>3040</v>
      </c>
      <c r="C67" s="1154">
        <v>0</v>
      </c>
      <c r="D67" s="1154">
        <v>3048.72</v>
      </c>
      <c r="E67" s="1154">
        <v>3048.7220000000002</v>
      </c>
      <c r="F67" s="1143">
        <f t="shared" si="3"/>
        <v>100.00006560130154</v>
      </c>
      <c r="G67" s="1144" t="s">
        <v>540</v>
      </c>
      <c r="H67" s="1145" t="s">
        <v>59</v>
      </c>
    </row>
    <row r="68" spans="1:8" s="120" customFormat="1" ht="13.5" customHeight="1" thickBot="1" x14ac:dyDescent="0.25">
      <c r="A68" s="1386" t="s">
        <v>288</v>
      </c>
      <c r="B68" s="1387"/>
      <c r="C68" s="138">
        <f>SUM(C48:C67)</f>
        <v>1045229</v>
      </c>
      <c r="D68" s="138">
        <f>SUM(D48:D67)</f>
        <v>8057127.0700000003</v>
      </c>
      <c r="E68" s="138">
        <f>SUM(E48:E67)</f>
        <v>8057079.0772200003</v>
      </c>
      <c r="F68" s="139">
        <f t="shared" si="3"/>
        <v>99.999404343761952</v>
      </c>
      <c r="G68" s="140"/>
      <c r="H68" s="161"/>
    </row>
    <row r="69" spans="1:8" s="115" customFormat="1" ht="18" customHeight="1" thickBot="1" x14ac:dyDescent="0.2">
      <c r="A69" s="158" t="s">
        <v>556</v>
      </c>
      <c r="B69" s="141"/>
      <c r="C69" s="143"/>
      <c r="D69" s="143"/>
      <c r="E69" s="143"/>
      <c r="F69" s="135"/>
      <c r="G69" s="136"/>
      <c r="H69" s="1152"/>
    </row>
    <row r="70" spans="1:8" s="120" customFormat="1" ht="132" customHeight="1" x14ac:dyDescent="0.2">
      <c r="A70" s="454">
        <f>A67+1</f>
        <v>51</v>
      </c>
      <c r="B70" s="1180" t="s">
        <v>5097</v>
      </c>
      <c r="C70" s="1181">
        <v>35000</v>
      </c>
      <c r="D70" s="1181">
        <v>99179</v>
      </c>
      <c r="E70" s="1181">
        <v>63279</v>
      </c>
      <c r="F70" s="1143">
        <f t="shared" ref="F70:F73" si="5">E70/D70*100</f>
        <v>63.802821161737867</v>
      </c>
      <c r="G70" s="1144" t="s">
        <v>540</v>
      </c>
      <c r="H70" s="453" t="s">
        <v>5098</v>
      </c>
    </row>
    <row r="71" spans="1:8" s="120" customFormat="1" ht="89.25" customHeight="1" x14ac:dyDescent="0.2">
      <c r="A71" s="160">
        <f t="shared" ref="A71:A72" si="6">A70+1</f>
        <v>52</v>
      </c>
      <c r="B71" s="1153" t="s">
        <v>3330</v>
      </c>
      <c r="C71" s="1154">
        <v>0</v>
      </c>
      <c r="D71" s="1154">
        <v>22929.999999999996</v>
      </c>
      <c r="E71" s="1154">
        <v>20182.008289999998</v>
      </c>
      <c r="F71" s="1143">
        <f t="shared" si="5"/>
        <v>88.015736109899706</v>
      </c>
      <c r="G71" s="1144" t="s">
        <v>542</v>
      </c>
      <c r="H71" s="453" t="s">
        <v>5099</v>
      </c>
    </row>
    <row r="72" spans="1:8" s="120" customFormat="1" ht="24" customHeight="1" x14ac:dyDescent="0.2">
      <c r="A72" s="160">
        <f t="shared" si="6"/>
        <v>53</v>
      </c>
      <c r="B72" s="1153" t="s">
        <v>4043</v>
      </c>
      <c r="C72" s="1154">
        <v>0</v>
      </c>
      <c r="D72" s="1154">
        <v>8068.9299999999985</v>
      </c>
      <c r="E72" s="1154">
        <v>8068.8159999999998</v>
      </c>
      <c r="F72" s="1143">
        <f t="shared" si="5"/>
        <v>99.998587173268334</v>
      </c>
      <c r="G72" s="1144" t="s">
        <v>542</v>
      </c>
      <c r="H72" s="453" t="s">
        <v>59</v>
      </c>
    </row>
    <row r="73" spans="1:8" s="120" customFormat="1" ht="13.5" customHeight="1" thickBot="1" x14ac:dyDescent="0.25">
      <c r="A73" s="1386" t="s">
        <v>288</v>
      </c>
      <c r="B73" s="1387"/>
      <c r="C73" s="138">
        <f>SUM(C70:C72)</f>
        <v>35000</v>
      </c>
      <c r="D73" s="138">
        <f>SUM(D70:D72)</f>
        <v>130177.93</v>
      </c>
      <c r="E73" s="138">
        <f>SUM(E70:E72)</f>
        <v>91529.824290000004</v>
      </c>
      <c r="F73" s="149">
        <f t="shared" si="5"/>
        <v>70.311322579795217</v>
      </c>
      <c r="G73" s="140"/>
      <c r="H73" s="161"/>
    </row>
    <row r="74" spans="1:8" ht="18" customHeight="1" thickBot="1" x14ac:dyDescent="0.2">
      <c r="A74" s="162" t="s">
        <v>546</v>
      </c>
      <c r="B74" s="1170"/>
      <c r="C74" s="145"/>
      <c r="D74" s="145"/>
      <c r="E74" s="146"/>
      <c r="F74" s="147"/>
      <c r="G74" s="163"/>
      <c r="H74" s="164"/>
    </row>
    <row r="75" spans="1:8" s="120" customFormat="1" ht="45" customHeight="1" x14ac:dyDescent="0.2">
      <c r="A75" s="454">
        <f>A72+1</f>
        <v>54</v>
      </c>
      <c r="B75" s="1153" t="s">
        <v>2511</v>
      </c>
      <c r="C75" s="1154">
        <v>42000</v>
      </c>
      <c r="D75" s="1154">
        <v>62315.12</v>
      </c>
      <c r="E75" s="1154">
        <v>61938.991989999995</v>
      </c>
      <c r="F75" s="1143">
        <f t="shared" ref="F75:F106" si="7">E75/D75*100</f>
        <v>99.396409715651671</v>
      </c>
      <c r="G75" s="1183" t="s">
        <v>542</v>
      </c>
      <c r="H75" s="1145" t="s">
        <v>59</v>
      </c>
    </row>
    <row r="76" spans="1:8" s="120" customFormat="1" ht="31.5" x14ac:dyDescent="0.2">
      <c r="A76" s="160">
        <f t="shared" ref="A76:A139" si="8">A75+1</f>
        <v>55</v>
      </c>
      <c r="B76" s="1153" t="s">
        <v>2808</v>
      </c>
      <c r="C76" s="1154">
        <v>1000</v>
      </c>
      <c r="D76" s="1154">
        <v>1793</v>
      </c>
      <c r="E76" s="1154">
        <v>1775.7055500000001</v>
      </c>
      <c r="F76" s="1143">
        <f t="shared" si="7"/>
        <v>99.035446179587296</v>
      </c>
      <c r="G76" s="1183" t="s">
        <v>542</v>
      </c>
      <c r="H76" s="1145" t="s">
        <v>59</v>
      </c>
    </row>
    <row r="77" spans="1:8" s="120" customFormat="1" ht="67.5" customHeight="1" x14ac:dyDescent="0.2">
      <c r="A77" s="160">
        <f t="shared" si="8"/>
        <v>56</v>
      </c>
      <c r="B77" s="1153" t="s">
        <v>2734</v>
      </c>
      <c r="C77" s="1154">
        <v>6400</v>
      </c>
      <c r="D77" s="1154">
        <v>10343.799999999999</v>
      </c>
      <c r="E77" s="1154">
        <v>9290.9394499999999</v>
      </c>
      <c r="F77" s="1143">
        <f t="shared" si="7"/>
        <v>89.821336936135665</v>
      </c>
      <c r="G77" s="1144" t="s">
        <v>542</v>
      </c>
      <c r="H77" s="453" t="s">
        <v>5100</v>
      </c>
    </row>
    <row r="78" spans="1:8" s="120" customFormat="1" ht="34.5" customHeight="1" x14ac:dyDescent="0.2">
      <c r="A78" s="160">
        <f t="shared" si="8"/>
        <v>57</v>
      </c>
      <c r="B78" s="1153" t="s">
        <v>3041</v>
      </c>
      <c r="C78" s="1154">
        <v>2000</v>
      </c>
      <c r="D78" s="1154">
        <v>0</v>
      </c>
      <c r="E78" s="1154">
        <v>0</v>
      </c>
      <c r="F78" s="1143" t="s">
        <v>2578</v>
      </c>
      <c r="G78" s="1183" t="s">
        <v>542</v>
      </c>
      <c r="H78" s="453" t="s">
        <v>5101</v>
      </c>
    </row>
    <row r="79" spans="1:8" s="120" customFormat="1" ht="140.25" customHeight="1" x14ac:dyDescent="0.2">
      <c r="A79" s="160">
        <f t="shared" si="8"/>
        <v>58</v>
      </c>
      <c r="B79" s="1153" t="s">
        <v>2735</v>
      </c>
      <c r="C79" s="1154">
        <v>22000</v>
      </c>
      <c r="D79" s="1154">
        <v>1134.6500000000001</v>
      </c>
      <c r="E79" s="1154">
        <v>89.54</v>
      </c>
      <c r="F79" s="1143">
        <f t="shared" si="7"/>
        <v>7.8914202617547264</v>
      </c>
      <c r="G79" s="1144" t="s">
        <v>542</v>
      </c>
      <c r="H79" s="453" t="s">
        <v>5102</v>
      </c>
    </row>
    <row r="80" spans="1:8" s="120" customFormat="1" ht="99" customHeight="1" x14ac:dyDescent="0.2">
      <c r="A80" s="160">
        <f t="shared" si="8"/>
        <v>59</v>
      </c>
      <c r="B80" s="1153" t="s">
        <v>2627</v>
      </c>
      <c r="C80" s="1154">
        <v>40000</v>
      </c>
      <c r="D80" s="1154">
        <v>20115</v>
      </c>
      <c r="E80" s="1154">
        <v>2820.9066800000001</v>
      </c>
      <c r="F80" s="1143">
        <f t="shared" si="7"/>
        <v>14.023895998011435</v>
      </c>
      <c r="G80" s="1183" t="s">
        <v>542</v>
      </c>
      <c r="H80" s="1145" t="s">
        <v>5103</v>
      </c>
    </row>
    <row r="81" spans="1:8" s="120" customFormat="1" ht="67.5" customHeight="1" x14ac:dyDescent="0.2">
      <c r="A81" s="160">
        <f t="shared" si="8"/>
        <v>60</v>
      </c>
      <c r="B81" s="1153" t="s">
        <v>4264</v>
      </c>
      <c r="C81" s="1154">
        <v>15000</v>
      </c>
      <c r="D81" s="1154">
        <v>10182.69</v>
      </c>
      <c r="E81" s="1154">
        <v>7252.0940499999997</v>
      </c>
      <c r="F81" s="1143">
        <f t="shared" si="7"/>
        <v>71.219825507798035</v>
      </c>
      <c r="G81" s="1183" t="s">
        <v>542</v>
      </c>
      <c r="H81" s="1145" t="s">
        <v>5104</v>
      </c>
    </row>
    <row r="82" spans="1:8" s="120" customFormat="1" ht="24" customHeight="1" x14ac:dyDescent="0.2">
      <c r="A82" s="160">
        <f t="shared" si="8"/>
        <v>61</v>
      </c>
      <c r="B82" s="1153" t="s">
        <v>2809</v>
      </c>
      <c r="C82" s="1154">
        <v>0</v>
      </c>
      <c r="D82" s="1154">
        <v>4852.13</v>
      </c>
      <c r="E82" s="1154">
        <v>4852.1277499999997</v>
      </c>
      <c r="F82" s="1143">
        <f t="shared" si="7"/>
        <v>99.999953628612587</v>
      </c>
      <c r="G82" s="1144" t="s">
        <v>545</v>
      </c>
      <c r="H82" s="1145" t="s">
        <v>59</v>
      </c>
    </row>
    <row r="83" spans="1:8" s="120" customFormat="1" ht="24" customHeight="1" x14ac:dyDescent="0.2">
      <c r="A83" s="160">
        <f t="shared" si="8"/>
        <v>62</v>
      </c>
      <c r="B83" s="1153" t="s">
        <v>2810</v>
      </c>
      <c r="C83" s="1154">
        <v>4000</v>
      </c>
      <c r="D83" s="1154">
        <v>6300.43</v>
      </c>
      <c r="E83" s="1154">
        <v>6300.43</v>
      </c>
      <c r="F83" s="1143">
        <f t="shared" si="7"/>
        <v>100</v>
      </c>
      <c r="G83" s="1183" t="s">
        <v>545</v>
      </c>
      <c r="H83" s="1145" t="s">
        <v>59</v>
      </c>
    </row>
    <row r="84" spans="1:8" s="120" customFormat="1" ht="162" customHeight="1" x14ac:dyDescent="0.2">
      <c r="A84" s="160">
        <f t="shared" si="8"/>
        <v>63</v>
      </c>
      <c r="B84" s="1153" t="s">
        <v>5105</v>
      </c>
      <c r="C84" s="1154">
        <v>3970</v>
      </c>
      <c r="D84" s="1154">
        <v>3970</v>
      </c>
      <c r="E84" s="1154">
        <v>0</v>
      </c>
      <c r="F84" s="1143">
        <f t="shared" si="7"/>
        <v>0</v>
      </c>
      <c r="G84" s="1144" t="s">
        <v>545</v>
      </c>
      <c r="H84" s="453" t="s">
        <v>5106</v>
      </c>
    </row>
    <row r="85" spans="1:8" s="120" customFormat="1" ht="24" customHeight="1" x14ac:dyDescent="0.2">
      <c r="A85" s="160">
        <f t="shared" si="8"/>
        <v>64</v>
      </c>
      <c r="B85" s="1153" t="s">
        <v>2811</v>
      </c>
      <c r="C85" s="1154">
        <v>0</v>
      </c>
      <c r="D85" s="1154">
        <v>1887.87</v>
      </c>
      <c r="E85" s="1154">
        <v>1887.8601100000001</v>
      </c>
      <c r="F85" s="1143">
        <f t="shared" si="7"/>
        <v>99.999476129182625</v>
      </c>
      <c r="G85" s="1183" t="s">
        <v>545</v>
      </c>
      <c r="H85" s="453" t="s">
        <v>59</v>
      </c>
    </row>
    <row r="86" spans="1:8" s="120" customFormat="1" ht="67.5" customHeight="1" x14ac:dyDescent="0.2">
      <c r="A86" s="160">
        <f t="shared" si="8"/>
        <v>65</v>
      </c>
      <c r="B86" s="1153" t="s">
        <v>3042</v>
      </c>
      <c r="C86" s="1154">
        <v>19000</v>
      </c>
      <c r="D86" s="1154">
        <v>26262.720000000001</v>
      </c>
      <c r="E86" s="1154">
        <v>25235.01872</v>
      </c>
      <c r="F86" s="1143">
        <f t="shared" si="7"/>
        <v>96.086843708496289</v>
      </c>
      <c r="G86" s="1144" t="s">
        <v>542</v>
      </c>
      <c r="H86" s="453" t="s">
        <v>5107</v>
      </c>
    </row>
    <row r="87" spans="1:8" s="120" customFormat="1" ht="24" customHeight="1" x14ac:dyDescent="0.2">
      <c r="A87" s="160">
        <f t="shared" si="8"/>
        <v>66</v>
      </c>
      <c r="B87" s="1153" t="s">
        <v>2812</v>
      </c>
      <c r="C87" s="1154">
        <v>49000</v>
      </c>
      <c r="D87" s="1154">
        <v>52595.049999999996</v>
      </c>
      <c r="E87" s="1154">
        <v>52345.045700000002</v>
      </c>
      <c r="F87" s="1143">
        <f t="shared" si="7"/>
        <v>99.524661921606707</v>
      </c>
      <c r="G87" s="1183" t="s">
        <v>542</v>
      </c>
      <c r="H87" s="1145" t="s">
        <v>59</v>
      </c>
    </row>
    <row r="88" spans="1:8" s="120" customFormat="1" ht="89.25" customHeight="1" x14ac:dyDescent="0.2">
      <c r="A88" s="160">
        <f t="shared" si="8"/>
        <v>67</v>
      </c>
      <c r="B88" s="1153" t="s">
        <v>2813</v>
      </c>
      <c r="C88" s="1154">
        <v>32000</v>
      </c>
      <c r="D88" s="1154">
        <v>32735.3</v>
      </c>
      <c r="E88" s="1154">
        <v>9441.7665500000003</v>
      </c>
      <c r="F88" s="1143">
        <f t="shared" si="7"/>
        <v>28.842767746133379</v>
      </c>
      <c r="G88" s="1183" t="s">
        <v>542</v>
      </c>
      <c r="H88" s="1156" t="s">
        <v>5108</v>
      </c>
    </row>
    <row r="89" spans="1:8" s="120" customFormat="1" ht="78" customHeight="1" x14ac:dyDescent="0.2">
      <c r="A89" s="160">
        <f t="shared" si="8"/>
        <v>68</v>
      </c>
      <c r="B89" s="1153" t="s">
        <v>3404</v>
      </c>
      <c r="C89" s="1154">
        <v>2000</v>
      </c>
      <c r="D89" s="1154">
        <v>7871.79</v>
      </c>
      <c r="E89" s="1154">
        <v>2819.3</v>
      </c>
      <c r="F89" s="1143">
        <f t="shared" si="7"/>
        <v>35.815233892164301</v>
      </c>
      <c r="G89" s="1183" t="s">
        <v>542</v>
      </c>
      <c r="H89" s="1145" t="s">
        <v>5109</v>
      </c>
    </row>
    <row r="90" spans="1:8" s="120" customFormat="1" ht="24" customHeight="1" x14ac:dyDescent="0.2">
      <c r="A90" s="160">
        <f t="shared" si="8"/>
        <v>69</v>
      </c>
      <c r="B90" s="1153" t="s">
        <v>2924</v>
      </c>
      <c r="C90" s="1154">
        <v>0</v>
      </c>
      <c r="D90" s="1154">
        <v>6521.17</v>
      </c>
      <c r="E90" s="1154">
        <v>6521.1614</v>
      </c>
      <c r="F90" s="1143">
        <f t="shared" si="7"/>
        <v>99.999868121824761</v>
      </c>
      <c r="G90" s="1144" t="s">
        <v>542</v>
      </c>
      <c r="H90" s="1145" t="s">
        <v>59</v>
      </c>
    </row>
    <row r="91" spans="1:8" s="120" customFormat="1" ht="89.25" customHeight="1" x14ac:dyDescent="0.2">
      <c r="A91" s="160">
        <f t="shared" si="8"/>
        <v>70</v>
      </c>
      <c r="B91" s="1153" t="s">
        <v>3368</v>
      </c>
      <c r="C91" s="1154">
        <v>17600</v>
      </c>
      <c r="D91" s="1154">
        <v>16020.689999999999</v>
      </c>
      <c r="E91" s="1154">
        <v>13903.707890000001</v>
      </c>
      <c r="F91" s="1143">
        <f t="shared" si="7"/>
        <v>86.785949231899522</v>
      </c>
      <c r="G91" s="1183" t="s">
        <v>542</v>
      </c>
      <c r="H91" s="1145" t="s">
        <v>5110</v>
      </c>
    </row>
    <row r="92" spans="1:8" s="120" customFormat="1" ht="24" customHeight="1" x14ac:dyDescent="0.2">
      <c r="A92" s="160">
        <f t="shared" si="8"/>
        <v>71</v>
      </c>
      <c r="B92" s="1153" t="s">
        <v>3331</v>
      </c>
      <c r="C92" s="1154">
        <v>0</v>
      </c>
      <c r="D92" s="1154">
        <v>8784.6200000000008</v>
      </c>
      <c r="E92" s="1154">
        <v>8638.6867700000003</v>
      </c>
      <c r="F92" s="1143">
        <f t="shared" si="7"/>
        <v>98.338764454239339</v>
      </c>
      <c r="G92" s="1144" t="s">
        <v>545</v>
      </c>
      <c r="H92" s="453" t="s">
        <v>59</v>
      </c>
    </row>
    <row r="93" spans="1:8" s="120" customFormat="1" ht="24" customHeight="1" x14ac:dyDescent="0.2">
      <c r="A93" s="160">
        <f t="shared" si="8"/>
        <v>72</v>
      </c>
      <c r="B93" s="1153" t="s">
        <v>3113</v>
      </c>
      <c r="C93" s="1154">
        <v>9000</v>
      </c>
      <c r="D93" s="1154">
        <v>17599.43</v>
      </c>
      <c r="E93" s="1154">
        <v>17599.42986</v>
      </c>
      <c r="F93" s="1143">
        <f t="shared" si="7"/>
        <v>99.999999204519696</v>
      </c>
      <c r="G93" s="1183" t="s">
        <v>545</v>
      </c>
      <c r="H93" s="453" t="s">
        <v>59</v>
      </c>
    </row>
    <row r="94" spans="1:8" s="120" customFormat="1" ht="89.25" customHeight="1" x14ac:dyDescent="0.2">
      <c r="A94" s="160">
        <f t="shared" si="8"/>
        <v>73</v>
      </c>
      <c r="B94" s="1153" t="s">
        <v>3114</v>
      </c>
      <c r="C94" s="1154">
        <v>25000</v>
      </c>
      <c r="D94" s="1154">
        <v>26069.54</v>
      </c>
      <c r="E94" s="1154">
        <v>3421.8400099999994</v>
      </c>
      <c r="F94" s="1143">
        <f t="shared" si="7"/>
        <v>13.125816604358953</v>
      </c>
      <c r="G94" s="1144" t="s">
        <v>542</v>
      </c>
      <c r="H94" s="453" t="s">
        <v>5111</v>
      </c>
    </row>
    <row r="95" spans="1:8" s="120" customFormat="1" ht="24" customHeight="1" x14ac:dyDescent="0.2">
      <c r="A95" s="160">
        <f t="shared" si="8"/>
        <v>74</v>
      </c>
      <c r="B95" s="1153" t="s">
        <v>3115</v>
      </c>
      <c r="C95" s="1154">
        <v>5000</v>
      </c>
      <c r="D95" s="1154">
        <v>5438.9</v>
      </c>
      <c r="E95" s="1154">
        <v>5438.8948600000003</v>
      </c>
      <c r="F95" s="1143">
        <f t="shared" si="7"/>
        <v>99.999905495596551</v>
      </c>
      <c r="G95" s="1183" t="s">
        <v>545</v>
      </c>
      <c r="H95" s="1145" t="s">
        <v>59</v>
      </c>
    </row>
    <row r="96" spans="1:8" s="120" customFormat="1" ht="24" customHeight="1" x14ac:dyDescent="0.2">
      <c r="A96" s="160">
        <f t="shared" si="8"/>
        <v>75</v>
      </c>
      <c r="B96" s="1153" t="s">
        <v>3332</v>
      </c>
      <c r="C96" s="1154">
        <v>15000</v>
      </c>
      <c r="D96" s="1154">
        <v>22950.43</v>
      </c>
      <c r="E96" s="1154">
        <v>22727.177970000001</v>
      </c>
      <c r="F96" s="1143">
        <f t="shared" si="7"/>
        <v>99.027242496110105</v>
      </c>
      <c r="G96" s="1183" t="s">
        <v>545</v>
      </c>
      <c r="H96" s="1156" t="s">
        <v>59</v>
      </c>
    </row>
    <row r="97" spans="1:8" s="120" customFormat="1" ht="109.5" customHeight="1" x14ac:dyDescent="0.2">
      <c r="A97" s="160">
        <f t="shared" si="8"/>
        <v>76</v>
      </c>
      <c r="B97" s="1153" t="s">
        <v>3333</v>
      </c>
      <c r="C97" s="1154">
        <v>9700</v>
      </c>
      <c r="D97" s="1154">
        <v>450</v>
      </c>
      <c r="E97" s="1154">
        <v>100.43</v>
      </c>
      <c r="F97" s="1143">
        <f t="shared" si="7"/>
        <v>22.317777777777778</v>
      </c>
      <c r="G97" s="1183" t="s">
        <v>542</v>
      </c>
      <c r="H97" s="1145" t="s">
        <v>5112</v>
      </c>
    </row>
    <row r="98" spans="1:8" s="120" customFormat="1" ht="78" customHeight="1" x14ac:dyDescent="0.2">
      <c r="A98" s="160">
        <f t="shared" si="8"/>
        <v>77</v>
      </c>
      <c r="B98" s="1153" t="s">
        <v>3043</v>
      </c>
      <c r="C98" s="1154">
        <v>13000</v>
      </c>
      <c r="D98" s="1154">
        <v>13137.88</v>
      </c>
      <c r="E98" s="1154">
        <v>10728.35893</v>
      </c>
      <c r="F98" s="1143">
        <f t="shared" si="7"/>
        <v>81.659742134956332</v>
      </c>
      <c r="G98" s="1144" t="s">
        <v>542</v>
      </c>
      <c r="H98" s="1145" t="s">
        <v>5113</v>
      </c>
    </row>
    <row r="99" spans="1:8" s="120" customFormat="1" ht="34.5" customHeight="1" x14ac:dyDescent="0.2">
      <c r="A99" s="160">
        <f t="shared" si="8"/>
        <v>78</v>
      </c>
      <c r="B99" s="1153" t="s">
        <v>3334</v>
      </c>
      <c r="C99" s="1154">
        <v>0</v>
      </c>
      <c r="D99" s="1154">
        <v>125.34</v>
      </c>
      <c r="E99" s="1154">
        <v>125.33842</v>
      </c>
      <c r="F99" s="1143">
        <f t="shared" si="7"/>
        <v>99.998739428753794</v>
      </c>
      <c r="G99" s="1183" t="s">
        <v>545</v>
      </c>
      <c r="H99" s="1145" t="s">
        <v>59</v>
      </c>
    </row>
    <row r="100" spans="1:8" s="120" customFormat="1" ht="24" customHeight="1" x14ac:dyDescent="0.2">
      <c r="A100" s="160">
        <f t="shared" si="8"/>
        <v>79</v>
      </c>
      <c r="B100" s="1153" t="s">
        <v>3335</v>
      </c>
      <c r="C100" s="1154">
        <v>0</v>
      </c>
      <c r="D100" s="1154">
        <v>108.9</v>
      </c>
      <c r="E100" s="1154">
        <v>108.9</v>
      </c>
      <c r="F100" s="1143">
        <f t="shared" si="7"/>
        <v>100</v>
      </c>
      <c r="G100" s="1144" t="s">
        <v>545</v>
      </c>
      <c r="H100" s="453" t="s">
        <v>59</v>
      </c>
    </row>
    <row r="101" spans="1:8" s="120" customFormat="1" ht="99" customHeight="1" x14ac:dyDescent="0.2">
      <c r="A101" s="160">
        <f t="shared" si="8"/>
        <v>80</v>
      </c>
      <c r="B101" s="1153" t="s">
        <v>4044</v>
      </c>
      <c r="C101" s="1154">
        <v>6400</v>
      </c>
      <c r="D101" s="1154">
        <v>150</v>
      </c>
      <c r="E101" s="1154">
        <v>0</v>
      </c>
      <c r="F101" s="1143">
        <f t="shared" si="7"/>
        <v>0</v>
      </c>
      <c r="G101" s="1183" t="s">
        <v>542</v>
      </c>
      <c r="H101" s="453" t="s">
        <v>5114</v>
      </c>
    </row>
    <row r="102" spans="1:8" s="120" customFormat="1" ht="24" customHeight="1" x14ac:dyDescent="0.2">
      <c r="A102" s="160">
        <f t="shared" si="8"/>
        <v>81</v>
      </c>
      <c r="B102" s="1153" t="s">
        <v>3116</v>
      </c>
      <c r="C102" s="1154">
        <v>9000</v>
      </c>
      <c r="D102" s="1154">
        <v>9119.9700000000012</v>
      </c>
      <c r="E102" s="1154">
        <v>8755.7087899999988</v>
      </c>
      <c r="F102" s="1143">
        <f t="shared" si="7"/>
        <v>96.005894646583243</v>
      </c>
      <c r="G102" s="1144" t="s">
        <v>542</v>
      </c>
      <c r="H102" s="453" t="s">
        <v>59</v>
      </c>
    </row>
    <row r="103" spans="1:8" s="120" customFormat="1" ht="78" customHeight="1" x14ac:dyDescent="0.2">
      <c r="A103" s="160">
        <f t="shared" si="8"/>
        <v>82</v>
      </c>
      <c r="B103" s="1153" t="s">
        <v>4045</v>
      </c>
      <c r="C103" s="1154">
        <v>2000</v>
      </c>
      <c r="D103" s="1154">
        <v>2153.09</v>
      </c>
      <c r="E103" s="1154">
        <v>241.7824</v>
      </c>
      <c r="F103" s="1143">
        <f t="shared" si="7"/>
        <v>11.22955380406764</v>
      </c>
      <c r="G103" s="1183" t="s">
        <v>542</v>
      </c>
      <c r="H103" s="1145" t="s">
        <v>5115</v>
      </c>
    </row>
    <row r="104" spans="1:8" s="120" customFormat="1" ht="34.5" customHeight="1" x14ac:dyDescent="0.2">
      <c r="A104" s="160">
        <f t="shared" si="8"/>
        <v>83</v>
      </c>
      <c r="B104" s="1153" t="s">
        <v>4266</v>
      </c>
      <c r="C104" s="1154">
        <v>0</v>
      </c>
      <c r="D104" s="1154">
        <v>150.26</v>
      </c>
      <c r="E104" s="1154">
        <v>150.26</v>
      </c>
      <c r="F104" s="1143">
        <f t="shared" si="7"/>
        <v>100</v>
      </c>
      <c r="G104" s="1183" t="s">
        <v>545</v>
      </c>
      <c r="H104" s="1156" t="s">
        <v>59</v>
      </c>
    </row>
    <row r="105" spans="1:8" s="120" customFormat="1" ht="99" customHeight="1" x14ac:dyDescent="0.2">
      <c r="A105" s="160">
        <f t="shared" si="8"/>
        <v>84</v>
      </c>
      <c r="B105" s="1153" t="s">
        <v>3336</v>
      </c>
      <c r="C105" s="1154">
        <v>5600</v>
      </c>
      <c r="D105" s="1154">
        <v>600</v>
      </c>
      <c r="E105" s="1154">
        <v>0</v>
      </c>
      <c r="F105" s="1143">
        <f t="shared" si="7"/>
        <v>0</v>
      </c>
      <c r="G105" s="1183" t="s">
        <v>542</v>
      </c>
      <c r="H105" s="1145" t="s">
        <v>5116</v>
      </c>
    </row>
    <row r="106" spans="1:8" s="120" customFormat="1" ht="94.5" x14ac:dyDescent="0.2">
      <c r="A106" s="160">
        <f t="shared" si="8"/>
        <v>85</v>
      </c>
      <c r="B106" s="1153" t="s">
        <v>4267</v>
      </c>
      <c r="C106" s="1154">
        <v>10850</v>
      </c>
      <c r="D106" s="1154">
        <v>2194.77</v>
      </c>
      <c r="E106" s="1154">
        <v>695.76218000000006</v>
      </c>
      <c r="F106" s="1143">
        <f t="shared" si="7"/>
        <v>31.700915357873495</v>
      </c>
      <c r="G106" s="1144" t="s">
        <v>542</v>
      </c>
      <c r="H106" s="1145" t="s">
        <v>5117</v>
      </c>
    </row>
    <row r="107" spans="1:8" s="120" customFormat="1" ht="45" customHeight="1" x14ac:dyDescent="0.2">
      <c r="A107" s="160">
        <f t="shared" si="8"/>
        <v>86</v>
      </c>
      <c r="B107" s="1153" t="s">
        <v>3369</v>
      </c>
      <c r="C107" s="1154">
        <v>5000</v>
      </c>
      <c r="D107" s="1154">
        <v>0</v>
      </c>
      <c r="E107" s="1154">
        <v>0</v>
      </c>
      <c r="F107" s="1143" t="s">
        <v>2578</v>
      </c>
      <c r="G107" s="1183" t="s">
        <v>542</v>
      </c>
      <c r="H107" s="1145" t="s">
        <v>5118</v>
      </c>
    </row>
    <row r="108" spans="1:8" s="120" customFormat="1" ht="24" customHeight="1" x14ac:dyDescent="0.2">
      <c r="A108" s="160">
        <f t="shared" si="8"/>
        <v>87</v>
      </c>
      <c r="B108" s="1153" t="s">
        <v>3370</v>
      </c>
      <c r="C108" s="1154">
        <v>2300</v>
      </c>
      <c r="D108" s="1154">
        <v>6500</v>
      </c>
      <c r="E108" s="1154">
        <v>6500</v>
      </c>
      <c r="F108" s="1143">
        <f t="shared" ref="F108:F171" si="9">E108/D108*100</f>
        <v>100</v>
      </c>
      <c r="G108" s="1144" t="s">
        <v>545</v>
      </c>
      <c r="H108" s="453" t="s">
        <v>59</v>
      </c>
    </row>
    <row r="109" spans="1:8" s="120" customFormat="1" ht="24" customHeight="1" x14ac:dyDescent="0.2">
      <c r="A109" s="160">
        <f t="shared" si="8"/>
        <v>88</v>
      </c>
      <c r="B109" s="1153" t="s">
        <v>3371</v>
      </c>
      <c r="C109" s="1154">
        <v>18000</v>
      </c>
      <c r="D109" s="1154">
        <v>14712.85</v>
      </c>
      <c r="E109" s="1154">
        <v>14712.845730000001</v>
      </c>
      <c r="F109" s="1143">
        <f t="shared" si="9"/>
        <v>99.999970977750735</v>
      </c>
      <c r="G109" s="1183" t="s">
        <v>545</v>
      </c>
      <c r="H109" s="453" t="s">
        <v>59</v>
      </c>
    </row>
    <row r="110" spans="1:8" s="120" customFormat="1" ht="24" customHeight="1" x14ac:dyDescent="0.2">
      <c r="A110" s="160">
        <f t="shared" si="8"/>
        <v>89</v>
      </c>
      <c r="B110" s="1153" t="s">
        <v>3372</v>
      </c>
      <c r="C110" s="1154">
        <v>13700</v>
      </c>
      <c r="D110" s="1154">
        <v>11791.45</v>
      </c>
      <c r="E110" s="1154">
        <v>11791.445650000001</v>
      </c>
      <c r="F110" s="1143">
        <f t="shared" si="9"/>
        <v>99.999963108862786</v>
      </c>
      <c r="G110" s="1144" t="s">
        <v>545</v>
      </c>
      <c r="H110" s="453" t="s">
        <v>59</v>
      </c>
    </row>
    <row r="111" spans="1:8" s="120" customFormat="1" ht="34.5" customHeight="1" x14ac:dyDescent="0.2">
      <c r="A111" s="160">
        <f t="shared" si="8"/>
        <v>90</v>
      </c>
      <c r="B111" s="1153" t="s">
        <v>4046</v>
      </c>
      <c r="C111" s="1154">
        <v>6000</v>
      </c>
      <c r="D111" s="1154">
        <v>8438.7900000000009</v>
      </c>
      <c r="E111" s="1154">
        <v>8438.7852500000008</v>
      </c>
      <c r="F111" s="1143">
        <f t="shared" si="9"/>
        <v>99.999943712309474</v>
      </c>
      <c r="G111" s="1183" t="s">
        <v>542</v>
      </c>
      <c r="H111" s="1145" t="s">
        <v>59</v>
      </c>
    </row>
    <row r="112" spans="1:8" s="120" customFormat="1" ht="141.75" customHeight="1" x14ac:dyDescent="0.2">
      <c r="A112" s="160">
        <f t="shared" si="8"/>
        <v>91</v>
      </c>
      <c r="B112" s="1153" t="s">
        <v>3373</v>
      </c>
      <c r="C112" s="1154">
        <v>10000</v>
      </c>
      <c r="D112" s="1154">
        <v>850</v>
      </c>
      <c r="E112" s="1154">
        <v>380.59391999999997</v>
      </c>
      <c r="F112" s="1143">
        <f t="shared" si="9"/>
        <v>44.775755294117644</v>
      </c>
      <c r="G112" s="1183" t="s">
        <v>542</v>
      </c>
      <c r="H112" s="1156" t="s">
        <v>5119</v>
      </c>
    </row>
    <row r="113" spans="1:8" s="120" customFormat="1" ht="34.5" customHeight="1" x14ac:dyDescent="0.2">
      <c r="A113" s="160">
        <f t="shared" si="8"/>
        <v>92</v>
      </c>
      <c r="B113" s="1153" t="s">
        <v>3374</v>
      </c>
      <c r="C113" s="1154">
        <v>15000</v>
      </c>
      <c r="D113" s="1154">
        <v>10699.06</v>
      </c>
      <c r="E113" s="1154">
        <v>10616.491710000002</v>
      </c>
      <c r="F113" s="1143">
        <f t="shared" si="9"/>
        <v>99.228265941120085</v>
      </c>
      <c r="G113" s="1183" t="s">
        <v>542</v>
      </c>
      <c r="H113" s="1145" t="s">
        <v>59</v>
      </c>
    </row>
    <row r="114" spans="1:8" s="120" customFormat="1" ht="141.75" customHeight="1" x14ac:dyDescent="0.2">
      <c r="A114" s="160">
        <f t="shared" si="8"/>
        <v>93</v>
      </c>
      <c r="B114" s="1153" t="s">
        <v>5120</v>
      </c>
      <c r="C114" s="1154">
        <v>500</v>
      </c>
      <c r="D114" s="1154">
        <v>650</v>
      </c>
      <c r="E114" s="1154">
        <v>0</v>
      </c>
      <c r="F114" s="1143">
        <f t="shared" si="9"/>
        <v>0</v>
      </c>
      <c r="G114" s="1144" t="s">
        <v>542</v>
      </c>
      <c r="H114" s="1145" t="s">
        <v>5121</v>
      </c>
    </row>
    <row r="115" spans="1:8" s="120" customFormat="1" ht="99" customHeight="1" x14ac:dyDescent="0.2">
      <c r="A115" s="160">
        <f t="shared" si="8"/>
        <v>94</v>
      </c>
      <c r="B115" s="1153" t="s">
        <v>4268</v>
      </c>
      <c r="C115" s="1154">
        <v>14400</v>
      </c>
      <c r="D115" s="1154">
        <v>5660.96</v>
      </c>
      <c r="E115" s="1154">
        <v>2536.2147</v>
      </c>
      <c r="F115" s="1143">
        <f t="shared" si="9"/>
        <v>44.80184809643594</v>
      </c>
      <c r="G115" s="1183" t="s">
        <v>542</v>
      </c>
      <c r="H115" s="1145" t="s">
        <v>5122</v>
      </c>
    </row>
    <row r="116" spans="1:8" s="120" customFormat="1" ht="147" x14ac:dyDescent="0.2">
      <c r="A116" s="160">
        <f t="shared" si="8"/>
        <v>95</v>
      </c>
      <c r="B116" s="1153" t="s">
        <v>4047</v>
      </c>
      <c r="C116" s="1154">
        <v>15000</v>
      </c>
      <c r="D116" s="1154">
        <v>1272.45</v>
      </c>
      <c r="E116" s="1154">
        <v>1092.751</v>
      </c>
      <c r="F116" s="1143">
        <f t="shared" si="9"/>
        <v>85.877716216747217</v>
      </c>
      <c r="G116" s="1144" t="s">
        <v>542</v>
      </c>
      <c r="H116" s="453" t="s">
        <v>5123</v>
      </c>
    </row>
    <row r="117" spans="1:8" s="120" customFormat="1" ht="24" customHeight="1" x14ac:dyDescent="0.2">
      <c r="A117" s="160">
        <f t="shared" si="8"/>
        <v>96</v>
      </c>
      <c r="B117" s="1153" t="s">
        <v>3375</v>
      </c>
      <c r="C117" s="1154">
        <v>1200</v>
      </c>
      <c r="D117" s="1154">
        <v>0</v>
      </c>
      <c r="E117" s="1154">
        <v>0</v>
      </c>
      <c r="F117" s="1143" t="s">
        <v>2578</v>
      </c>
      <c r="G117" s="1183" t="s">
        <v>542</v>
      </c>
      <c r="H117" s="453" t="s">
        <v>5124</v>
      </c>
    </row>
    <row r="118" spans="1:8" s="120" customFormat="1" ht="99" customHeight="1" x14ac:dyDescent="0.2">
      <c r="A118" s="160">
        <f t="shared" si="8"/>
        <v>97</v>
      </c>
      <c r="B118" s="1153" t="s">
        <v>4269</v>
      </c>
      <c r="C118" s="1154">
        <v>10000</v>
      </c>
      <c r="D118" s="1154">
        <v>15506.630000000001</v>
      </c>
      <c r="E118" s="1154">
        <v>9831.8345900000004</v>
      </c>
      <c r="F118" s="1143">
        <f t="shared" si="9"/>
        <v>63.40407032346809</v>
      </c>
      <c r="G118" s="1144" t="s">
        <v>542</v>
      </c>
      <c r="H118" s="453" t="s">
        <v>5125</v>
      </c>
    </row>
    <row r="119" spans="1:8" s="120" customFormat="1" ht="34.5" customHeight="1" x14ac:dyDescent="0.2">
      <c r="A119" s="160">
        <f t="shared" si="8"/>
        <v>98</v>
      </c>
      <c r="B119" s="1153" t="s">
        <v>3376</v>
      </c>
      <c r="C119" s="1154">
        <v>0</v>
      </c>
      <c r="D119" s="1154">
        <v>352.5</v>
      </c>
      <c r="E119" s="1154">
        <v>352.49106</v>
      </c>
      <c r="F119" s="1143">
        <f t="shared" si="9"/>
        <v>99.997463829787236</v>
      </c>
      <c r="G119" s="1183" t="s">
        <v>545</v>
      </c>
      <c r="H119" s="1145" t="s">
        <v>59</v>
      </c>
    </row>
    <row r="120" spans="1:8" s="120" customFormat="1" ht="24" customHeight="1" x14ac:dyDescent="0.2">
      <c r="A120" s="160">
        <f t="shared" si="8"/>
        <v>99</v>
      </c>
      <c r="B120" s="1153" t="s">
        <v>3377</v>
      </c>
      <c r="C120" s="1154">
        <v>0</v>
      </c>
      <c r="D120" s="1154">
        <v>4212.1099999999997</v>
      </c>
      <c r="E120" s="1154">
        <v>4212.1055400000005</v>
      </c>
      <c r="F120" s="1143">
        <f t="shared" si="9"/>
        <v>99.999894114826077</v>
      </c>
      <c r="G120" s="1183" t="s">
        <v>545</v>
      </c>
      <c r="H120" s="1156" t="s">
        <v>59</v>
      </c>
    </row>
    <row r="121" spans="1:8" s="120" customFormat="1" ht="126" x14ac:dyDescent="0.2">
      <c r="A121" s="160">
        <f t="shared" si="8"/>
        <v>100</v>
      </c>
      <c r="B121" s="1153" t="s">
        <v>3378</v>
      </c>
      <c r="C121" s="1154">
        <v>8000</v>
      </c>
      <c r="D121" s="1154">
        <v>150</v>
      </c>
      <c r="E121" s="1154">
        <v>0</v>
      </c>
      <c r="F121" s="1143">
        <f t="shared" si="9"/>
        <v>0</v>
      </c>
      <c r="G121" s="1183" t="s">
        <v>542</v>
      </c>
      <c r="H121" s="1145" t="s">
        <v>5126</v>
      </c>
    </row>
    <row r="122" spans="1:8" s="120" customFormat="1" ht="24" customHeight="1" x14ac:dyDescent="0.2">
      <c r="A122" s="160">
        <f t="shared" si="8"/>
        <v>101</v>
      </c>
      <c r="B122" s="1153" t="s">
        <v>3379</v>
      </c>
      <c r="C122" s="1154">
        <v>10000</v>
      </c>
      <c r="D122" s="1154">
        <v>7068.21</v>
      </c>
      <c r="E122" s="1154">
        <v>7068.2094400000005</v>
      </c>
      <c r="F122" s="1143">
        <f t="shared" si="9"/>
        <v>99.999992077202009</v>
      </c>
      <c r="G122" s="1144" t="s">
        <v>542</v>
      </c>
      <c r="H122" s="1145" t="s">
        <v>59</v>
      </c>
    </row>
    <row r="123" spans="1:8" s="120" customFormat="1" ht="99" customHeight="1" x14ac:dyDescent="0.2">
      <c r="A123" s="160">
        <f t="shared" si="8"/>
        <v>102</v>
      </c>
      <c r="B123" s="1153" t="s">
        <v>5127</v>
      </c>
      <c r="C123" s="1154">
        <v>3500</v>
      </c>
      <c r="D123" s="1154">
        <v>300</v>
      </c>
      <c r="E123" s="1154">
        <v>109.2025</v>
      </c>
      <c r="F123" s="1143">
        <f t="shared" si="9"/>
        <v>36.400833333333331</v>
      </c>
      <c r="G123" s="1183" t="s">
        <v>542</v>
      </c>
      <c r="H123" s="1145" t="s">
        <v>5128</v>
      </c>
    </row>
    <row r="124" spans="1:8" s="120" customFormat="1" ht="34.5" customHeight="1" x14ac:dyDescent="0.2">
      <c r="A124" s="160">
        <f t="shared" si="8"/>
        <v>103</v>
      </c>
      <c r="B124" s="1153" t="s">
        <v>4048</v>
      </c>
      <c r="C124" s="1154">
        <v>38850</v>
      </c>
      <c r="D124" s="1154">
        <v>0</v>
      </c>
      <c r="E124" s="1154">
        <v>0</v>
      </c>
      <c r="F124" s="1143" t="s">
        <v>2578</v>
      </c>
      <c r="G124" s="1144" t="s">
        <v>542</v>
      </c>
      <c r="H124" s="453" t="s">
        <v>5129</v>
      </c>
    </row>
    <row r="125" spans="1:8" s="120" customFormat="1" ht="24" customHeight="1" x14ac:dyDescent="0.2">
      <c r="A125" s="160">
        <f t="shared" si="8"/>
        <v>104</v>
      </c>
      <c r="B125" s="1153" t="s">
        <v>4049</v>
      </c>
      <c r="C125" s="1154">
        <v>0</v>
      </c>
      <c r="D125" s="1154">
        <v>15236.93</v>
      </c>
      <c r="E125" s="1154">
        <v>15236.923349999999</v>
      </c>
      <c r="F125" s="1143">
        <f t="shared" si="9"/>
        <v>99.999956356037586</v>
      </c>
      <c r="G125" s="1183" t="s">
        <v>545</v>
      </c>
      <c r="H125" s="453" t="s">
        <v>59</v>
      </c>
    </row>
    <row r="126" spans="1:8" s="120" customFormat="1" ht="67.5" customHeight="1" x14ac:dyDescent="0.2">
      <c r="A126" s="160">
        <f t="shared" si="8"/>
        <v>105</v>
      </c>
      <c r="B126" s="1153" t="s">
        <v>3380</v>
      </c>
      <c r="C126" s="1154">
        <v>2000</v>
      </c>
      <c r="D126" s="1154">
        <v>0</v>
      </c>
      <c r="E126" s="1154">
        <v>0</v>
      </c>
      <c r="F126" s="1143" t="s">
        <v>2578</v>
      </c>
      <c r="G126" s="1144" t="s">
        <v>545</v>
      </c>
      <c r="H126" s="453" t="s">
        <v>5130</v>
      </c>
    </row>
    <row r="127" spans="1:8" s="120" customFormat="1" ht="24" customHeight="1" x14ac:dyDescent="0.2">
      <c r="A127" s="160">
        <f t="shared" si="8"/>
        <v>106</v>
      </c>
      <c r="B127" s="1153" t="s">
        <v>3381</v>
      </c>
      <c r="C127" s="1154">
        <v>14000</v>
      </c>
      <c r="D127" s="1154">
        <v>21757.73</v>
      </c>
      <c r="E127" s="1154">
        <v>21733.349430000002</v>
      </c>
      <c r="F127" s="1143">
        <f t="shared" si="9"/>
        <v>99.887945249803195</v>
      </c>
      <c r="G127" s="1183" t="s">
        <v>542</v>
      </c>
      <c r="H127" s="1145" t="s">
        <v>59</v>
      </c>
    </row>
    <row r="128" spans="1:8" s="120" customFormat="1" ht="99" customHeight="1" x14ac:dyDescent="0.2">
      <c r="A128" s="160">
        <f t="shared" si="8"/>
        <v>107</v>
      </c>
      <c r="B128" s="1153" t="s">
        <v>3382</v>
      </c>
      <c r="C128" s="1154">
        <v>10600</v>
      </c>
      <c r="D128" s="1154">
        <v>463.7</v>
      </c>
      <c r="E128" s="1154">
        <v>0</v>
      </c>
      <c r="F128" s="1143">
        <f t="shared" si="9"/>
        <v>0</v>
      </c>
      <c r="G128" s="1183" t="s">
        <v>542</v>
      </c>
      <c r="H128" s="1156" t="s">
        <v>5131</v>
      </c>
    </row>
    <row r="129" spans="1:8" s="120" customFormat="1" ht="99" customHeight="1" x14ac:dyDescent="0.2">
      <c r="A129" s="160">
        <f t="shared" si="8"/>
        <v>108</v>
      </c>
      <c r="B129" s="1153" t="s">
        <v>4271</v>
      </c>
      <c r="C129" s="1154">
        <v>1450</v>
      </c>
      <c r="D129" s="1154">
        <v>1303.2</v>
      </c>
      <c r="E129" s="1154">
        <v>429.55</v>
      </c>
      <c r="F129" s="1143">
        <f t="shared" si="9"/>
        <v>32.961172498465316</v>
      </c>
      <c r="G129" s="1183" t="s">
        <v>542</v>
      </c>
      <c r="H129" s="1145" t="s">
        <v>5132</v>
      </c>
    </row>
    <row r="130" spans="1:8" s="120" customFormat="1" ht="131.25" customHeight="1" x14ac:dyDescent="0.2">
      <c r="A130" s="160">
        <f t="shared" si="8"/>
        <v>109</v>
      </c>
      <c r="B130" s="1153" t="s">
        <v>3383</v>
      </c>
      <c r="C130" s="1154">
        <v>19000</v>
      </c>
      <c r="D130" s="1154">
        <v>1106.1500000000001</v>
      </c>
      <c r="E130" s="1154">
        <v>607.72249999999997</v>
      </c>
      <c r="F130" s="1143">
        <f t="shared" si="9"/>
        <v>54.940333589477007</v>
      </c>
      <c r="G130" s="1144" t="s">
        <v>542</v>
      </c>
      <c r="H130" s="1145" t="s">
        <v>5133</v>
      </c>
    </row>
    <row r="131" spans="1:8" s="120" customFormat="1" ht="24" customHeight="1" x14ac:dyDescent="0.2">
      <c r="A131" s="160">
        <f t="shared" si="8"/>
        <v>110</v>
      </c>
      <c r="B131" s="1153" t="s">
        <v>3337</v>
      </c>
      <c r="C131" s="1154">
        <v>0</v>
      </c>
      <c r="D131" s="1154">
        <v>3838.37</v>
      </c>
      <c r="E131" s="1154">
        <v>3838.3610699999999</v>
      </c>
      <c r="F131" s="1143">
        <f t="shared" si="9"/>
        <v>99.999767349161232</v>
      </c>
      <c r="G131" s="1183" t="s">
        <v>545</v>
      </c>
      <c r="H131" s="1145" t="s">
        <v>59</v>
      </c>
    </row>
    <row r="132" spans="1:8" s="120" customFormat="1" ht="132" customHeight="1" x14ac:dyDescent="0.2">
      <c r="A132" s="160">
        <f t="shared" si="8"/>
        <v>111</v>
      </c>
      <c r="B132" s="1153" t="s">
        <v>4050</v>
      </c>
      <c r="C132" s="1154">
        <v>8000</v>
      </c>
      <c r="D132" s="1154">
        <v>514.21</v>
      </c>
      <c r="E132" s="1154">
        <v>364.21</v>
      </c>
      <c r="F132" s="1143">
        <f t="shared" si="9"/>
        <v>70.829038719589263</v>
      </c>
      <c r="G132" s="1144" t="s">
        <v>542</v>
      </c>
      <c r="H132" s="453" t="s">
        <v>5134</v>
      </c>
    </row>
    <row r="133" spans="1:8" s="120" customFormat="1" ht="34.5" customHeight="1" x14ac:dyDescent="0.2">
      <c r="A133" s="160">
        <f t="shared" si="8"/>
        <v>112</v>
      </c>
      <c r="B133" s="1153" t="s">
        <v>3384</v>
      </c>
      <c r="C133" s="1154">
        <v>3200</v>
      </c>
      <c r="D133" s="1154">
        <v>3227.33</v>
      </c>
      <c r="E133" s="1154">
        <v>3227.3253500000001</v>
      </c>
      <c r="F133" s="1143">
        <f t="shared" si="9"/>
        <v>99.999855918049903</v>
      </c>
      <c r="G133" s="1183" t="s">
        <v>545</v>
      </c>
      <c r="H133" s="453" t="s">
        <v>59</v>
      </c>
    </row>
    <row r="134" spans="1:8" s="120" customFormat="1" ht="45" customHeight="1" x14ac:dyDescent="0.2">
      <c r="A134" s="160">
        <f t="shared" si="8"/>
        <v>113</v>
      </c>
      <c r="B134" s="1153" t="s">
        <v>5135</v>
      </c>
      <c r="C134" s="1154">
        <v>3000</v>
      </c>
      <c r="D134" s="1154">
        <v>0</v>
      </c>
      <c r="E134" s="1154">
        <v>0</v>
      </c>
      <c r="F134" s="1143" t="s">
        <v>2578</v>
      </c>
      <c r="G134" s="1144" t="s">
        <v>542</v>
      </c>
      <c r="H134" s="453" t="s">
        <v>5136</v>
      </c>
    </row>
    <row r="135" spans="1:8" s="120" customFormat="1" ht="34.5" customHeight="1" x14ac:dyDescent="0.2">
      <c r="A135" s="160">
        <f t="shared" si="8"/>
        <v>114</v>
      </c>
      <c r="B135" s="1153" t="s">
        <v>3385</v>
      </c>
      <c r="C135" s="1154">
        <v>3500</v>
      </c>
      <c r="D135" s="1154">
        <v>3126.39</v>
      </c>
      <c r="E135" s="1154">
        <v>3126.3876500000001</v>
      </c>
      <c r="F135" s="1143">
        <f t="shared" si="9"/>
        <v>99.999924833434093</v>
      </c>
      <c r="G135" s="1183" t="s">
        <v>545</v>
      </c>
      <c r="H135" s="1145" t="s">
        <v>59</v>
      </c>
    </row>
    <row r="136" spans="1:8" s="120" customFormat="1" ht="24" customHeight="1" x14ac:dyDescent="0.2">
      <c r="A136" s="160">
        <f t="shared" si="8"/>
        <v>115</v>
      </c>
      <c r="B136" s="1153" t="s">
        <v>4272</v>
      </c>
      <c r="C136" s="1154">
        <v>4650</v>
      </c>
      <c r="D136" s="1154">
        <v>2826.68</v>
      </c>
      <c r="E136" s="1154">
        <v>2826.6762599999997</v>
      </c>
      <c r="F136" s="1143">
        <f t="shared" si="9"/>
        <v>99.999867689303343</v>
      </c>
      <c r="G136" s="1183" t="s">
        <v>545</v>
      </c>
      <c r="H136" s="1156" t="s">
        <v>59</v>
      </c>
    </row>
    <row r="137" spans="1:8" s="120" customFormat="1" ht="31.5" x14ac:dyDescent="0.2">
      <c r="A137" s="160">
        <f t="shared" si="8"/>
        <v>116</v>
      </c>
      <c r="B137" s="1153" t="s">
        <v>4051</v>
      </c>
      <c r="C137" s="1154">
        <v>2500</v>
      </c>
      <c r="D137" s="1154">
        <v>1699.14</v>
      </c>
      <c r="E137" s="1154">
        <v>1699.1312399999999</v>
      </c>
      <c r="F137" s="1143">
        <f t="shared" si="9"/>
        <v>99.999484445072213</v>
      </c>
      <c r="G137" s="1183" t="s">
        <v>545</v>
      </c>
      <c r="H137" s="1145" t="s">
        <v>59</v>
      </c>
    </row>
    <row r="138" spans="1:8" s="120" customFormat="1" ht="67.5" customHeight="1" x14ac:dyDescent="0.2">
      <c r="A138" s="160">
        <f t="shared" si="8"/>
        <v>117</v>
      </c>
      <c r="B138" s="1153" t="s">
        <v>3386</v>
      </c>
      <c r="C138" s="1154">
        <v>0</v>
      </c>
      <c r="D138" s="1154">
        <v>1061.76</v>
      </c>
      <c r="E138" s="1154">
        <v>966.18499999999995</v>
      </c>
      <c r="F138" s="1143">
        <f t="shared" si="9"/>
        <v>90.998436558167555</v>
      </c>
      <c r="G138" s="1144" t="s">
        <v>542</v>
      </c>
      <c r="H138" s="1145" t="s">
        <v>5137</v>
      </c>
    </row>
    <row r="139" spans="1:8" s="120" customFormat="1" ht="89.25" customHeight="1" x14ac:dyDescent="0.2">
      <c r="A139" s="160">
        <f t="shared" si="8"/>
        <v>118</v>
      </c>
      <c r="B139" s="1153" t="s">
        <v>4052</v>
      </c>
      <c r="C139" s="1154">
        <v>1500</v>
      </c>
      <c r="D139" s="1154">
        <v>2000</v>
      </c>
      <c r="E139" s="1154">
        <v>0</v>
      </c>
      <c r="F139" s="1143">
        <f t="shared" si="9"/>
        <v>0</v>
      </c>
      <c r="G139" s="1183" t="s">
        <v>542</v>
      </c>
      <c r="H139" s="1145" t="s">
        <v>5138</v>
      </c>
    </row>
    <row r="140" spans="1:8" s="120" customFormat="1" ht="99" customHeight="1" x14ac:dyDescent="0.2">
      <c r="A140" s="160">
        <f t="shared" ref="A140:A203" si="10">A139+1</f>
        <v>119</v>
      </c>
      <c r="B140" s="1153" t="s">
        <v>3387</v>
      </c>
      <c r="C140" s="1154">
        <v>0</v>
      </c>
      <c r="D140" s="1154">
        <v>673.18</v>
      </c>
      <c r="E140" s="1154">
        <v>0</v>
      </c>
      <c r="F140" s="1143">
        <f t="shared" si="9"/>
        <v>0</v>
      </c>
      <c r="G140" s="1144" t="s">
        <v>542</v>
      </c>
      <c r="H140" s="453" t="s">
        <v>5139</v>
      </c>
    </row>
    <row r="141" spans="1:8" s="120" customFormat="1" ht="24" customHeight="1" x14ac:dyDescent="0.2">
      <c r="A141" s="160">
        <f t="shared" si="10"/>
        <v>120</v>
      </c>
      <c r="B141" s="1153" t="s">
        <v>4053</v>
      </c>
      <c r="C141" s="1154">
        <v>9000</v>
      </c>
      <c r="D141" s="1154">
        <v>11621.49</v>
      </c>
      <c r="E141" s="1154">
        <v>11621.483759999999</v>
      </c>
      <c r="F141" s="1143">
        <f t="shared" si="9"/>
        <v>99.999946306368628</v>
      </c>
      <c r="G141" s="1183" t="s">
        <v>545</v>
      </c>
      <c r="H141" s="453" t="s">
        <v>59</v>
      </c>
    </row>
    <row r="142" spans="1:8" s="120" customFormat="1" ht="24" customHeight="1" x14ac:dyDescent="0.2">
      <c r="A142" s="160">
        <f t="shared" si="10"/>
        <v>121</v>
      </c>
      <c r="B142" s="1153" t="s">
        <v>3388</v>
      </c>
      <c r="C142" s="1154">
        <v>4100</v>
      </c>
      <c r="D142" s="1154">
        <v>5916.7</v>
      </c>
      <c r="E142" s="1154">
        <v>5916.6912899999998</v>
      </c>
      <c r="F142" s="1143">
        <f t="shared" si="9"/>
        <v>99.999852789561743</v>
      </c>
      <c r="G142" s="1144" t="s">
        <v>545</v>
      </c>
      <c r="H142" s="453" t="s">
        <v>59</v>
      </c>
    </row>
    <row r="143" spans="1:8" s="120" customFormat="1" ht="78" customHeight="1" x14ac:dyDescent="0.2">
      <c r="A143" s="160">
        <f t="shared" si="10"/>
        <v>122</v>
      </c>
      <c r="B143" s="1153" t="s">
        <v>3389</v>
      </c>
      <c r="C143" s="1154">
        <v>1000</v>
      </c>
      <c r="D143" s="1154">
        <v>1068.51</v>
      </c>
      <c r="E143" s="1154">
        <v>19.51004</v>
      </c>
      <c r="F143" s="1143">
        <f t="shared" si="9"/>
        <v>1.8259108478161177</v>
      </c>
      <c r="G143" s="1183" t="s">
        <v>542</v>
      </c>
      <c r="H143" s="1145" t="s">
        <v>5140</v>
      </c>
    </row>
    <row r="144" spans="1:8" s="120" customFormat="1" ht="110.25" customHeight="1" x14ac:dyDescent="0.2">
      <c r="A144" s="160">
        <f t="shared" si="10"/>
        <v>123</v>
      </c>
      <c r="B144" s="1153" t="s">
        <v>4054</v>
      </c>
      <c r="C144" s="1154">
        <v>10000</v>
      </c>
      <c r="D144" s="1154">
        <v>2300</v>
      </c>
      <c r="E144" s="1154">
        <v>1808.0425</v>
      </c>
      <c r="F144" s="1143">
        <f t="shared" si="9"/>
        <v>78.61054347826088</v>
      </c>
      <c r="G144" s="1183" t="s">
        <v>542</v>
      </c>
      <c r="H144" s="1156" t="s">
        <v>5141</v>
      </c>
    </row>
    <row r="145" spans="1:8" s="120" customFormat="1" ht="120" customHeight="1" x14ac:dyDescent="0.2">
      <c r="A145" s="160">
        <f t="shared" si="10"/>
        <v>124</v>
      </c>
      <c r="B145" s="1153" t="s">
        <v>3390</v>
      </c>
      <c r="C145" s="1154">
        <v>5500</v>
      </c>
      <c r="D145" s="1154">
        <v>2486.4499999999998</v>
      </c>
      <c r="E145" s="1154">
        <v>284.108</v>
      </c>
      <c r="F145" s="1143">
        <f t="shared" si="9"/>
        <v>11.426250276498623</v>
      </c>
      <c r="G145" s="1183" t="s">
        <v>542</v>
      </c>
      <c r="H145" s="1145" t="s">
        <v>5142</v>
      </c>
    </row>
    <row r="146" spans="1:8" s="120" customFormat="1" ht="24" customHeight="1" x14ac:dyDescent="0.2">
      <c r="A146" s="160">
        <f t="shared" si="10"/>
        <v>125</v>
      </c>
      <c r="B146" s="1153" t="s">
        <v>3391</v>
      </c>
      <c r="C146" s="1154">
        <v>2000</v>
      </c>
      <c r="D146" s="1154">
        <v>7600</v>
      </c>
      <c r="E146" s="1154">
        <v>7344.4076999999997</v>
      </c>
      <c r="F146" s="1143">
        <f t="shared" si="9"/>
        <v>96.636943421052621</v>
      </c>
      <c r="G146" s="1144" t="s">
        <v>542</v>
      </c>
      <c r="H146" s="1145" t="s">
        <v>59</v>
      </c>
    </row>
    <row r="147" spans="1:8" s="120" customFormat="1" ht="99" customHeight="1" x14ac:dyDescent="0.2">
      <c r="A147" s="160">
        <f t="shared" si="10"/>
        <v>126</v>
      </c>
      <c r="B147" s="1153" t="s">
        <v>4055</v>
      </c>
      <c r="C147" s="1154">
        <v>8300</v>
      </c>
      <c r="D147" s="1154">
        <v>831.23</v>
      </c>
      <c r="E147" s="1154">
        <v>681.23</v>
      </c>
      <c r="F147" s="1143">
        <f t="shared" si="9"/>
        <v>81.95445303947163</v>
      </c>
      <c r="G147" s="1183" t="s">
        <v>542</v>
      </c>
      <c r="H147" s="1145" t="s">
        <v>5143</v>
      </c>
    </row>
    <row r="148" spans="1:8" s="120" customFormat="1" ht="99" customHeight="1" x14ac:dyDescent="0.2">
      <c r="A148" s="160">
        <f t="shared" si="10"/>
        <v>127</v>
      </c>
      <c r="B148" s="1153" t="s">
        <v>3392</v>
      </c>
      <c r="C148" s="1154">
        <v>10800</v>
      </c>
      <c r="D148" s="1154">
        <v>53773.599999999999</v>
      </c>
      <c r="E148" s="1154">
        <v>32460.377490000003</v>
      </c>
      <c r="F148" s="1143">
        <f t="shared" si="9"/>
        <v>60.364895580731073</v>
      </c>
      <c r="G148" s="1144" t="s">
        <v>542</v>
      </c>
      <c r="H148" s="453" t="s">
        <v>5144</v>
      </c>
    </row>
    <row r="149" spans="1:8" s="120" customFormat="1" ht="34.5" customHeight="1" x14ac:dyDescent="0.2">
      <c r="A149" s="160">
        <f t="shared" si="10"/>
        <v>128</v>
      </c>
      <c r="B149" s="1153" t="s">
        <v>4056</v>
      </c>
      <c r="C149" s="1154">
        <v>0</v>
      </c>
      <c r="D149" s="1154">
        <v>2138.87</v>
      </c>
      <c r="E149" s="1154">
        <v>2138.8666000000003</v>
      </c>
      <c r="F149" s="1143">
        <f t="shared" si="9"/>
        <v>99.999841037557232</v>
      </c>
      <c r="G149" s="1183" t="s">
        <v>545</v>
      </c>
      <c r="H149" s="453" t="s">
        <v>59</v>
      </c>
    </row>
    <row r="150" spans="1:8" s="120" customFormat="1" ht="24" customHeight="1" x14ac:dyDescent="0.2">
      <c r="A150" s="160">
        <f t="shared" si="10"/>
        <v>129</v>
      </c>
      <c r="B150" s="1153" t="s">
        <v>4273</v>
      </c>
      <c r="C150" s="1154">
        <v>0</v>
      </c>
      <c r="D150" s="1154">
        <v>2400</v>
      </c>
      <c r="E150" s="1154">
        <v>2349.1359300000004</v>
      </c>
      <c r="F150" s="1143">
        <f t="shared" si="9"/>
        <v>97.880663750000025</v>
      </c>
      <c r="G150" s="1144" t="s">
        <v>545</v>
      </c>
      <c r="H150" s="453" t="s">
        <v>59</v>
      </c>
    </row>
    <row r="151" spans="1:8" s="120" customFormat="1" ht="78" customHeight="1" x14ac:dyDescent="0.2">
      <c r="A151" s="160">
        <f t="shared" si="10"/>
        <v>130</v>
      </c>
      <c r="B151" s="1153" t="s">
        <v>4274</v>
      </c>
      <c r="C151" s="1154">
        <v>500</v>
      </c>
      <c r="D151" s="1154">
        <v>1000</v>
      </c>
      <c r="E151" s="1154">
        <v>756.25</v>
      </c>
      <c r="F151" s="1143">
        <f t="shared" si="9"/>
        <v>75.625</v>
      </c>
      <c r="G151" s="1183" t="s">
        <v>542</v>
      </c>
      <c r="H151" s="1145" t="s">
        <v>5145</v>
      </c>
    </row>
    <row r="152" spans="1:8" s="120" customFormat="1" ht="24" customHeight="1" x14ac:dyDescent="0.2">
      <c r="A152" s="160">
        <f t="shared" si="10"/>
        <v>131</v>
      </c>
      <c r="B152" s="1153" t="s">
        <v>5146</v>
      </c>
      <c r="C152" s="1154">
        <v>500</v>
      </c>
      <c r="D152" s="1154">
        <v>0</v>
      </c>
      <c r="E152" s="1154">
        <v>0</v>
      </c>
      <c r="F152" s="1143" t="s">
        <v>2578</v>
      </c>
      <c r="G152" s="1183" t="s">
        <v>542</v>
      </c>
      <c r="H152" s="1156" t="s">
        <v>5124</v>
      </c>
    </row>
    <row r="153" spans="1:8" s="120" customFormat="1" ht="34.5" customHeight="1" x14ac:dyDescent="0.2">
      <c r="A153" s="160">
        <f t="shared" si="10"/>
        <v>132</v>
      </c>
      <c r="B153" s="1153" t="s">
        <v>4275</v>
      </c>
      <c r="C153" s="1154">
        <v>5000</v>
      </c>
      <c r="D153" s="1154">
        <v>3398.9</v>
      </c>
      <c r="E153" s="1154">
        <v>3398.8917700000002</v>
      </c>
      <c r="F153" s="1143">
        <f t="shared" si="9"/>
        <v>99.999757862837981</v>
      </c>
      <c r="G153" s="1183" t="s">
        <v>545</v>
      </c>
      <c r="H153" s="1145" t="s">
        <v>59</v>
      </c>
    </row>
    <row r="154" spans="1:8" s="120" customFormat="1" ht="120" customHeight="1" x14ac:dyDescent="0.2">
      <c r="A154" s="160">
        <f t="shared" si="10"/>
        <v>133</v>
      </c>
      <c r="B154" s="1153" t="s">
        <v>5147</v>
      </c>
      <c r="C154" s="1154">
        <v>5000</v>
      </c>
      <c r="D154" s="1154">
        <v>5000</v>
      </c>
      <c r="E154" s="1154">
        <v>0</v>
      </c>
      <c r="F154" s="1143">
        <f t="shared" si="9"/>
        <v>0</v>
      </c>
      <c r="G154" s="1144" t="s">
        <v>542</v>
      </c>
      <c r="H154" s="1145" t="s">
        <v>5148</v>
      </c>
    </row>
    <row r="155" spans="1:8" s="120" customFormat="1" ht="132" customHeight="1" x14ac:dyDescent="0.2">
      <c r="A155" s="160">
        <f t="shared" si="10"/>
        <v>134</v>
      </c>
      <c r="B155" s="1153" t="s">
        <v>5149</v>
      </c>
      <c r="C155" s="1154">
        <v>2200</v>
      </c>
      <c r="D155" s="1154">
        <v>150</v>
      </c>
      <c r="E155" s="1154">
        <v>0</v>
      </c>
      <c r="F155" s="1143">
        <f t="shared" si="9"/>
        <v>0</v>
      </c>
      <c r="G155" s="1183" t="s">
        <v>542</v>
      </c>
      <c r="H155" s="1145" t="s">
        <v>5150</v>
      </c>
    </row>
    <row r="156" spans="1:8" s="120" customFormat="1" ht="34.5" customHeight="1" x14ac:dyDescent="0.2">
      <c r="A156" s="160">
        <f t="shared" si="10"/>
        <v>135</v>
      </c>
      <c r="B156" s="1153" t="s">
        <v>4276</v>
      </c>
      <c r="C156" s="1154">
        <v>800</v>
      </c>
      <c r="D156" s="1154">
        <v>933.93999999999994</v>
      </c>
      <c r="E156" s="1154">
        <v>933.93263999999999</v>
      </c>
      <c r="F156" s="1143">
        <f t="shared" si="9"/>
        <v>99.9992119408099</v>
      </c>
      <c r="G156" s="1144" t="s">
        <v>545</v>
      </c>
      <c r="H156" s="453" t="s">
        <v>59</v>
      </c>
    </row>
    <row r="157" spans="1:8" s="120" customFormat="1" ht="24" customHeight="1" x14ac:dyDescent="0.2">
      <c r="A157" s="160">
        <f t="shared" si="10"/>
        <v>136</v>
      </c>
      <c r="B157" s="1153" t="s">
        <v>4277</v>
      </c>
      <c r="C157" s="1154">
        <v>20000</v>
      </c>
      <c r="D157" s="1154">
        <v>26450.43</v>
      </c>
      <c r="E157" s="1154">
        <v>26445.046040000001</v>
      </c>
      <c r="F157" s="1143">
        <f t="shared" si="9"/>
        <v>99.979645094616615</v>
      </c>
      <c r="G157" s="1183" t="s">
        <v>542</v>
      </c>
      <c r="H157" s="453" t="s">
        <v>59</v>
      </c>
    </row>
    <row r="158" spans="1:8" s="120" customFormat="1" ht="84" x14ac:dyDescent="0.2">
      <c r="A158" s="160">
        <f t="shared" si="10"/>
        <v>137</v>
      </c>
      <c r="B158" s="1153" t="s">
        <v>4278</v>
      </c>
      <c r="C158" s="1154">
        <v>1000</v>
      </c>
      <c r="D158" s="1154">
        <v>1000</v>
      </c>
      <c r="E158" s="1154">
        <v>232.32</v>
      </c>
      <c r="F158" s="1143">
        <f t="shared" si="9"/>
        <v>23.231999999999999</v>
      </c>
      <c r="G158" s="1144" t="s">
        <v>542</v>
      </c>
      <c r="H158" s="453" t="s">
        <v>5151</v>
      </c>
    </row>
    <row r="159" spans="1:8" s="120" customFormat="1" ht="24" customHeight="1" x14ac:dyDescent="0.2">
      <c r="A159" s="160">
        <f t="shared" si="10"/>
        <v>138</v>
      </c>
      <c r="B159" s="1153" t="s">
        <v>4279</v>
      </c>
      <c r="C159" s="1154">
        <v>5400</v>
      </c>
      <c r="D159" s="1154">
        <v>7400</v>
      </c>
      <c r="E159" s="1154">
        <v>7399.9942099999989</v>
      </c>
      <c r="F159" s="1143">
        <f t="shared" si="9"/>
        <v>99.999921756756734</v>
      </c>
      <c r="G159" s="1183" t="s">
        <v>545</v>
      </c>
      <c r="H159" s="1145" t="s">
        <v>59</v>
      </c>
    </row>
    <row r="160" spans="1:8" s="120" customFormat="1" ht="67.5" customHeight="1" x14ac:dyDescent="0.2">
      <c r="A160" s="160">
        <f t="shared" si="10"/>
        <v>139</v>
      </c>
      <c r="B160" s="1153" t="s">
        <v>4280</v>
      </c>
      <c r="C160" s="1154">
        <v>1900</v>
      </c>
      <c r="D160" s="1154">
        <v>4200</v>
      </c>
      <c r="E160" s="1154">
        <v>2582.4248500000003</v>
      </c>
      <c r="F160" s="1143">
        <f t="shared" si="9"/>
        <v>61.48630595238096</v>
      </c>
      <c r="G160" s="1183" t="s">
        <v>542</v>
      </c>
      <c r="H160" s="1156" t="s">
        <v>5152</v>
      </c>
    </row>
    <row r="161" spans="1:8" s="120" customFormat="1" ht="34.5" customHeight="1" x14ac:dyDescent="0.2">
      <c r="A161" s="160">
        <f t="shared" si="10"/>
        <v>140</v>
      </c>
      <c r="B161" s="1153" t="s">
        <v>4281</v>
      </c>
      <c r="C161" s="1154">
        <v>6000</v>
      </c>
      <c r="D161" s="1154">
        <v>834.9</v>
      </c>
      <c r="E161" s="1154">
        <v>834.9</v>
      </c>
      <c r="F161" s="1143">
        <f t="shared" si="9"/>
        <v>100</v>
      </c>
      <c r="G161" s="1183" t="s">
        <v>542</v>
      </c>
      <c r="H161" s="1145" t="s">
        <v>5153</v>
      </c>
    </row>
    <row r="162" spans="1:8" s="120" customFormat="1" ht="24" customHeight="1" x14ac:dyDescent="0.2">
      <c r="A162" s="160">
        <f t="shared" si="10"/>
        <v>141</v>
      </c>
      <c r="B162" s="1153" t="s">
        <v>4282</v>
      </c>
      <c r="C162" s="1154">
        <v>3500</v>
      </c>
      <c r="D162" s="1154">
        <v>6398.38</v>
      </c>
      <c r="E162" s="1154">
        <v>6398.37032</v>
      </c>
      <c r="F162" s="1143">
        <f t="shared" si="9"/>
        <v>99.999848711705155</v>
      </c>
      <c r="G162" s="1144" t="s">
        <v>545</v>
      </c>
      <c r="H162" s="1145" t="s">
        <v>59</v>
      </c>
    </row>
    <row r="163" spans="1:8" s="120" customFormat="1" ht="31.5" x14ac:dyDescent="0.2">
      <c r="A163" s="160">
        <f t="shared" si="10"/>
        <v>142</v>
      </c>
      <c r="B163" s="1153" t="s">
        <v>4283</v>
      </c>
      <c r="C163" s="1154">
        <v>3300</v>
      </c>
      <c r="D163" s="1154">
        <v>4605</v>
      </c>
      <c r="E163" s="1154">
        <v>4605</v>
      </c>
      <c r="F163" s="1143">
        <f t="shared" si="9"/>
        <v>100</v>
      </c>
      <c r="G163" s="1183" t="s">
        <v>545</v>
      </c>
      <c r="H163" s="1145" t="s">
        <v>59</v>
      </c>
    </row>
    <row r="164" spans="1:8" s="120" customFormat="1" ht="126" x14ac:dyDescent="0.2">
      <c r="A164" s="160">
        <f t="shared" si="10"/>
        <v>143</v>
      </c>
      <c r="B164" s="1153" t="s">
        <v>4284</v>
      </c>
      <c r="C164" s="1154">
        <v>3000</v>
      </c>
      <c r="D164" s="1154">
        <v>1000</v>
      </c>
      <c r="E164" s="1154">
        <v>424.91</v>
      </c>
      <c r="F164" s="1143">
        <f t="shared" si="9"/>
        <v>42.491</v>
      </c>
      <c r="G164" s="1144" t="s">
        <v>542</v>
      </c>
      <c r="H164" s="453" t="s">
        <v>5154</v>
      </c>
    </row>
    <row r="165" spans="1:8" s="120" customFormat="1" ht="24" customHeight="1" x14ac:dyDescent="0.2">
      <c r="A165" s="160">
        <f t="shared" si="10"/>
        <v>144</v>
      </c>
      <c r="B165" s="1153" t="s">
        <v>4285</v>
      </c>
      <c r="C165" s="1154">
        <v>16000</v>
      </c>
      <c r="D165" s="1154">
        <v>11494</v>
      </c>
      <c r="E165" s="1154">
        <v>11493.992970000001</v>
      </c>
      <c r="F165" s="1143">
        <f t="shared" si="9"/>
        <v>99.99993883765444</v>
      </c>
      <c r="G165" s="1183" t="s">
        <v>542</v>
      </c>
      <c r="H165" s="453" t="s">
        <v>59</v>
      </c>
    </row>
    <row r="166" spans="1:8" s="120" customFormat="1" ht="67.5" customHeight="1" x14ac:dyDescent="0.2">
      <c r="A166" s="160">
        <f t="shared" si="10"/>
        <v>145</v>
      </c>
      <c r="B166" s="1153" t="s">
        <v>5155</v>
      </c>
      <c r="C166" s="1154">
        <v>500</v>
      </c>
      <c r="D166" s="1154">
        <v>500</v>
      </c>
      <c r="E166" s="1154">
        <v>0</v>
      </c>
      <c r="F166" s="1143">
        <f t="shared" si="9"/>
        <v>0</v>
      </c>
      <c r="G166" s="1144" t="s">
        <v>542</v>
      </c>
      <c r="H166" s="453" t="s">
        <v>5156</v>
      </c>
    </row>
    <row r="167" spans="1:8" s="120" customFormat="1" ht="89.25" customHeight="1" x14ac:dyDescent="0.2">
      <c r="A167" s="160">
        <f t="shared" si="10"/>
        <v>146</v>
      </c>
      <c r="B167" s="1153" t="s">
        <v>4286</v>
      </c>
      <c r="C167" s="1154">
        <v>15000</v>
      </c>
      <c r="D167" s="1154">
        <v>150</v>
      </c>
      <c r="E167" s="1154">
        <v>70.301000000000002</v>
      </c>
      <c r="F167" s="1143">
        <f t="shared" si="9"/>
        <v>46.867333333333335</v>
      </c>
      <c r="G167" s="1183" t="s">
        <v>542</v>
      </c>
      <c r="H167" s="1145" t="s">
        <v>5157</v>
      </c>
    </row>
    <row r="168" spans="1:8" s="120" customFormat="1" ht="34.5" customHeight="1" x14ac:dyDescent="0.2">
      <c r="A168" s="160">
        <f t="shared" si="10"/>
        <v>147</v>
      </c>
      <c r="B168" s="1153" t="s">
        <v>4287</v>
      </c>
      <c r="C168" s="1154">
        <v>3000</v>
      </c>
      <c r="D168" s="1154">
        <v>2988.59</v>
      </c>
      <c r="E168" s="1154">
        <v>2988.58122</v>
      </c>
      <c r="F168" s="1143">
        <f t="shared" si="9"/>
        <v>99.999706215974754</v>
      </c>
      <c r="G168" s="1144" t="s">
        <v>545</v>
      </c>
      <c r="H168" s="1145" t="s">
        <v>59</v>
      </c>
    </row>
    <row r="169" spans="1:8" s="120" customFormat="1" ht="78" customHeight="1" x14ac:dyDescent="0.2">
      <c r="A169" s="160">
        <f t="shared" si="10"/>
        <v>148</v>
      </c>
      <c r="B169" s="1153" t="s">
        <v>5158</v>
      </c>
      <c r="C169" s="1154">
        <v>10000</v>
      </c>
      <c r="D169" s="1154">
        <v>150</v>
      </c>
      <c r="E169" s="1154">
        <v>0</v>
      </c>
      <c r="F169" s="1143">
        <f t="shared" si="9"/>
        <v>0</v>
      </c>
      <c r="G169" s="1183" t="s">
        <v>542</v>
      </c>
      <c r="H169" s="1145" t="s">
        <v>5159</v>
      </c>
    </row>
    <row r="170" spans="1:8" s="120" customFormat="1" ht="67.5" customHeight="1" x14ac:dyDescent="0.2">
      <c r="A170" s="160">
        <f t="shared" si="10"/>
        <v>149</v>
      </c>
      <c r="B170" s="1153" t="s">
        <v>4288</v>
      </c>
      <c r="C170" s="1154">
        <v>500</v>
      </c>
      <c r="D170" s="1154">
        <v>401.72</v>
      </c>
      <c r="E170" s="1154">
        <v>301.29000000000002</v>
      </c>
      <c r="F170" s="1143">
        <f t="shared" si="9"/>
        <v>75</v>
      </c>
      <c r="G170" s="1144" t="s">
        <v>542</v>
      </c>
      <c r="H170" s="453" t="s">
        <v>5160</v>
      </c>
    </row>
    <row r="171" spans="1:8" s="120" customFormat="1" ht="24" customHeight="1" x14ac:dyDescent="0.2">
      <c r="A171" s="160">
        <f t="shared" si="10"/>
        <v>150</v>
      </c>
      <c r="B171" s="1153" t="s">
        <v>4289</v>
      </c>
      <c r="C171" s="1154">
        <v>1700</v>
      </c>
      <c r="D171" s="1154">
        <v>38</v>
      </c>
      <c r="E171" s="1154">
        <v>38</v>
      </c>
      <c r="F171" s="1143">
        <f t="shared" si="9"/>
        <v>100</v>
      </c>
      <c r="G171" s="1183" t="s">
        <v>5161</v>
      </c>
      <c r="H171" s="453" t="s">
        <v>59</v>
      </c>
    </row>
    <row r="172" spans="1:8" s="120" customFormat="1" ht="24" customHeight="1" x14ac:dyDescent="0.2">
      <c r="A172" s="160">
        <f t="shared" si="10"/>
        <v>151</v>
      </c>
      <c r="B172" s="1153" t="s">
        <v>4290</v>
      </c>
      <c r="C172" s="1154">
        <v>1800</v>
      </c>
      <c r="D172" s="1154">
        <v>1537.15</v>
      </c>
      <c r="E172" s="1154">
        <v>1537.14338</v>
      </c>
      <c r="F172" s="1143">
        <f t="shared" ref="F172:F228" si="11">E172/D172*100</f>
        <v>99.999569332856254</v>
      </c>
      <c r="G172" s="1144" t="s">
        <v>5161</v>
      </c>
      <c r="H172" s="453" t="s">
        <v>59</v>
      </c>
    </row>
    <row r="173" spans="1:8" s="120" customFormat="1" ht="34.5" customHeight="1" x14ac:dyDescent="0.2">
      <c r="A173" s="160">
        <f t="shared" si="10"/>
        <v>152</v>
      </c>
      <c r="B173" s="1153" t="s">
        <v>4291</v>
      </c>
      <c r="C173" s="1154">
        <v>1000</v>
      </c>
      <c r="D173" s="1154">
        <v>3285.91</v>
      </c>
      <c r="E173" s="1154">
        <v>3285.9054700000002</v>
      </c>
      <c r="F173" s="1143">
        <f t="shared" si="11"/>
        <v>99.999862138646535</v>
      </c>
      <c r="G173" s="1183" t="s">
        <v>5161</v>
      </c>
      <c r="H173" s="453" t="s">
        <v>59</v>
      </c>
    </row>
    <row r="174" spans="1:8" s="120" customFormat="1" ht="78" customHeight="1" x14ac:dyDescent="0.2">
      <c r="A174" s="160">
        <f t="shared" si="10"/>
        <v>153</v>
      </c>
      <c r="B174" s="1153" t="s">
        <v>4292</v>
      </c>
      <c r="C174" s="1154">
        <v>400</v>
      </c>
      <c r="D174" s="1154">
        <v>400</v>
      </c>
      <c r="E174" s="1154">
        <v>240.79</v>
      </c>
      <c r="F174" s="1143">
        <f t="shared" si="11"/>
        <v>60.197499999999991</v>
      </c>
      <c r="G174" s="1183" t="s">
        <v>542</v>
      </c>
      <c r="H174" s="1156" t="s">
        <v>5162</v>
      </c>
    </row>
    <row r="175" spans="1:8" s="120" customFormat="1" ht="78" customHeight="1" x14ac:dyDescent="0.2">
      <c r="A175" s="160">
        <f t="shared" si="10"/>
        <v>154</v>
      </c>
      <c r="B175" s="1153" t="s">
        <v>4293</v>
      </c>
      <c r="C175" s="1154">
        <v>300</v>
      </c>
      <c r="D175" s="1154">
        <v>300</v>
      </c>
      <c r="E175" s="1154">
        <v>95.831999999999994</v>
      </c>
      <c r="F175" s="1143">
        <f t="shared" si="11"/>
        <v>31.943999999999999</v>
      </c>
      <c r="G175" s="1183" t="s">
        <v>542</v>
      </c>
      <c r="H175" s="1145" t="s">
        <v>5162</v>
      </c>
    </row>
    <row r="176" spans="1:8" s="120" customFormat="1" ht="63" x14ac:dyDescent="0.2">
      <c r="A176" s="160">
        <f t="shared" si="10"/>
        <v>155</v>
      </c>
      <c r="B176" s="1153" t="s">
        <v>4294</v>
      </c>
      <c r="C176" s="1154">
        <v>1000</v>
      </c>
      <c r="D176" s="1154">
        <v>1000</v>
      </c>
      <c r="E176" s="1154">
        <v>891.46536000000003</v>
      </c>
      <c r="F176" s="1143">
        <f t="shared" si="11"/>
        <v>89.146535999999998</v>
      </c>
      <c r="G176" s="1144" t="s">
        <v>542</v>
      </c>
      <c r="H176" s="1145" t="s">
        <v>5163</v>
      </c>
    </row>
    <row r="177" spans="1:8" s="120" customFormat="1" ht="34.5" customHeight="1" x14ac:dyDescent="0.2">
      <c r="A177" s="160">
        <f t="shared" si="10"/>
        <v>156</v>
      </c>
      <c r="B177" s="1153" t="s">
        <v>4295</v>
      </c>
      <c r="C177" s="1154">
        <v>1000</v>
      </c>
      <c r="D177" s="1154">
        <v>2138.02</v>
      </c>
      <c r="E177" s="1154">
        <v>2138.0170800000001</v>
      </c>
      <c r="F177" s="1143">
        <f t="shared" si="11"/>
        <v>99.999863425038129</v>
      </c>
      <c r="G177" s="1183" t="s">
        <v>542</v>
      </c>
      <c r="H177" s="1145" t="s">
        <v>59</v>
      </c>
    </row>
    <row r="178" spans="1:8" s="120" customFormat="1" ht="78.75" customHeight="1" x14ac:dyDescent="0.2">
      <c r="A178" s="160">
        <f t="shared" si="10"/>
        <v>157</v>
      </c>
      <c r="B178" s="1153" t="s">
        <v>4296</v>
      </c>
      <c r="C178" s="1154">
        <v>500</v>
      </c>
      <c r="D178" s="1154">
        <v>1000</v>
      </c>
      <c r="E178" s="1154">
        <v>338.8</v>
      </c>
      <c r="F178" s="1143">
        <f t="shared" si="11"/>
        <v>33.879999999999995</v>
      </c>
      <c r="G178" s="1144" t="s">
        <v>542</v>
      </c>
      <c r="H178" s="453" t="s">
        <v>5164</v>
      </c>
    </row>
    <row r="179" spans="1:8" s="120" customFormat="1" ht="15" customHeight="1" x14ac:dyDescent="0.2">
      <c r="A179" s="160">
        <f t="shared" si="10"/>
        <v>158</v>
      </c>
      <c r="B179" s="1153" t="s">
        <v>3393</v>
      </c>
      <c r="C179" s="1154">
        <v>0</v>
      </c>
      <c r="D179" s="1154">
        <v>109103.92</v>
      </c>
      <c r="E179" s="1154">
        <v>108809.61700000001</v>
      </c>
      <c r="F179" s="1143">
        <f t="shared" si="11"/>
        <v>99.730254421655999</v>
      </c>
      <c r="G179" s="1183" t="s">
        <v>542</v>
      </c>
      <c r="H179" s="453" t="s">
        <v>59</v>
      </c>
    </row>
    <row r="180" spans="1:8" s="120" customFormat="1" ht="57" customHeight="1" x14ac:dyDescent="0.2">
      <c r="A180" s="160">
        <f t="shared" si="10"/>
        <v>159</v>
      </c>
      <c r="B180" s="1153" t="s">
        <v>4297</v>
      </c>
      <c r="C180" s="1154">
        <v>800</v>
      </c>
      <c r="D180" s="1154">
        <v>800</v>
      </c>
      <c r="E180" s="1154">
        <v>174.24</v>
      </c>
      <c r="F180" s="1143">
        <f t="shared" si="11"/>
        <v>21.78</v>
      </c>
      <c r="G180" s="1144" t="s">
        <v>542</v>
      </c>
      <c r="H180" s="453" t="s">
        <v>5165</v>
      </c>
    </row>
    <row r="181" spans="1:8" s="120" customFormat="1" ht="89.25" customHeight="1" x14ac:dyDescent="0.2">
      <c r="A181" s="160">
        <f t="shared" si="10"/>
        <v>160</v>
      </c>
      <c r="B181" s="1153" t="s">
        <v>4298</v>
      </c>
      <c r="C181" s="1154">
        <v>800</v>
      </c>
      <c r="D181" s="1154">
        <v>800</v>
      </c>
      <c r="E181" s="1154">
        <v>556.6</v>
      </c>
      <c r="F181" s="1143">
        <f t="shared" si="11"/>
        <v>69.575000000000003</v>
      </c>
      <c r="G181" s="1183" t="s">
        <v>542</v>
      </c>
      <c r="H181" s="1145" t="s">
        <v>5166</v>
      </c>
    </row>
    <row r="182" spans="1:8" s="120" customFormat="1" ht="89.25" customHeight="1" x14ac:dyDescent="0.2">
      <c r="A182" s="160">
        <f t="shared" si="10"/>
        <v>161</v>
      </c>
      <c r="B182" s="1153" t="s">
        <v>4299</v>
      </c>
      <c r="C182" s="1154">
        <v>500</v>
      </c>
      <c r="D182" s="1154">
        <v>500</v>
      </c>
      <c r="E182" s="1154">
        <v>350</v>
      </c>
      <c r="F182" s="1143">
        <f t="shared" si="11"/>
        <v>70</v>
      </c>
      <c r="G182" s="1183" t="s">
        <v>542</v>
      </c>
      <c r="H182" s="1156" t="s">
        <v>5167</v>
      </c>
    </row>
    <row r="183" spans="1:8" s="120" customFormat="1" ht="99" customHeight="1" x14ac:dyDescent="0.2">
      <c r="A183" s="160">
        <f t="shared" si="10"/>
        <v>162</v>
      </c>
      <c r="B183" s="1153" t="s">
        <v>4300</v>
      </c>
      <c r="C183" s="1154">
        <v>3500</v>
      </c>
      <c r="D183" s="1154">
        <v>10000.43</v>
      </c>
      <c r="E183" s="1154">
        <v>9240.6875099999997</v>
      </c>
      <c r="F183" s="1143">
        <f t="shared" si="11"/>
        <v>92.402901775223654</v>
      </c>
      <c r="G183" s="1183" t="s">
        <v>542</v>
      </c>
      <c r="H183" s="1145" t="s">
        <v>5168</v>
      </c>
    </row>
    <row r="184" spans="1:8" s="120" customFormat="1" ht="24" customHeight="1" x14ac:dyDescent="0.2">
      <c r="A184" s="160">
        <f t="shared" si="10"/>
        <v>163</v>
      </c>
      <c r="B184" s="1153" t="s">
        <v>4301</v>
      </c>
      <c r="C184" s="1154">
        <v>2000</v>
      </c>
      <c r="D184" s="1154">
        <v>2389.4499999999998</v>
      </c>
      <c r="E184" s="1154">
        <v>2389.4487100000001</v>
      </c>
      <c r="F184" s="1143">
        <f t="shared" si="11"/>
        <v>99.999946012680752</v>
      </c>
      <c r="G184" s="1144" t="s">
        <v>545</v>
      </c>
      <c r="H184" s="1145" t="s">
        <v>59</v>
      </c>
    </row>
    <row r="185" spans="1:8" s="120" customFormat="1" ht="99" customHeight="1" x14ac:dyDescent="0.2">
      <c r="A185" s="160">
        <f t="shared" si="10"/>
        <v>164</v>
      </c>
      <c r="B185" s="1153" t="s">
        <v>5169</v>
      </c>
      <c r="C185" s="1154">
        <v>1000</v>
      </c>
      <c r="D185" s="1154">
        <v>1000</v>
      </c>
      <c r="E185" s="1154">
        <v>0</v>
      </c>
      <c r="F185" s="1143">
        <f t="shared" si="11"/>
        <v>0</v>
      </c>
      <c r="G185" s="1183" t="s">
        <v>542</v>
      </c>
      <c r="H185" s="1145" t="s">
        <v>5170</v>
      </c>
    </row>
    <row r="186" spans="1:8" s="120" customFormat="1" ht="34.5" customHeight="1" x14ac:dyDescent="0.2">
      <c r="A186" s="160">
        <f t="shared" si="10"/>
        <v>165</v>
      </c>
      <c r="B186" s="1153" t="s">
        <v>4302</v>
      </c>
      <c r="C186" s="1154">
        <v>0</v>
      </c>
      <c r="D186" s="1154">
        <v>10877.23</v>
      </c>
      <c r="E186" s="1154">
        <v>10397.796820000001</v>
      </c>
      <c r="F186" s="1143">
        <f t="shared" si="11"/>
        <v>95.592322861610924</v>
      </c>
      <c r="G186" s="1144" t="s">
        <v>545</v>
      </c>
      <c r="H186" s="453" t="s">
        <v>59</v>
      </c>
    </row>
    <row r="187" spans="1:8" s="120" customFormat="1" ht="57" customHeight="1" x14ac:dyDescent="0.2">
      <c r="A187" s="160">
        <f t="shared" si="10"/>
        <v>166</v>
      </c>
      <c r="B187" s="1153" t="s">
        <v>4303</v>
      </c>
      <c r="C187" s="1154">
        <v>0</v>
      </c>
      <c r="D187" s="1154">
        <v>16148.9</v>
      </c>
      <c r="E187" s="1154">
        <v>7589.9262800000006</v>
      </c>
      <c r="F187" s="1143">
        <f t="shared" si="11"/>
        <v>46.999648768646786</v>
      </c>
      <c r="G187" s="1183" t="s">
        <v>542</v>
      </c>
      <c r="H187" s="453" t="s">
        <v>5171</v>
      </c>
    </row>
    <row r="188" spans="1:8" s="120" customFormat="1" ht="89.25" customHeight="1" x14ac:dyDescent="0.2">
      <c r="A188" s="160">
        <f t="shared" si="10"/>
        <v>167</v>
      </c>
      <c r="B188" s="1153" t="s">
        <v>5172</v>
      </c>
      <c r="C188" s="1154">
        <v>0</v>
      </c>
      <c r="D188" s="1154">
        <v>150</v>
      </c>
      <c r="E188" s="1154">
        <v>0</v>
      </c>
      <c r="F188" s="1143">
        <f t="shared" si="11"/>
        <v>0</v>
      </c>
      <c r="G188" s="1144" t="s">
        <v>542</v>
      </c>
      <c r="H188" s="453" t="s">
        <v>5173</v>
      </c>
    </row>
    <row r="189" spans="1:8" s="120" customFormat="1" ht="31.5" x14ac:dyDescent="0.2">
      <c r="A189" s="160">
        <f t="shared" si="10"/>
        <v>168</v>
      </c>
      <c r="B189" s="1153" t="s">
        <v>4304</v>
      </c>
      <c r="C189" s="1154">
        <v>0</v>
      </c>
      <c r="D189" s="1154">
        <v>3000</v>
      </c>
      <c r="E189" s="1154">
        <v>3000</v>
      </c>
      <c r="F189" s="1143">
        <f t="shared" si="11"/>
        <v>100</v>
      </c>
      <c r="G189" s="1183" t="s">
        <v>545</v>
      </c>
      <c r="H189" s="1145" t="s">
        <v>59</v>
      </c>
    </row>
    <row r="190" spans="1:8" s="120" customFormat="1" ht="99" customHeight="1" x14ac:dyDescent="0.2">
      <c r="A190" s="160">
        <f t="shared" si="10"/>
        <v>169</v>
      </c>
      <c r="B190" s="1153" t="s">
        <v>4305</v>
      </c>
      <c r="C190" s="1154">
        <v>0</v>
      </c>
      <c r="D190" s="1154">
        <v>300</v>
      </c>
      <c r="E190" s="1154">
        <v>240.6206</v>
      </c>
      <c r="F190" s="1143">
        <f t="shared" si="11"/>
        <v>80.20686666666667</v>
      </c>
      <c r="G190" s="1183" t="s">
        <v>542</v>
      </c>
      <c r="H190" s="1156" t="s">
        <v>5174</v>
      </c>
    </row>
    <row r="191" spans="1:8" s="120" customFormat="1" ht="24" customHeight="1" x14ac:dyDescent="0.2">
      <c r="A191" s="160">
        <f t="shared" si="10"/>
        <v>170</v>
      </c>
      <c r="B191" s="1153" t="s">
        <v>4306</v>
      </c>
      <c r="C191" s="1154">
        <v>0</v>
      </c>
      <c r="D191" s="1154">
        <v>1357.87</v>
      </c>
      <c r="E191" s="1154">
        <v>1357.8620000000001</v>
      </c>
      <c r="F191" s="1143">
        <f t="shared" si="11"/>
        <v>99.999410841980477</v>
      </c>
      <c r="G191" s="1183" t="s">
        <v>545</v>
      </c>
      <c r="H191" s="1145" t="s">
        <v>59</v>
      </c>
    </row>
    <row r="192" spans="1:8" s="120" customFormat="1" ht="24" customHeight="1" x14ac:dyDescent="0.2">
      <c r="A192" s="160">
        <f t="shared" si="10"/>
        <v>171</v>
      </c>
      <c r="B192" s="1153" t="s">
        <v>4307</v>
      </c>
      <c r="C192" s="1154">
        <v>0</v>
      </c>
      <c r="D192" s="1154">
        <v>2500</v>
      </c>
      <c r="E192" s="1154">
        <v>2017.17309</v>
      </c>
      <c r="F192" s="1143">
        <f t="shared" si="11"/>
        <v>80.6869236</v>
      </c>
      <c r="G192" s="1144" t="s">
        <v>545</v>
      </c>
      <c r="H192" s="1145" t="s">
        <v>5175</v>
      </c>
    </row>
    <row r="193" spans="1:8" s="120" customFormat="1" ht="24" customHeight="1" x14ac:dyDescent="0.2">
      <c r="A193" s="160">
        <f t="shared" si="10"/>
        <v>172</v>
      </c>
      <c r="B193" s="1153" t="s">
        <v>4308</v>
      </c>
      <c r="C193" s="1154">
        <v>0</v>
      </c>
      <c r="D193" s="1154">
        <v>589.47</v>
      </c>
      <c r="E193" s="1154">
        <v>589.46527000000003</v>
      </c>
      <c r="F193" s="1143">
        <f t="shared" si="11"/>
        <v>99.999197584270618</v>
      </c>
      <c r="G193" s="1183" t="s">
        <v>545</v>
      </c>
      <c r="H193" s="1145" t="s">
        <v>59</v>
      </c>
    </row>
    <row r="194" spans="1:8" s="120" customFormat="1" ht="24" customHeight="1" x14ac:dyDescent="0.2">
      <c r="A194" s="160">
        <f t="shared" si="10"/>
        <v>173</v>
      </c>
      <c r="B194" s="1153" t="s">
        <v>4309</v>
      </c>
      <c r="C194" s="1154">
        <v>0</v>
      </c>
      <c r="D194" s="1154">
        <v>1100</v>
      </c>
      <c r="E194" s="1154">
        <v>1100</v>
      </c>
      <c r="F194" s="1143">
        <f t="shared" si="11"/>
        <v>100</v>
      </c>
      <c r="G194" s="1144" t="s">
        <v>545</v>
      </c>
      <c r="H194" s="453" t="s">
        <v>59</v>
      </c>
    </row>
    <row r="195" spans="1:8" s="120" customFormat="1" ht="24" customHeight="1" x14ac:dyDescent="0.2">
      <c r="A195" s="160">
        <f t="shared" si="10"/>
        <v>174</v>
      </c>
      <c r="B195" s="1153" t="s">
        <v>4310</v>
      </c>
      <c r="C195" s="1154">
        <v>0</v>
      </c>
      <c r="D195" s="1154">
        <v>398.96</v>
      </c>
      <c r="E195" s="1154">
        <v>398.95173</v>
      </c>
      <c r="F195" s="1143">
        <f t="shared" si="11"/>
        <v>99.997927110487268</v>
      </c>
      <c r="G195" s="1144" t="s">
        <v>545</v>
      </c>
      <c r="H195" s="453" t="s">
        <v>59</v>
      </c>
    </row>
    <row r="196" spans="1:8" s="120" customFormat="1" ht="24" customHeight="1" x14ac:dyDescent="0.2">
      <c r="A196" s="160">
        <f t="shared" si="10"/>
        <v>175</v>
      </c>
      <c r="B196" s="1153" t="s">
        <v>4311</v>
      </c>
      <c r="C196" s="1154">
        <v>0</v>
      </c>
      <c r="D196" s="1154">
        <v>6910</v>
      </c>
      <c r="E196" s="1154">
        <v>6817.6349900000005</v>
      </c>
      <c r="F196" s="1143">
        <f t="shared" si="11"/>
        <v>98.663313892908832</v>
      </c>
      <c r="G196" s="1183" t="s">
        <v>542</v>
      </c>
      <c r="H196" s="1145" t="s">
        <v>59</v>
      </c>
    </row>
    <row r="197" spans="1:8" s="120" customFormat="1" ht="24" customHeight="1" x14ac:dyDescent="0.2">
      <c r="A197" s="160">
        <f t="shared" si="10"/>
        <v>176</v>
      </c>
      <c r="B197" s="1153" t="s">
        <v>4312</v>
      </c>
      <c r="C197" s="1154">
        <v>0</v>
      </c>
      <c r="D197" s="1154">
        <v>2100</v>
      </c>
      <c r="E197" s="1154">
        <v>2100</v>
      </c>
      <c r="F197" s="1143">
        <f t="shared" si="11"/>
        <v>100</v>
      </c>
      <c r="G197" s="1183" t="s">
        <v>542</v>
      </c>
      <c r="H197" s="1156" t="s">
        <v>59</v>
      </c>
    </row>
    <row r="198" spans="1:8" s="120" customFormat="1" ht="73.5" x14ac:dyDescent="0.2">
      <c r="A198" s="160">
        <f t="shared" si="10"/>
        <v>177</v>
      </c>
      <c r="B198" s="1153" t="s">
        <v>5176</v>
      </c>
      <c r="C198" s="1154">
        <v>0</v>
      </c>
      <c r="D198" s="1154">
        <v>150</v>
      </c>
      <c r="E198" s="1154">
        <v>0</v>
      </c>
      <c r="F198" s="1143">
        <f t="shared" si="11"/>
        <v>0</v>
      </c>
      <c r="G198" s="1183" t="s">
        <v>542</v>
      </c>
      <c r="H198" s="1145" t="s">
        <v>5177</v>
      </c>
    </row>
    <row r="199" spans="1:8" s="120" customFormat="1" ht="78" customHeight="1" x14ac:dyDescent="0.2">
      <c r="A199" s="160">
        <f t="shared" si="10"/>
        <v>178</v>
      </c>
      <c r="B199" s="1153" t="s">
        <v>5178</v>
      </c>
      <c r="C199" s="1154">
        <v>0</v>
      </c>
      <c r="D199" s="1154">
        <v>150</v>
      </c>
      <c r="E199" s="1154">
        <v>0</v>
      </c>
      <c r="F199" s="1143">
        <f t="shared" si="11"/>
        <v>0</v>
      </c>
      <c r="G199" s="1144" t="s">
        <v>542</v>
      </c>
      <c r="H199" s="1145" t="s">
        <v>5179</v>
      </c>
    </row>
    <row r="200" spans="1:8" s="120" customFormat="1" ht="136.5" x14ac:dyDescent="0.2">
      <c r="A200" s="160">
        <f t="shared" si="10"/>
        <v>179</v>
      </c>
      <c r="B200" s="1153" t="s">
        <v>5180</v>
      </c>
      <c r="C200" s="1154">
        <v>0</v>
      </c>
      <c r="D200" s="1154">
        <v>150</v>
      </c>
      <c r="E200" s="1154">
        <v>0</v>
      </c>
      <c r="F200" s="1143">
        <f t="shared" si="11"/>
        <v>0</v>
      </c>
      <c r="G200" s="1183" t="s">
        <v>542</v>
      </c>
      <c r="H200" s="1145" t="s">
        <v>5181</v>
      </c>
    </row>
    <row r="201" spans="1:8" s="120" customFormat="1" ht="24" customHeight="1" x14ac:dyDescent="0.2">
      <c r="A201" s="160">
        <f t="shared" si="10"/>
        <v>180</v>
      </c>
      <c r="B201" s="1153" t="s">
        <v>4313</v>
      </c>
      <c r="C201" s="1154">
        <v>0</v>
      </c>
      <c r="D201" s="1154">
        <v>2800</v>
      </c>
      <c r="E201" s="1154">
        <v>2800</v>
      </c>
      <c r="F201" s="1143">
        <f t="shared" si="11"/>
        <v>100</v>
      </c>
      <c r="G201" s="1144" t="s">
        <v>540</v>
      </c>
      <c r="H201" s="453" t="s">
        <v>59</v>
      </c>
    </row>
    <row r="202" spans="1:8" s="120" customFormat="1" ht="68.25" customHeight="1" x14ac:dyDescent="0.2">
      <c r="A202" s="160">
        <f t="shared" si="10"/>
        <v>181</v>
      </c>
      <c r="B202" s="1153" t="s">
        <v>4314</v>
      </c>
      <c r="C202" s="1154">
        <v>0</v>
      </c>
      <c r="D202" s="1154">
        <v>10000</v>
      </c>
      <c r="E202" s="1154">
        <v>9254.6422700000003</v>
      </c>
      <c r="F202" s="1143">
        <f t="shared" si="11"/>
        <v>92.546422699999994</v>
      </c>
      <c r="G202" s="1183" t="s">
        <v>542</v>
      </c>
      <c r="H202" s="453" t="s">
        <v>5182</v>
      </c>
    </row>
    <row r="203" spans="1:8" s="120" customFormat="1" ht="24" customHeight="1" x14ac:dyDescent="0.2">
      <c r="A203" s="160">
        <f t="shared" si="10"/>
        <v>182</v>
      </c>
      <c r="B203" s="1153" t="s">
        <v>4315</v>
      </c>
      <c r="C203" s="1154">
        <v>0</v>
      </c>
      <c r="D203" s="1154">
        <v>1450.89</v>
      </c>
      <c r="E203" s="1154">
        <v>1450.8820000000001</v>
      </c>
      <c r="F203" s="1143">
        <f t="shared" si="11"/>
        <v>99.999448614298799</v>
      </c>
      <c r="G203" s="1144" t="s">
        <v>545</v>
      </c>
      <c r="H203" s="453" t="s">
        <v>59</v>
      </c>
    </row>
    <row r="204" spans="1:8" s="120" customFormat="1" ht="99" customHeight="1" x14ac:dyDescent="0.2">
      <c r="A204" s="160">
        <f t="shared" ref="A204:A227" si="12">A203+1</f>
        <v>183</v>
      </c>
      <c r="B204" s="1153" t="s">
        <v>4316</v>
      </c>
      <c r="C204" s="1154">
        <v>0</v>
      </c>
      <c r="D204" s="1154">
        <v>2000</v>
      </c>
      <c r="E204" s="1154">
        <v>1071.6315099999999</v>
      </c>
      <c r="F204" s="1143">
        <f t="shared" si="11"/>
        <v>53.5815755</v>
      </c>
      <c r="G204" s="1183" t="s">
        <v>542</v>
      </c>
      <c r="H204" s="1145" t="s">
        <v>5183</v>
      </c>
    </row>
    <row r="205" spans="1:8" s="120" customFormat="1" ht="34.5" customHeight="1" x14ac:dyDescent="0.2">
      <c r="A205" s="160">
        <f t="shared" si="12"/>
        <v>184</v>
      </c>
      <c r="B205" s="1153" t="s">
        <v>4317</v>
      </c>
      <c r="C205" s="1154">
        <v>0</v>
      </c>
      <c r="D205" s="1154">
        <v>2975.64</v>
      </c>
      <c r="E205" s="1154">
        <v>2975.63483</v>
      </c>
      <c r="F205" s="1143">
        <f t="shared" si="11"/>
        <v>99.999826255864292</v>
      </c>
      <c r="G205" s="1183" t="s">
        <v>545</v>
      </c>
      <c r="H205" s="1156" t="s">
        <v>59</v>
      </c>
    </row>
    <row r="206" spans="1:8" s="120" customFormat="1" ht="31.5" x14ac:dyDescent="0.2">
      <c r="A206" s="160">
        <f t="shared" si="12"/>
        <v>185</v>
      </c>
      <c r="B206" s="1153" t="s">
        <v>4318</v>
      </c>
      <c r="C206" s="1154">
        <v>0</v>
      </c>
      <c r="D206" s="1154">
        <v>6800.68</v>
      </c>
      <c r="E206" s="1154">
        <v>6800.6651199999997</v>
      </c>
      <c r="F206" s="1143">
        <f t="shared" si="11"/>
        <v>99.999781198350746</v>
      </c>
      <c r="G206" s="1183" t="s">
        <v>545</v>
      </c>
      <c r="H206" s="1145" t="s">
        <v>59</v>
      </c>
    </row>
    <row r="207" spans="1:8" s="120" customFormat="1" ht="24" customHeight="1" x14ac:dyDescent="0.2">
      <c r="A207" s="160">
        <f t="shared" si="12"/>
        <v>186</v>
      </c>
      <c r="B207" s="1153" t="s">
        <v>4319</v>
      </c>
      <c r="C207" s="1154">
        <v>0</v>
      </c>
      <c r="D207" s="1154">
        <v>158.09</v>
      </c>
      <c r="E207" s="1154">
        <v>158.08529000000001</v>
      </c>
      <c r="F207" s="1143">
        <f t="shared" si="11"/>
        <v>99.997020684420278</v>
      </c>
      <c r="G207" s="1144" t="s">
        <v>545</v>
      </c>
      <c r="H207" s="1145" t="s">
        <v>59</v>
      </c>
    </row>
    <row r="208" spans="1:8" s="120" customFormat="1" ht="78" customHeight="1" x14ac:dyDescent="0.2">
      <c r="A208" s="160">
        <f t="shared" si="12"/>
        <v>187</v>
      </c>
      <c r="B208" s="1153" t="s">
        <v>5184</v>
      </c>
      <c r="C208" s="1154">
        <v>0</v>
      </c>
      <c r="D208" s="1154">
        <v>6000</v>
      </c>
      <c r="E208" s="1154">
        <v>0</v>
      </c>
      <c r="F208" s="1143">
        <f t="shared" si="11"/>
        <v>0</v>
      </c>
      <c r="G208" s="1183" t="s">
        <v>542</v>
      </c>
      <c r="H208" s="1145" t="s">
        <v>5185</v>
      </c>
    </row>
    <row r="209" spans="1:8" s="120" customFormat="1" ht="89.25" customHeight="1" x14ac:dyDescent="0.2">
      <c r="A209" s="160">
        <f t="shared" si="12"/>
        <v>188</v>
      </c>
      <c r="B209" s="1153" t="s">
        <v>5186</v>
      </c>
      <c r="C209" s="1154">
        <v>0</v>
      </c>
      <c r="D209" s="1154">
        <v>1000</v>
      </c>
      <c r="E209" s="1154">
        <v>0</v>
      </c>
      <c r="F209" s="1143">
        <f t="shared" si="11"/>
        <v>0</v>
      </c>
      <c r="G209" s="1144" t="s">
        <v>542</v>
      </c>
      <c r="H209" s="453" t="s">
        <v>5187</v>
      </c>
    </row>
    <row r="210" spans="1:8" s="120" customFormat="1" ht="24" customHeight="1" x14ac:dyDescent="0.2">
      <c r="A210" s="160">
        <f t="shared" si="12"/>
        <v>189</v>
      </c>
      <c r="B210" s="1153" t="s">
        <v>4320</v>
      </c>
      <c r="C210" s="1154">
        <v>0</v>
      </c>
      <c r="D210" s="1154">
        <v>450</v>
      </c>
      <c r="E210" s="1154">
        <v>394.03699999999998</v>
      </c>
      <c r="F210" s="1143">
        <f t="shared" si="11"/>
        <v>87.563777777777773</v>
      </c>
      <c r="G210" s="1183" t="s">
        <v>545</v>
      </c>
      <c r="H210" s="453" t="s">
        <v>5175</v>
      </c>
    </row>
    <row r="211" spans="1:8" s="120" customFormat="1" ht="15" customHeight="1" x14ac:dyDescent="0.2">
      <c r="A211" s="160">
        <f t="shared" si="12"/>
        <v>190</v>
      </c>
      <c r="B211" s="1153" t="s">
        <v>4321</v>
      </c>
      <c r="C211" s="1154">
        <v>0</v>
      </c>
      <c r="D211" s="1154">
        <v>1170</v>
      </c>
      <c r="E211" s="1154">
        <v>1170</v>
      </c>
      <c r="F211" s="1143">
        <f t="shared" si="11"/>
        <v>100</v>
      </c>
      <c r="G211" s="1144" t="s">
        <v>540</v>
      </c>
      <c r="H211" s="453" t="s">
        <v>59</v>
      </c>
    </row>
    <row r="212" spans="1:8" s="120" customFormat="1" ht="15" customHeight="1" x14ac:dyDescent="0.2">
      <c r="A212" s="160">
        <f t="shared" si="12"/>
        <v>191</v>
      </c>
      <c r="B212" s="1153" t="s">
        <v>489</v>
      </c>
      <c r="C212" s="1154">
        <v>0</v>
      </c>
      <c r="D212" s="1154">
        <v>10785</v>
      </c>
      <c r="E212" s="1154">
        <v>10785</v>
      </c>
      <c r="F212" s="1143">
        <f t="shared" si="11"/>
        <v>100</v>
      </c>
      <c r="G212" s="1183" t="s">
        <v>540</v>
      </c>
      <c r="H212" s="1145" t="s">
        <v>59</v>
      </c>
    </row>
    <row r="213" spans="1:8" s="120" customFormat="1" ht="15" customHeight="1" x14ac:dyDescent="0.2">
      <c r="A213" s="160">
        <f t="shared" si="12"/>
        <v>192</v>
      </c>
      <c r="B213" s="1153" t="s">
        <v>4322</v>
      </c>
      <c r="C213" s="1154">
        <v>0</v>
      </c>
      <c r="D213" s="1154">
        <v>240</v>
      </c>
      <c r="E213" s="1154">
        <v>240</v>
      </c>
      <c r="F213" s="1143">
        <f t="shared" si="11"/>
        <v>100</v>
      </c>
      <c r="G213" s="1183" t="s">
        <v>540</v>
      </c>
      <c r="H213" s="1156" t="s">
        <v>59</v>
      </c>
    </row>
    <row r="214" spans="1:8" s="120" customFormat="1" ht="153" customHeight="1" x14ac:dyDescent="0.2">
      <c r="A214" s="160">
        <f t="shared" si="12"/>
        <v>193</v>
      </c>
      <c r="B214" s="1153" t="s">
        <v>4323</v>
      </c>
      <c r="C214" s="1154">
        <v>8900</v>
      </c>
      <c r="D214" s="1154">
        <v>4500</v>
      </c>
      <c r="E214" s="1154">
        <v>780.32899999999995</v>
      </c>
      <c r="F214" s="1143">
        <f t="shared" si="11"/>
        <v>17.340644444444443</v>
      </c>
      <c r="G214" s="1183" t="s">
        <v>542</v>
      </c>
      <c r="H214" s="1145" t="s">
        <v>5188</v>
      </c>
    </row>
    <row r="215" spans="1:8" s="120" customFormat="1" ht="132" customHeight="1" x14ac:dyDescent="0.2">
      <c r="A215" s="160">
        <f t="shared" si="12"/>
        <v>194</v>
      </c>
      <c r="B215" s="1153" t="s">
        <v>4057</v>
      </c>
      <c r="C215" s="1154">
        <v>3000</v>
      </c>
      <c r="D215" s="1154">
        <v>225</v>
      </c>
      <c r="E215" s="1154">
        <v>109.2025</v>
      </c>
      <c r="F215" s="1143">
        <f t="shared" si="11"/>
        <v>48.534444444444446</v>
      </c>
      <c r="G215" s="1144" t="s">
        <v>542</v>
      </c>
      <c r="H215" s="1145" t="s">
        <v>5189</v>
      </c>
    </row>
    <row r="216" spans="1:8" s="120" customFormat="1" ht="187.5" customHeight="1" x14ac:dyDescent="0.2">
      <c r="A216" s="160">
        <f t="shared" si="12"/>
        <v>195</v>
      </c>
      <c r="B216" s="1153" t="s">
        <v>4325</v>
      </c>
      <c r="C216" s="1154">
        <v>40000</v>
      </c>
      <c r="D216" s="1154">
        <v>95141.39</v>
      </c>
      <c r="E216" s="1154">
        <v>73200.508419999998</v>
      </c>
      <c r="F216" s="1143">
        <f t="shared" si="11"/>
        <v>76.938657738761236</v>
      </c>
      <c r="G216" s="1183" t="s">
        <v>542</v>
      </c>
      <c r="H216" s="1145" t="s">
        <v>5190</v>
      </c>
    </row>
    <row r="217" spans="1:8" s="120" customFormat="1" ht="161.25" customHeight="1" x14ac:dyDescent="0.2">
      <c r="A217" s="160">
        <f t="shared" si="12"/>
        <v>196</v>
      </c>
      <c r="B217" s="1153" t="s">
        <v>626</v>
      </c>
      <c r="C217" s="1154">
        <v>25000</v>
      </c>
      <c r="D217" s="1154">
        <v>1011.49</v>
      </c>
      <c r="E217" s="1154">
        <v>2.42</v>
      </c>
      <c r="F217" s="1143">
        <f t="shared" si="11"/>
        <v>0.23925100594172954</v>
      </c>
      <c r="G217" s="1144" t="s">
        <v>542</v>
      </c>
      <c r="H217" s="453" t="s">
        <v>5191</v>
      </c>
    </row>
    <row r="218" spans="1:8" s="120" customFormat="1" ht="34.5" customHeight="1" x14ac:dyDescent="0.2">
      <c r="A218" s="160">
        <f t="shared" si="12"/>
        <v>197</v>
      </c>
      <c r="B218" s="1153" t="s">
        <v>2814</v>
      </c>
      <c r="C218" s="1154">
        <v>0</v>
      </c>
      <c r="D218" s="1154">
        <v>9710</v>
      </c>
      <c r="E218" s="1154">
        <v>9699.1689999999999</v>
      </c>
      <c r="F218" s="1143">
        <f t="shared" si="11"/>
        <v>99.888455200823884</v>
      </c>
      <c r="G218" s="1183" t="s">
        <v>540</v>
      </c>
      <c r="H218" s="453" t="s">
        <v>59</v>
      </c>
    </row>
    <row r="219" spans="1:8" s="120" customFormat="1" ht="15" customHeight="1" x14ac:dyDescent="0.2">
      <c r="A219" s="160">
        <f t="shared" si="12"/>
        <v>198</v>
      </c>
      <c r="B219" s="1153" t="s">
        <v>3394</v>
      </c>
      <c r="C219" s="1154">
        <v>0</v>
      </c>
      <c r="D219" s="1154">
        <v>1500</v>
      </c>
      <c r="E219" s="1154">
        <v>1500</v>
      </c>
      <c r="F219" s="1143">
        <f t="shared" si="11"/>
        <v>100</v>
      </c>
      <c r="G219" s="1144" t="s">
        <v>540</v>
      </c>
      <c r="H219" s="453" t="s">
        <v>59</v>
      </c>
    </row>
    <row r="220" spans="1:8" s="120" customFormat="1" ht="153" customHeight="1" x14ac:dyDescent="0.2">
      <c r="A220" s="160">
        <f t="shared" si="12"/>
        <v>199</v>
      </c>
      <c r="B220" s="1153" t="s">
        <v>490</v>
      </c>
      <c r="C220" s="1154">
        <v>19887</v>
      </c>
      <c r="D220" s="1154">
        <v>8519.1</v>
      </c>
      <c r="E220" s="1154">
        <v>5455.0113500000007</v>
      </c>
      <c r="F220" s="1143">
        <f t="shared" si="11"/>
        <v>64.032718831801489</v>
      </c>
      <c r="G220" s="1183" t="s">
        <v>542</v>
      </c>
      <c r="H220" s="1145" t="s">
        <v>5192</v>
      </c>
    </row>
    <row r="221" spans="1:8" s="120" customFormat="1" ht="24" customHeight="1" x14ac:dyDescent="0.2">
      <c r="A221" s="160">
        <f t="shared" si="12"/>
        <v>200</v>
      </c>
      <c r="B221" s="1153" t="s">
        <v>491</v>
      </c>
      <c r="C221" s="1154">
        <v>0</v>
      </c>
      <c r="D221" s="1154">
        <v>25868.3</v>
      </c>
      <c r="E221" s="1154">
        <v>25573.774679999999</v>
      </c>
      <c r="F221" s="1143">
        <f t="shared" si="11"/>
        <v>98.861443078980841</v>
      </c>
      <c r="G221" s="1183" t="s">
        <v>545</v>
      </c>
      <c r="H221" s="1156" t="s">
        <v>59</v>
      </c>
    </row>
    <row r="222" spans="1:8" s="120" customFormat="1" ht="109.5" customHeight="1" x14ac:dyDescent="0.2">
      <c r="A222" s="160">
        <f t="shared" si="12"/>
        <v>201</v>
      </c>
      <c r="B222" s="1153" t="s">
        <v>5193</v>
      </c>
      <c r="C222" s="1154">
        <v>2000</v>
      </c>
      <c r="D222" s="1154">
        <v>3008.92</v>
      </c>
      <c r="E222" s="1154">
        <v>0</v>
      </c>
      <c r="F222" s="1143">
        <f t="shared" si="11"/>
        <v>0</v>
      </c>
      <c r="G222" s="1183" t="s">
        <v>542</v>
      </c>
      <c r="H222" s="1145" t="s">
        <v>5194</v>
      </c>
    </row>
    <row r="223" spans="1:8" s="120" customFormat="1" ht="34.5" customHeight="1" x14ac:dyDescent="0.2">
      <c r="A223" s="160">
        <f t="shared" si="12"/>
        <v>202</v>
      </c>
      <c r="B223" s="1153" t="s">
        <v>2512</v>
      </c>
      <c r="C223" s="1154">
        <v>0</v>
      </c>
      <c r="D223" s="1154">
        <v>7199.87</v>
      </c>
      <c r="E223" s="1154">
        <v>7199.8617400000003</v>
      </c>
      <c r="F223" s="1143">
        <f t="shared" si="11"/>
        <v>99.999885275706362</v>
      </c>
      <c r="G223" s="1183" t="s">
        <v>545</v>
      </c>
      <c r="H223" s="1145" t="s">
        <v>59</v>
      </c>
    </row>
    <row r="224" spans="1:8" s="120" customFormat="1" ht="45" customHeight="1" x14ac:dyDescent="0.2">
      <c r="A224" s="160">
        <f t="shared" si="12"/>
        <v>203</v>
      </c>
      <c r="B224" s="1153" t="s">
        <v>2629</v>
      </c>
      <c r="C224" s="1154">
        <v>0</v>
      </c>
      <c r="D224" s="1154">
        <v>834.5</v>
      </c>
      <c r="E224" s="1154">
        <v>834.47528</v>
      </c>
      <c r="F224" s="1143">
        <f t="shared" si="11"/>
        <v>99.997037747153982</v>
      </c>
      <c r="G224" s="1183" t="s">
        <v>545</v>
      </c>
      <c r="H224" s="1145" t="s">
        <v>59</v>
      </c>
    </row>
    <row r="225" spans="1:8" s="120" customFormat="1" ht="15" customHeight="1" x14ac:dyDescent="0.2">
      <c r="A225" s="160">
        <f t="shared" si="12"/>
        <v>204</v>
      </c>
      <c r="B225" s="1153" t="s">
        <v>2628</v>
      </c>
      <c r="C225" s="1154">
        <v>25000</v>
      </c>
      <c r="D225" s="1154">
        <v>49941.77</v>
      </c>
      <c r="E225" s="1154">
        <v>49941.38</v>
      </c>
      <c r="F225" s="1143">
        <f t="shared" si="11"/>
        <v>99.999219090552856</v>
      </c>
      <c r="G225" s="1183" t="s">
        <v>540</v>
      </c>
      <c r="H225" s="1156" t="s">
        <v>59</v>
      </c>
    </row>
    <row r="226" spans="1:8" s="120" customFormat="1" ht="24" customHeight="1" x14ac:dyDescent="0.2">
      <c r="A226" s="160">
        <f t="shared" si="12"/>
        <v>205</v>
      </c>
      <c r="B226" s="1153" t="s">
        <v>4058</v>
      </c>
      <c r="C226" s="1154">
        <v>0</v>
      </c>
      <c r="D226" s="1154">
        <v>2800.37</v>
      </c>
      <c r="E226" s="1154">
        <v>2800.3670000000002</v>
      </c>
      <c r="F226" s="1143">
        <f t="shared" si="11"/>
        <v>99.999892871299153</v>
      </c>
      <c r="G226" s="1144" t="s">
        <v>540</v>
      </c>
      <c r="H226" s="453" t="s">
        <v>59</v>
      </c>
    </row>
    <row r="227" spans="1:8" s="120" customFormat="1" ht="34.5" customHeight="1" x14ac:dyDescent="0.2">
      <c r="A227" s="160">
        <f t="shared" si="12"/>
        <v>206</v>
      </c>
      <c r="B227" s="1153" t="s">
        <v>5195</v>
      </c>
      <c r="C227" s="1154">
        <v>0</v>
      </c>
      <c r="D227" s="1154">
        <v>130</v>
      </c>
      <c r="E227" s="1154">
        <v>130</v>
      </c>
      <c r="F227" s="1143">
        <f t="shared" si="11"/>
        <v>100</v>
      </c>
      <c r="G227" s="1183" t="s">
        <v>540</v>
      </c>
      <c r="H227" s="453" t="s">
        <v>59</v>
      </c>
    </row>
    <row r="228" spans="1:8" s="120" customFormat="1" ht="13.5" customHeight="1" thickBot="1" x14ac:dyDescent="0.25">
      <c r="A228" s="1386" t="s">
        <v>288</v>
      </c>
      <c r="B228" s="1387"/>
      <c r="C228" s="138">
        <f>SUM(C75:C227)</f>
        <v>905257</v>
      </c>
      <c r="D228" s="138">
        <f>SUM(D75:D227)</f>
        <v>1125523.3500000003</v>
      </c>
      <c r="E228" s="138">
        <f>SUM(E75:E227)</f>
        <v>930419.07158000034</v>
      </c>
      <c r="F228" s="149">
        <f t="shared" si="11"/>
        <v>82.665461501087478</v>
      </c>
      <c r="G228" s="140"/>
      <c r="H228" s="150"/>
    </row>
    <row r="229" spans="1:8" ht="18" customHeight="1" thickBot="1" x14ac:dyDescent="0.2">
      <c r="A229" s="158" t="s">
        <v>534</v>
      </c>
      <c r="B229" s="132"/>
      <c r="C229" s="133"/>
      <c r="D229" s="133"/>
      <c r="E229" s="134"/>
      <c r="F229" s="135"/>
      <c r="G229" s="136"/>
      <c r="H229" s="165"/>
    </row>
    <row r="230" spans="1:8" s="120" customFormat="1" ht="24" customHeight="1" x14ac:dyDescent="0.2">
      <c r="A230" s="454">
        <f>A227+1</f>
        <v>207</v>
      </c>
      <c r="B230" s="1153" t="s">
        <v>3456</v>
      </c>
      <c r="C230" s="1154">
        <v>18000</v>
      </c>
      <c r="D230" s="1154">
        <v>11000</v>
      </c>
      <c r="E230" s="1154">
        <v>10858.198409999999</v>
      </c>
      <c r="F230" s="1143">
        <f t="shared" ref="F230:F280" si="13">E230/D230*100</f>
        <v>98.710894636363633</v>
      </c>
      <c r="G230" s="1144" t="s">
        <v>542</v>
      </c>
      <c r="H230" s="1161" t="s">
        <v>59</v>
      </c>
    </row>
    <row r="231" spans="1:8" s="120" customFormat="1" ht="78" customHeight="1" x14ac:dyDescent="0.2">
      <c r="A231" s="160">
        <f t="shared" ref="A231:A279" si="14">A230+1</f>
        <v>208</v>
      </c>
      <c r="B231" s="1153" t="s">
        <v>3455</v>
      </c>
      <c r="C231" s="1154">
        <v>12000</v>
      </c>
      <c r="D231" s="1154">
        <v>6500</v>
      </c>
      <c r="E231" s="1154">
        <v>683.77566999999999</v>
      </c>
      <c r="F231" s="1143">
        <f t="shared" si="13"/>
        <v>10.519625692307692</v>
      </c>
      <c r="G231" s="1144" t="s">
        <v>542</v>
      </c>
      <c r="H231" s="1161" t="s">
        <v>5196</v>
      </c>
    </row>
    <row r="232" spans="1:8" s="120" customFormat="1" ht="15" customHeight="1" x14ac:dyDescent="0.2">
      <c r="A232" s="160">
        <f t="shared" si="14"/>
        <v>209</v>
      </c>
      <c r="B232" s="1153" t="s">
        <v>2621</v>
      </c>
      <c r="C232" s="1154">
        <v>0</v>
      </c>
      <c r="D232" s="1154">
        <v>441.94000000000005</v>
      </c>
      <c r="E232" s="1154">
        <v>441.91199999999992</v>
      </c>
      <c r="F232" s="1143">
        <f t="shared" si="13"/>
        <v>99.993664298321008</v>
      </c>
      <c r="G232" s="1183" t="s">
        <v>545</v>
      </c>
      <c r="H232" s="1161" t="s">
        <v>59</v>
      </c>
    </row>
    <row r="233" spans="1:8" s="120" customFormat="1" ht="157.5" x14ac:dyDescent="0.2">
      <c r="A233" s="160">
        <f t="shared" si="14"/>
        <v>210</v>
      </c>
      <c r="B233" s="1153" t="s">
        <v>2876</v>
      </c>
      <c r="C233" s="1154">
        <v>218850</v>
      </c>
      <c r="D233" s="1154">
        <v>167854.47</v>
      </c>
      <c r="E233" s="1154">
        <v>164148.03801999995</v>
      </c>
      <c r="F233" s="1143">
        <f t="shared" si="13"/>
        <v>97.791877702154693</v>
      </c>
      <c r="G233" s="1183" t="s">
        <v>542</v>
      </c>
      <c r="H233" s="1161" t="s">
        <v>5197</v>
      </c>
    </row>
    <row r="234" spans="1:8" s="120" customFormat="1" ht="84" x14ac:dyDescent="0.2">
      <c r="A234" s="160">
        <f t="shared" si="14"/>
        <v>211</v>
      </c>
      <c r="B234" s="1153" t="s">
        <v>4126</v>
      </c>
      <c r="C234" s="1154">
        <v>67000</v>
      </c>
      <c r="D234" s="1154">
        <v>12312.000000000002</v>
      </c>
      <c r="E234" s="1154">
        <v>11.616</v>
      </c>
      <c r="F234" s="1143">
        <f t="shared" si="13"/>
        <v>9.434697855750486E-2</v>
      </c>
      <c r="G234" s="1183" t="s">
        <v>542</v>
      </c>
      <c r="H234" s="1164" t="s">
        <v>5198</v>
      </c>
    </row>
    <row r="235" spans="1:8" s="120" customFormat="1" ht="109.5" customHeight="1" x14ac:dyDescent="0.2">
      <c r="A235" s="160">
        <f t="shared" si="14"/>
        <v>212</v>
      </c>
      <c r="B235" s="1153" t="s">
        <v>2873</v>
      </c>
      <c r="C235" s="1154">
        <v>51000</v>
      </c>
      <c r="D235" s="1154">
        <v>3200</v>
      </c>
      <c r="E235" s="1154">
        <v>36.299999999999997</v>
      </c>
      <c r="F235" s="1143">
        <f t="shared" si="13"/>
        <v>1.1343749999999999</v>
      </c>
      <c r="G235" s="1183" t="s">
        <v>542</v>
      </c>
      <c r="H235" s="1145" t="s">
        <v>5199</v>
      </c>
    </row>
    <row r="236" spans="1:8" s="120" customFormat="1" ht="105" x14ac:dyDescent="0.2">
      <c r="A236" s="160">
        <f t="shared" si="14"/>
        <v>213</v>
      </c>
      <c r="B236" s="1153" t="s">
        <v>2874</v>
      </c>
      <c r="C236" s="1154">
        <v>70000</v>
      </c>
      <c r="D236" s="1154">
        <v>4000</v>
      </c>
      <c r="E236" s="1154">
        <v>199.529</v>
      </c>
      <c r="F236" s="1143">
        <f t="shared" si="13"/>
        <v>4.9882249999999999</v>
      </c>
      <c r="G236" s="1183" t="s">
        <v>542</v>
      </c>
      <c r="H236" s="1145" t="s">
        <v>5200</v>
      </c>
    </row>
    <row r="237" spans="1:8" s="120" customFormat="1" ht="109.5" customHeight="1" x14ac:dyDescent="0.2">
      <c r="A237" s="160">
        <f t="shared" si="14"/>
        <v>214</v>
      </c>
      <c r="B237" s="1153" t="s">
        <v>2875</v>
      </c>
      <c r="C237" s="1154">
        <v>34123</v>
      </c>
      <c r="D237" s="1154">
        <v>53000.000000000007</v>
      </c>
      <c r="E237" s="1154">
        <v>37285.528779999993</v>
      </c>
      <c r="F237" s="1143">
        <f t="shared" si="13"/>
        <v>70.350054301886772</v>
      </c>
      <c r="G237" s="1183" t="s">
        <v>542</v>
      </c>
      <c r="H237" s="1145" t="s">
        <v>5201</v>
      </c>
    </row>
    <row r="238" spans="1:8" s="120" customFormat="1" ht="24" customHeight="1" x14ac:dyDescent="0.2">
      <c r="A238" s="160">
        <f t="shared" si="14"/>
        <v>215</v>
      </c>
      <c r="B238" s="1153" t="s">
        <v>2872</v>
      </c>
      <c r="C238" s="1154">
        <v>9800</v>
      </c>
      <c r="D238" s="1154">
        <v>0</v>
      </c>
      <c r="E238" s="1154">
        <v>0</v>
      </c>
      <c r="F238" s="1143" t="s">
        <v>2578</v>
      </c>
      <c r="G238" s="1144" t="s">
        <v>5202</v>
      </c>
      <c r="H238" s="1145" t="s">
        <v>5203</v>
      </c>
    </row>
    <row r="239" spans="1:8" s="120" customFormat="1" ht="14.25" customHeight="1" x14ac:dyDescent="0.2">
      <c r="A239" s="160">
        <f t="shared" si="14"/>
        <v>216</v>
      </c>
      <c r="B239" s="1153" t="s">
        <v>3167</v>
      </c>
      <c r="C239" s="1154">
        <v>7070</v>
      </c>
      <c r="D239" s="1154">
        <v>6848.0199999999995</v>
      </c>
      <c r="E239" s="1154">
        <v>6517.8032599999997</v>
      </c>
      <c r="F239" s="1143">
        <f t="shared" si="13"/>
        <v>95.177923837839259</v>
      </c>
      <c r="G239" s="1183" t="s">
        <v>545</v>
      </c>
      <c r="H239" s="1145" t="s">
        <v>59</v>
      </c>
    </row>
    <row r="240" spans="1:8" s="120" customFormat="1" ht="45" customHeight="1" x14ac:dyDescent="0.2">
      <c r="A240" s="160">
        <f t="shared" si="14"/>
        <v>217</v>
      </c>
      <c r="B240" s="1153" t="s">
        <v>3338</v>
      </c>
      <c r="C240" s="1154">
        <v>10400</v>
      </c>
      <c r="D240" s="1154">
        <v>0</v>
      </c>
      <c r="E240" s="1154">
        <v>0</v>
      </c>
      <c r="F240" s="1143" t="s">
        <v>2578</v>
      </c>
      <c r="G240" s="1144" t="s">
        <v>5202</v>
      </c>
      <c r="H240" s="453" t="s">
        <v>5204</v>
      </c>
    </row>
    <row r="241" spans="1:8" s="120" customFormat="1" ht="24" customHeight="1" x14ac:dyDescent="0.2">
      <c r="A241" s="160">
        <f t="shared" si="14"/>
        <v>218</v>
      </c>
      <c r="B241" s="1153" t="s">
        <v>3072</v>
      </c>
      <c r="C241" s="1154">
        <v>25506</v>
      </c>
      <c r="D241" s="1154">
        <v>10938.789999999994</v>
      </c>
      <c r="E241" s="1154">
        <v>9962.402820000003</v>
      </c>
      <c r="F241" s="1143">
        <f t="shared" si="13"/>
        <v>91.074084245149677</v>
      </c>
      <c r="G241" s="1183" t="s">
        <v>545</v>
      </c>
      <c r="H241" s="453" t="s">
        <v>5065</v>
      </c>
    </row>
    <row r="242" spans="1:8" s="120" customFormat="1" ht="67.5" customHeight="1" x14ac:dyDescent="0.2">
      <c r="A242" s="160">
        <f t="shared" si="14"/>
        <v>219</v>
      </c>
      <c r="B242" s="1153" t="s">
        <v>4485</v>
      </c>
      <c r="C242" s="1154">
        <v>0</v>
      </c>
      <c r="D242" s="1154">
        <v>2499.09</v>
      </c>
      <c r="E242" s="1154">
        <v>1678.51495</v>
      </c>
      <c r="F242" s="1143">
        <f t="shared" si="13"/>
        <v>67.165046076771944</v>
      </c>
      <c r="G242" s="1183" t="s">
        <v>542</v>
      </c>
      <c r="H242" s="453" t="s">
        <v>5205</v>
      </c>
    </row>
    <row r="243" spans="1:8" s="120" customFormat="1" ht="15" customHeight="1" x14ac:dyDescent="0.2">
      <c r="A243" s="160">
        <f t="shared" si="14"/>
        <v>220</v>
      </c>
      <c r="B243" s="1153" t="s">
        <v>2926</v>
      </c>
      <c r="C243" s="1154">
        <v>57800</v>
      </c>
      <c r="D243" s="1154">
        <v>64523.1</v>
      </c>
      <c r="E243" s="1154">
        <v>64519.245849999999</v>
      </c>
      <c r="F243" s="1143">
        <f t="shared" si="13"/>
        <v>99.99402671291368</v>
      </c>
      <c r="G243" s="1183" t="s">
        <v>545</v>
      </c>
      <c r="H243" s="1145" t="s">
        <v>59</v>
      </c>
    </row>
    <row r="244" spans="1:8" s="120" customFormat="1" ht="99" customHeight="1" x14ac:dyDescent="0.2">
      <c r="A244" s="160">
        <f t="shared" si="14"/>
        <v>221</v>
      </c>
      <c r="B244" s="1153" t="s">
        <v>3450</v>
      </c>
      <c r="C244" s="1154">
        <v>5560</v>
      </c>
      <c r="D244" s="1154">
        <v>70892.02</v>
      </c>
      <c r="E244" s="1154">
        <v>48223.414660000009</v>
      </c>
      <c r="F244" s="1143">
        <f t="shared" si="13"/>
        <v>68.023755931908852</v>
      </c>
      <c r="G244" s="1183" t="s">
        <v>542</v>
      </c>
      <c r="H244" s="1156" t="s">
        <v>5206</v>
      </c>
    </row>
    <row r="245" spans="1:8" s="120" customFormat="1" ht="115.5" x14ac:dyDescent="0.2">
      <c r="A245" s="160">
        <f t="shared" si="14"/>
        <v>222</v>
      </c>
      <c r="B245" s="1153" t="s">
        <v>3448</v>
      </c>
      <c r="C245" s="1154">
        <v>4579</v>
      </c>
      <c r="D245" s="1154">
        <v>42</v>
      </c>
      <c r="E245" s="1154">
        <v>24.522669999999998</v>
      </c>
      <c r="F245" s="1143">
        <f t="shared" si="13"/>
        <v>58.387309523809513</v>
      </c>
      <c r="G245" s="1183" t="s">
        <v>542</v>
      </c>
      <c r="H245" s="1145" t="s">
        <v>5207</v>
      </c>
    </row>
    <row r="246" spans="1:8" s="120" customFormat="1" ht="15" customHeight="1" x14ac:dyDescent="0.2">
      <c r="A246" s="160">
        <f t="shared" si="14"/>
        <v>223</v>
      </c>
      <c r="B246" s="1153" t="s">
        <v>3447</v>
      </c>
      <c r="C246" s="1154">
        <v>50055</v>
      </c>
      <c r="D246" s="1154">
        <v>45975.390000000007</v>
      </c>
      <c r="E246" s="1154">
        <v>45515.565479999997</v>
      </c>
      <c r="F246" s="1143">
        <f t="shared" si="13"/>
        <v>98.999846396082759</v>
      </c>
      <c r="G246" s="1183" t="s">
        <v>542</v>
      </c>
      <c r="H246" s="1145" t="s">
        <v>59</v>
      </c>
    </row>
    <row r="247" spans="1:8" s="120" customFormat="1" ht="99" customHeight="1" x14ac:dyDescent="0.2">
      <c r="A247" s="160">
        <f t="shared" si="14"/>
        <v>224</v>
      </c>
      <c r="B247" s="1153" t="s">
        <v>3449</v>
      </c>
      <c r="C247" s="1154">
        <v>40045</v>
      </c>
      <c r="D247" s="1154">
        <v>10475.000000000002</v>
      </c>
      <c r="E247" s="1154">
        <v>1645.2336899999998</v>
      </c>
      <c r="F247" s="1143">
        <f t="shared" si="13"/>
        <v>15.70628821002386</v>
      </c>
      <c r="G247" s="1183" t="s">
        <v>542</v>
      </c>
      <c r="H247" s="1145" t="s">
        <v>5208</v>
      </c>
    </row>
    <row r="248" spans="1:8" s="120" customFormat="1" ht="84" x14ac:dyDescent="0.2">
      <c r="A248" s="160">
        <f t="shared" si="14"/>
        <v>225</v>
      </c>
      <c r="B248" s="1153" t="s">
        <v>3438</v>
      </c>
      <c r="C248" s="1154">
        <v>8462</v>
      </c>
      <c r="D248" s="1154">
        <v>8577</v>
      </c>
      <c r="E248" s="1154">
        <v>6351.9720200000002</v>
      </c>
      <c r="F248" s="1143">
        <f t="shared" si="13"/>
        <v>74.058202401772192</v>
      </c>
      <c r="G248" s="1183" t="s">
        <v>542</v>
      </c>
      <c r="H248" s="453" t="s">
        <v>5209</v>
      </c>
    </row>
    <row r="249" spans="1:8" s="120" customFormat="1" ht="99" customHeight="1" x14ac:dyDescent="0.2">
      <c r="A249" s="160">
        <f t="shared" si="14"/>
        <v>226</v>
      </c>
      <c r="B249" s="1153" t="s">
        <v>3443</v>
      </c>
      <c r="C249" s="1154">
        <v>10525</v>
      </c>
      <c r="D249" s="1154">
        <v>1150</v>
      </c>
      <c r="E249" s="1154">
        <v>623.47266000000002</v>
      </c>
      <c r="F249" s="1143">
        <f t="shared" si="13"/>
        <v>54.215013913043478</v>
      </c>
      <c r="G249" s="1183" t="s">
        <v>542</v>
      </c>
      <c r="H249" s="453" t="s">
        <v>5210</v>
      </c>
    </row>
    <row r="250" spans="1:8" s="120" customFormat="1" ht="78" customHeight="1" x14ac:dyDescent="0.2">
      <c r="A250" s="160">
        <f t="shared" si="14"/>
        <v>227</v>
      </c>
      <c r="B250" s="1153" t="s">
        <v>3446</v>
      </c>
      <c r="C250" s="1154">
        <v>9335</v>
      </c>
      <c r="D250" s="1154">
        <v>12450</v>
      </c>
      <c r="E250" s="1154">
        <v>7341.13202</v>
      </c>
      <c r="F250" s="1143">
        <f t="shared" si="13"/>
        <v>58.964915823293175</v>
      </c>
      <c r="G250" s="1183" t="s">
        <v>542</v>
      </c>
      <c r="H250" s="453" t="s">
        <v>5211</v>
      </c>
    </row>
    <row r="251" spans="1:8" s="120" customFormat="1" ht="67.5" customHeight="1" x14ac:dyDescent="0.2">
      <c r="A251" s="160">
        <f t="shared" si="14"/>
        <v>228</v>
      </c>
      <c r="B251" s="1153" t="s">
        <v>3164</v>
      </c>
      <c r="C251" s="1154">
        <v>13528</v>
      </c>
      <c r="D251" s="1154">
        <v>13707.869999999999</v>
      </c>
      <c r="E251" s="1154">
        <v>11420.71869</v>
      </c>
      <c r="F251" s="1143">
        <f t="shared" si="13"/>
        <v>83.315049602892358</v>
      </c>
      <c r="G251" s="1183" t="s">
        <v>542</v>
      </c>
      <c r="H251" s="1145" t="s">
        <v>5212</v>
      </c>
    </row>
    <row r="252" spans="1:8" s="120" customFormat="1" ht="94.5" x14ac:dyDescent="0.2">
      <c r="A252" s="160">
        <f t="shared" si="14"/>
        <v>229</v>
      </c>
      <c r="B252" s="1153" t="s">
        <v>3165</v>
      </c>
      <c r="C252" s="1154">
        <v>17648</v>
      </c>
      <c r="D252" s="1154">
        <v>7369.1</v>
      </c>
      <c r="E252" s="1154">
        <v>2560.7182200000002</v>
      </c>
      <c r="F252" s="1143">
        <f t="shared" si="13"/>
        <v>34.749402505054896</v>
      </c>
      <c r="G252" s="1183" t="s">
        <v>542</v>
      </c>
      <c r="H252" s="1156" t="s">
        <v>5213</v>
      </c>
    </row>
    <row r="253" spans="1:8" s="120" customFormat="1" ht="121.5" customHeight="1" x14ac:dyDescent="0.2">
      <c r="A253" s="160">
        <f t="shared" si="14"/>
        <v>230</v>
      </c>
      <c r="B253" s="1153" t="s">
        <v>3442</v>
      </c>
      <c r="C253" s="1154">
        <v>4269</v>
      </c>
      <c r="D253" s="1154">
        <v>42</v>
      </c>
      <c r="E253" s="1154">
        <v>24.522669999999998</v>
      </c>
      <c r="F253" s="1143">
        <f t="shared" si="13"/>
        <v>58.387309523809513</v>
      </c>
      <c r="G253" s="1183" t="s">
        <v>542</v>
      </c>
      <c r="H253" s="1145" t="s">
        <v>5214</v>
      </c>
    </row>
    <row r="254" spans="1:8" s="120" customFormat="1" ht="15" customHeight="1" x14ac:dyDescent="0.2">
      <c r="A254" s="160">
        <f t="shared" si="14"/>
        <v>231</v>
      </c>
      <c r="B254" s="1153" t="s">
        <v>3445</v>
      </c>
      <c r="C254" s="1154">
        <v>32966</v>
      </c>
      <c r="D254" s="1154">
        <v>23494</v>
      </c>
      <c r="E254" s="1154">
        <v>23330.909970000001</v>
      </c>
      <c r="F254" s="1143">
        <f t="shared" si="13"/>
        <v>99.305822635566528</v>
      </c>
      <c r="G254" s="1183" t="s">
        <v>542</v>
      </c>
      <c r="H254" s="1145" t="s">
        <v>59</v>
      </c>
    </row>
    <row r="255" spans="1:8" s="120" customFormat="1" ht="109.5" customHeight="1" x14ac:dyDescent="0.2">
      <c r="A255" s="160">
        <f t="shared" si="14"/>
        <v>232</v>
      </c>
      <c r="B255" s="1153" t="s">
        <v>3439</v>
      </c>
      <c r="C255" s="1154">
        <v>66150</v>
      </c>
      <c r="D255" s="1154">
        <v>4000</v>
      </c>
      <c r="E255" s="1154">
        <v>1402.8347600000002</v>
      </c>
      <c r="F255" s="1143">
        <f t="shared" si="13"/>
        <v>35.070869000000002</v>
      </c>
      <c r="G255" s="1183" t="s">
        <v>542</v>
      </c>
      <c r="H255" s="1145" t="s">
        <v>5215</v>
      </c>
    </row>
    <row r="256" spans="1:8" s="120" customFormat="1" ht="120" customHeight="1" x14ac:dyDescent="0.2">
      <c r="A256" s="160">
        <f t="shared" si="14"/>
        <v>233</v>
      </c>
      <c r="B256" s="1153" t="s">
        <v>3444</v>
      </c>
      <c r="C256" s="1154">
        <v>6432</v>
      </c>
      <c r="D256" s="1154">
        <v>42</v>
      </c>
      <c r="E256" s="1154">
        <v>24.522669999999998</v>
      </c>
      <c r="F256" s="1143">
        <f t="shared" si="13"/>
        <v>58.387309523809513</v>
      </c>
      <c r="G256" s="1183" t="s">
        <v>542</v>
      </c>
      <c r="H256" s="453" t="s">
        <v>5214</v>
      </c>
    </row>
    <row r="257" spans="1:8" s="120" customFormat="1" ht="120" customHeight="1" x14ac:dyDescent="0.2">
      <c r="A257" s="160">
        <f t="shared" si="14"/>
        <v>234</v>
      </c>
      <c r="B257" s="1153" t="s">
        <v>3441</v>
      </c>
      <c r="C257" s="1154">
        <v>4736</v>
      </c>
      <c r="D257" s="1154">
        <v>42.010000000000005</v>
      </c>
      <c r="E257" s="1154">
        <v>24.522659999999998</v>
      </c>
      <c r="F257" s="1143">
        <f t="shared" si="13"/>
        <v>58.373387288740766</v>
      </c>
      <c r="G257" s="1183" t="s">
        <v>542</v>
      </c>
      <c r="H257" s="453" t="s">
        <v>5216</v>
      </c>
    </row>
    <row r="258" spans="1:8" s="120" customFormat="1" ht="120" customHeight="1" x14ac:dyDescent="0.2">
      <c r="A258" s="160">
        <f t="shared" si="14"/>
        <v>235</v>
      </c>
      <c r="B258" s="1153" t="s">
        <v>3440</v>
      </c>
      <c r="C258" s="1154">
        <v>2339</v>
      </c>
      <c r="D258" s="1154">
        <v>42.010000000000005</v>
      </c>
      <c r="E258" s="1154">
        <v>24.522669999999998</v>
      </c>
      <c r="F258" s="1143">
        <f t="shared" si="13"/>
        <v>58.373411092596996</v>
      </c>
      <c r="G258" s="1183" t="s">
        <v>542</v>
      </c>
      <c r="H258" s="453" t="s">
        <v>5217</v>
      </c>
    </row>
    <row r="259" spans="1:8" s="120" customFormat="1" ht="57" customHeight="1" x14ac:dyDescent="0.2">
      <c r="A259" s="160">
        <f t="shared" si="14"/>
        <v>236</v>
      </c>
      <c r="B259" s="1153" t="s">
        <v>3453</v>
      </c>
      <c r="C259" s="1154">
        <v>11300</v>
      </c>
      <c r="D259" s="1154">
        <v>0</v>
      </c>
      <c r="E259" s="1154">
        <v>0</v>
      </c>
      <c r="F259" s="1143" t="s">
        <v>2578</v>
      </c>
      <c r="G259" s="1183" t="s">
        <v>542</v>
      </c>
      <c r="H259" s="1145" t="s">
        <v>5218</v>
      </c>
    </row>
    <row r="260" spans="1:8" s="120" customFormat="1" ht="57" customHeight="1" x14ac:dyDescent="0.2">
      <c r="A260" s="160">
        <f t="shared" si="14"/>
        <v>237</v>
      </c>
      <c r="B260" s="1153" t="s">
        <v>3452</v>
      </c>
      <c r="C260" s="1154">
        <v>19500</v>
      </c>
      <c r="D260" s="1154">
        <v>0</v>
      </c>
      <c r="E260" s="1154">
        <v>0</v>
      </c>
      <c r="F260" s="1143" t="s">
        <v>2578</v>
      </c>
      <c r="G260" s="1183" t="s">
        <v>542</v>
      </c>
      <c r="H260" s="1156" t="s">
        <v>5219</v>
      </c>
    </row>
    <row r="261" spans="1:8" s="120" customFormat="1" ht="99" customHeight="1" x14ac:dyDescent="0.2">
      <c r="A261" s="160">
        <f t="shared" si="14"/>
        <v>238</v>
      </c>
      <c r="B261" s="1153" t="s">
        <v>3437</v>
      </c>
      <c r="C261" s="1154">
        <v>15000</v>
      </c>
      <c r="D261" s="1154">
        <v>1290.9000000000001</v>
      </c>
      <c r="E261" s="1154">
        <v>1034.55</v>
      </c>
      <c r="F261" s="1143">
        <f t="shared" si="13"/>
        <v>80.141761561701131</v>
      </c>
      <c r="G261" s="1183" t="s">
        <v>542</v>
      </c>
      <c r="H261" s="1145" t="s">
        <v>5220</v>
      </c>
    </row>
    <row r="262" spans="1:8" s="120" customFormat="1" ht="110.25" customHeight="1" x14ac:dyDescent="0.2">
      <c r="A262" s="160">
        <f t="shared" si="14"/>
        <v>239</v>
      </c>
      <c r="B262" s="1153" t="s">
        <v>3436</v>
      </c>
      <c r="C262" s="1154">
        <v>17612</v>
      </c>
      <c r="D262" s="1154">
        <v>736.49</v>
      </c>
      <c r="E262" s="1154">
        <v>580.79999999999995</v>
      </c>
      <c r="F262" s="1143">
        <f t="shared" si="13"/>
        <v>78.860541215766659</v>
      </c>
      <c r="G262" s="1183" t="s">
        <v>542</v>
      </c>
      <c r="H262" s="1145" t="s">
        <v>5221</v>
      </c>
    </row>
    <row r="263" spans="1:8" s="120" customFormat="1" ht="67.5" customHeight="1" x14ac:dyDescent="0.2">
      <c r="A263" s="160">
        <f t="shared" si="14"/>
        <v>240</v>
      </c>
      <c r="B263" s="1153" t="s">
        <v>4346</v>
      </c>
      <c r="C263" s="1154">
        <v>30000</v>
      </c>
      <c r="D263" s="1154">
        <v>22000</v>
      </c>
      <c r="E263" s="1154">
        <v>19238.598999999998</v>
      </c>
      <c r="F263" s="1143">
        <f t="shared" si="13"/>
        <v>87.448177272727264</v>
      </c>
      <c r="G263" s="1183" t="s">
        <v>542</v>
      </c>
      <c r="H263" s="1145" t="s">
        <v>5222</v>
      </c>
    </row>
    <row r="264" spans="1:8" s="120" customFormat="1" ht="80.25" customHeight="1" x14ac:dyDescent="0.2">
      <c r="A264" s="160">
        <f t="shared" si="14"/>
        <v>241</v>
      </c>
      <c r="B264" s="1153" t="s">
        <v>3454</v>
      </c>
      <c r="C264" s="1154">
        <v>37400</v>
      </c>
      <c r="D264" s="1154">
        <v>34423.65</v>
      </c>
      <c r="E264" s="1154">
        <v>29258.298810000004</v>
      </c>
      <c r="F264" s="1143">
        <f t="shared" si="13"/>
        <v>84.994760317398075</v>
      </c>
      <c r="G264" s="1183" t="s">
        <v>542</v>
      </c>
      <c r="H264" s="453" t="s">
        <v>5223</v>
      </c>
    </row>
    <row r="265" spans="1:8" s="120" customFormat="1" ht="91.5" customHeight="1" x14ac:dyDescent="0.2">
      <c r="A265" s="160">
        <f t="shared" si="14"/>
        <v>242</v>
      </c>
      <c r="B265" s="1153" t="s">
        <v>3451</v>
      </c>
      <c r="C265" s="1154">
        <v>37100</v>
      </c>
      <c r="D265" s="1154">
        <v>1000.0000000000001</v>
      </c>
      <c r="E265" s="1154">
        <v>754.43500000000006</v>
      </c>
      <c r="F265" s="1143">
        <f t="shared" si="13"/>
        <v>75.4435</v>
      </c>
      <c r="G265" s="1183" t="s">
        <v>542</v>
      </c>
      <c r="H265" s="453" t="s">
        <v>5224</v>
      </c>
    </row>
    <row r="266" spans="1:8" s="120" customFormat="1" ht="67.5" customHeight="1" x14ac:dyDescent="0.2">
      <c r="A266" s="160">
        <f t="shared" si="14"/>
        <v>243</v>
      </c>
      <c r="B266" s="1153" t="s">
        <v>3457</v>
      </c>
      <c r="C266" s="1154">
        <v>0</v>
      </c>
      <c r="D266" s="1154">
        <v>45000</v>
      </c>
      <c r="E266" s="1154">
        <v>17784.927899999999</v>
      </c>
      <c r="F266" s="1143">
        <f t="shared" si="13"/>
        <v>39.522061999999998</v>
      </c>
      <c r="G266" s="1144" t="s">
        <v>542</v>
      </c>
      <c r="H266" s="453" t="s">
        <v>5225</v>
      </c>
    </row>
    <row r="267" spans="1:8" s="120" customFormat="1" ht="89.25" customHeight="1" x14ac:dyDescent="0.2">
      <c r="A267" s="160">
        <f t="shared" si="14"/>
        <v>244</v>
      </c>
      <c r="B267" s="1153" t="s">
        <v>4345</v>
      </c>
      <c r="C267" s="1154">
        <v>0</v>
      </c>
      <c r="D267" s="1154">
        <v>3079</v>
      </c>
      <c r="E267" s="1154">
        <v>446.49</v>
      </c>
      <c r="F267" s="1143">
        <f t="shared" si="13"/>
        <v>14.501136732705424</v>
      </c>
      <c r="G267" s="1183" t="s">
        <v>542</v>
      </c>
      <c r="H267" s="1145" t="s">
        <v>5226</v>
      </c>
    </row>
    <row r="268" spans="1:8" s="120" customFormat="1" ht="78" customHeight="1" x14ac:dyDescent="0.2">
      <c r="A268" s="160">
        <f t="shared" si="14"/>
        <v>245</v>
      </c>
      <c r="B268" s="1153" t="s">
        <v>4124</v>
      </c>
      <c r="C268" s="1154">
        <v>0</v>
      </c>
      <c r="D268" s="1154">
        <v>7783.1299999999992</v>
      </c>
      <c r="E268" s="1154">
        <v>7256.9811799999998</v>
      </c>
      <c r="F268" s="1143">
        <f t="shared" si="13"/>
        <v>93.239881384481578</v>
      </c>
      <c r="G268" s="1183" t="s">
        <v>542</v>
      </c>
      <c r="H268" s="1156" t="s">
        <v>5227</v>
      </c>
    </row>
    <row r="269" spans="1:8" s="120" customFormat="1" ht="115.5" x14ac:dyDescent="0.2">
      <c r="A269" s="160">
        <f t="shared" si="14"/>
        <v>246</v>
      </c>
      <c r="B269" s="1153" t="s">
        <v>4117</v>
      </c>
      <c r="C269" s="1154">
        <v>0</v>
      </c>
      <c r="D269" s="1154">
        <v>49615.19999999999</v>
      </c>
      <c r="E269" s="1154">
        <v>41654.673499999997</v>
      </c>
      <c r="F269" s="1143">
        <f t="shared" si="13"/>
        <v>83.955468283913007</v>
      </c>
      <c r="G269" s="1183" t="s">
        <v>542</v>
      </c>
      <c r="H269" s="1145" t="s">
        <v>5228</v>
      </c>
    </row>
    <row r="270" spans="1:8" s="120" customFormat="1" ht="24" customHeight="1" x14ac:dyDescent="0.2">
      <c r="A270" s="160">
        <f t="shared" si="14"/>
        <v>247</v>
      </c>
      <c r="B270" s="1153" t="s">
        <v>4119</v>
      </c>
      <c r="C270" s="1154">
        <v>0</v>
      </c>
      <c r="D270" s="1154">
        <v>178133.67</v>
      </c>
      <c r="E270" s="1154">
        <v>178133.56125</v>
      </c>
      <c r="F270" s="1143">
        <f t="shared" si="13"/>
        <v>99.999938950339924</v>
      </c>
      <c r="G270" s="1144" t="s">
        <v>542</v>
      </c>
      <c r="H270" s="1145" t="s">
        <v>59</v>
      </c>
    </row>
    <row r="271" spans="1:8" s="120" customFormat="1" ht="24" customHeight="1" x14ac:dyDescent="0.2">
      <c r="A271" s="160">
        <f t="shared" si="14"/>
        <v>248</v>
      </c>
      <c r="B271" s="1153" t="s">
        <v>3465</v>
      </c>
      <c r="C271" s="1154">
        <v>0</v>
      </c>
      <c r="D271" s="1154">
        <v>84584.989999999991</v>
      </c>
      <c r="E271" s="1154">
        <v>84584.967640000046</v>
      </c>
      <c r="F271" s="1143">
        <f t="shared" si="13"/>
        <v>99.999973565049842</v>
      </c>
      <c r="G271" s="1183" t="s">
        <v>542</v>
      </c>
      <c r="H271" s="1145" t="s">
        <v>59</v>
      </c>
    </row>
    <row r="272" spans="1:8" s="120" customFormat="1" ht="24" customHeight="1" x14ac:dyDescent="0.2">
      <c r="A272" s="160">
        <f t="shared" si="14"/>
        <v>249</v>
      </c>
      <c r="B272" s="1153" t="s">
        <v>4120</v>
      </c>
      <c r="C272" s="1154">
        <v>0</v>
      </c>
      <c r="D272" s="1154">
        <v>3710.73</v>
      </c>
      <c r="E272" s="1154">
        <v>3710.7246599999999</v>
      </c>
      <c r="F272" s="1143">
        <f t="shared" si="13"/>
        <v>99.99985609300596</v>
      </c>
      <c r="G272" s="1144" t="s">
        <v>542</v>
      </c>
      <c r="H272" s="453" t="s">
        <v>59</v>
      </c>
    </row>
    <row r="273" spans="1:8" s="120" customFormat="1" ht="24" customHeight="1" x14ac:dyDescent="0.2">
      <c r="A273" s="160">
        <f t="shared" si="14"/>
        <v>250</v>
      </c>
      <c r="B273" s="1153" t="s">
        <v>4344</v>
      </c>
      <c r="C273" s="1154">
        <v>0</v>
      </c>
      <c r="D273" s="1154">
        <v>9983</v>
      </c>
      <c r="E273" s="1154">
        <v>9885.8732899999995</v>
      </c>
      <c r="F273" s="1143">
        <f t="shared" si="13"/>
        <v>99.027078934188111</v>
      </c>
      <c r="G273" s="1183" t="s">
        <v>545</v>
      </c>
      <c r="H273" s="453" t="s">
        <v>59</v>
      </c>
    </row>
    <row r="274" spans="1:8" s="120" customFormat="1" ht="24" customHeight="1" x14ac:dyDescent="0.2">
      <c r="A274" s="160">
        <f t="shared" si="14"/>
        <v>251</v>
      </c>
      <c r="B274" s="1153" t="s">
        <v>4122</v>
      </c>
      <c r="C274" s="1154">
        <v>0</v>
      </c>
      <c r="D274" s="1154">
        <v>4464.55</v>
      </c>
      <c r="E274" s="1154">
        <v>4464.5452699999996</v>
      </c>
      <c r="F274" s="1143">
        <f t="shared" si="13"/>
        <v>99.999894054271977</v>
      </c>
      <c r="G274" s="1144" t="s">
        <v>542</v>
      </c>
      <c r="H274" s="453" t="s">
        <v>59</v>
      </c>
    </row>
    <row r="275" spans="1:8" s="120" customFormat="1" ht="24" customHeight="1" x14ac:dyDescent="0.2">
      <c r="A275" s="160">
        <f t="shared" si="14"/>
        <v>252</v>
      </c>
      <c r="B275" s="1153" t="s">
        <v>4123</v>
      </c>
      <c r="C275" s="1154">
        <v>0</v>
      </c>
      <c r="D275" s="1154">
        <v>49.02</v>
      </c>
      <c r="E275" s="1154">
        <v>49.014879999999998</v>
      </c>
      <c r="F275" s="1143">
        <f t="shared" si="13"/>
        <v>99.989555283557721</v>
      </c>
      <c r="G275" s="1183" t="s">
        <v>542</v>
      </c>
      <c r="H275" s="1145" t="s">
        <v>59</v>
      </c>
    </row>
    <row r="276" spans="1:8" s="120" customFormat="1" ht="15.75" customHeight="1" x14ac:dyDescent="0.2">
      <c r="A276" s="160">
        <f t="shared" si="14"/>
        <v>253</v>
      </c>
      <c r="B276" s="1153" t="s">
        <v>5229</v>
      </c>
      <c r="C276" s="1154">
        <v>0</v>
      </c>
      <c r="D276" s="1154">
        <v>3.55</v>
      </c>
      <c r="E276" s="1154">
        <v>3.55</v>
      </c>
      <c r="F276" s="1143">
        <f t="shared" si="13"/>
        <v>100</v>
      </c>
      <c r="G276" s="1183" t="s">
        <v>545</v>
      </c>
      <c r="H276" s="1145" t="s">
        <v>59</v>
      </c>
    </row>
    <row r="277" spans="1:8" s="120" customFormat="1" ht="15.75" customHeight="1" x14ac:dyDescent="0.2">
      <c r="A277" s="160">
        <f t="shared" si="14"/>
        <v>254</v>
      </c>
      <c r="B277" s="1153" t="s">
        <v>2907</v>
      </c>
      <c r="C277" s="1154">
        <v>0</v>
      </c>
      <c r="D277" s="1154">
        <v>106.71</v>
      </c>
      <c r="E277" s="1154">
        <v>106.71</v>
      </c>
      <c r="F277" s="1143">
        <f t="shared" si="13"/>
        <v>100</v>
      </c>
      <c r="G277" s="1183" t="s">
        <v>545</v>
      </c>
      <c r="H277" s="1145" t="s">
        <v>59</v>
      </c>
    </row>
    <row r="278" spans="1:8" s="120" customFormat="1" ht="24" customHeight="1" x14ac:dyDescent="0.2">
      <c r="A278" s="160">
        <f t="shared" si="14"/>
        <v>255</v>
      </c>
      <c r="B278" s="1153" t="s">
        <v>3339</v>
      </c>
      <c r="C278" s="1154">
        <v>0</v>
      </c>
      <c r="D278" s="1154">
        <v>13509.23</v>
      </c>
      <c r="E278" s="1154">
        <v>13509.23</v>
      </c>
      <c r="F278" s="1143">
        <f t="shared" si="13"/>
        <v>100</v>
      </c>
      <c r="G278" s="1183" t="s">
        <v>545</v>
      </c>
      <c r="H278" s="1145" t="s">
        <v>59</v>
      </c>
    </row>
    <row r="279" spans="1:8" s="120" customFormat="1" ht="15.75" customHeight="1" x14ac:dyDescent="0.2">
      <c r="A279" s="160">
        <f t="shared" si="14"/>
        <v>256</v>
      </c>
      <c r="B279" s="1153" t="s">
        <v>5230</v>
      </c>
      <c r="C279" s="1154">
        <v>0</v>
      </c>
      <c r="D279" s="1154">
        <v>3100</v>
      </c>
      <c r="E279" s="1154">
        <v>3100</v>
      </c>
      <c r="F279" s="1143">
        <f t="shared" si="13"/>
        <v>100</v>
      </c>
      <c r="G279" s="1183" t="s">
        <v>545</v>
      </c>
      <c r="H279" s="1156" t="s">
        <v>59</v>
      </c>
    </row>
    <row r="280" spans="1:8" s="120" customFormat="1" ht="13.5" customHeight="1" thickBot="1" x14ac:dyDescent="0.25">
      <c r="A280" s="1386" t="s">
        <v>288</v>
      </c>
      <c r="B280" s="1387"/>
      <c r="C280" s="138">
        <f>SUM(C230:C279)</f>
        <v>1026090</v>
      </c>
      <c r="D280" s="138">
        <f>SUM(D230:D279)</f>
        <v>1003991.6300000001</v>
      </c>
      <c r="E280" s="138">
        <f>SUM(E230:E279)</f>
        <v>860439.38264999993</v>
      </c>
      <c r="F280" s="149">
        <f t="shared" si="13"/>
        <v>85.701848196682661</v>
      </c>
      <c r="G280" s="140"/>
      <c r="H280" s="150"/>
    </row>
    <row r="281" spans="1:8" s="155" customFormat="1" x14ac:dyDescent="0.2">
      <c r="A281" s="121"/>
      <c r="B281" s="151"/>
      <c r="C281" s="121"/>
      <c r="D281" s="121"/>
      <c r="E281" s="121"/>
      <c r="F281" s="152"/>
      <c r="G281" s="153"/>
      <c r="H281" s="154"/>
    </row>
  </sheetData>
  <mergeCells count="12">
    <mergeCell ref="A280:B280"/>
    <mergeCell ref="A1:H1"/>
    <mergeCell ref="A4:B4"/>
    <mergeCell ref="A5:B5"/>
    <mergeCell ref="A6:B6"/>
    <mergeCell ref="A8:B8"/>
    <mergeCell ref="A9:B9"/>
    <mergeCell ref="A10:B10"/>
    <mergeCell ref="A46:B46"/>
    <mergeCell ref="A68:B68"/>
    <mergeCell ref="A73:B73"/>
    <mergeCell ref="A228:B228"/>
  </mergeCells>
  <printOptions horizontalCentered="1"/>
  <pageMargins left="0.31496062992125984" right="0.31496062992125984" top="0.51181102362204722" bottom="0.43307086614173229" header="0.31496062992125984" footer="0.23622047244094491"/>
  <pageSetup paperSize="9" scale="96" firstPageNumber="197" fitToHeight="0" orientation="landscape" useFirstPageNumber="1" r:id="rId1"/>
  <headerFooter>
    <oddHeader>&amp;L&amp;"Tahoma,Kurzíva"&amp;9Závěrečný účet Moravskoslezského kraje za rok 2025&amp;R&amp;"Tahoma,Kurzíva"&amp;9Tabulka č. 20</oddHeader>
    <oddFooter>&amp;C&amp;"Tahoma,Obyčejné"&amp;P</oddFooter>
  </headerFooter>
  <rowBreaks count="2" manualBreakCount="2">
    <brk id="112" max="7" man="1"/>
    <brk id="206" max="7"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27D0D-6A26-46D8-A7E0-6FF1593D9BCE}">
  <sheetPr>
    <pageSetUpPr fitToPage="1"/>
  </sheetPr>
  <dimension ref="A1:H22"/>
  <sheetViews>
    <sheetView zoomScaleNormal="100" zoomScaleSheetLayoutView="100" workbookViewId="0">
      <pane ySplit="11" topLeftCell="A12"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6384" width="9.140625" style="118"/>
  </cols>
  <sheetData>
    <row r="1" spans="1:8" s="114" customFormat="1" ht="18" customHeight="1" x14ac:dyDescent="0.2">
      <c r="A1" s="1390" t="s">
        <v>5231</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C18</f>
        <v>11629</v>
      </c>
      <c r="D5" s="1136">
        <f>D18</f>
        <v>26447.75</v>
      </c>
      <c r="E5" s="1136">
        <f>E18</f>
        <v>12959.983920000001</v>
      </c>
      <c r="F5" s="1137">
        <f>E5/D5*100</f>
        <v>49.002217277462165</v>
      </c>
      <c r="G5" s="153"/>
      <c r="H5" s="154"/>
    </row>
    <row r="6" spans="1:8" ht="12.95" customHeight="1" x14ac:dyDescent="0.2">
      <c r="A6" s="1388" t="s">
        <v>534</v>
      </c>
      <c r="B6" s="1389"/>
      <c r="C6" s="1138">
        <f>C21</f>
        <v>64999.999999999993</v>
      </c>
      <c r="D6" s="1138">
        <f>D21</f>
        <v>82076.42</v>
      </c>
      <c r="E6" s="1138">
        <f>E21</f>
        <v>77542.063499999989</v>
      </c>
      <c r="F6" s="1137">
        <f>E6/D6*100</f>
        <v>94.475445566461104</v>
      </c>
      <c r="G6" s="153"/>
      <c r="H6" s="154"/>
    </row>
    <row r="7" spans="1:8" s="115" customFormat="1" ht="13.5" customHeight="1" thickBot="1" x14ac:dyDescent="0.25">
      <c r="A7" s="1384" t="s">
        <v>288</v>
      </c>
      <c r="B7" s="1385"/>
      <c r="C7" s="125">
        <f>SUM(C5:C6)</f>
        <v>76629</v>
      </c>
      <c r="D7" s="125">
        <f>SUM(D5:D6)</f>
        <v>108524.17</v>
      </c>
      <c r="E7" s="125">
        <f>SUM(E5:E6)</f>
        <v>90502.047419999988</v>
      </c>
      <c r="F7" s="126">
        <f>E7/D7*100</f>
        <v>83.393448132337696</v>
      </c>
      <c r="G7" s="153"/>
      <c r="H7" s="154"/>
    </row>
    <row r="8" spans="1:8" s="130" customFormat="1" ht="10.5" customHeight="1" x14ac:dyDescent="0.2">
      <c r="A8" s="115"/>
      <c r="B8" s="127"/>
      <c r="C8" s="128"/>
      <c r="D8" s="128"/>
      <c r="E8" s="128"/>
      <c r="F8" s="129"/>
      <c r="G8" s="119"/>
      <c r="H8" s="123"/>
    </row>
    <row r="9" spans="1:8" s="130" customFormat="1" ht="10.5" customHeight="1" x14ac:dyDescent="0.2">
      <c r="A9" s="115"/>
      <c r="B9" s="127"/>
      <c r="C9" s="128"/>
      <c r="D9" s="128"/>
      <c r="E9" s="128"/>
      <c r="F9" s="129"/>
      <c r="G9" s="119"/>
      <c r="H9" s="123"/>
    </row>
    <row r="10" spans="1:8" s="130" customFormat="1" ht="10.5" customHeight="1" thickBot="1" x14ac:dyDescent="0.2">
      <c r="A10" s="115"/>
      <c r="B10" s="127"/>
      <c r="C10" s="128"/>
      <c r="D10" s="128"/>
      <c r="E10" s="128"/>
      <c r="F10" s="129"/>
      <c r="G10" s="119"/>
      <c r="H10" s="124" t="s">
        <v>530</v>
      </c>
    </row>
    <row r="11" spans="1:8" ht="28.5" customHeight="1" thickBot="1" x14ac:dyDescent="0.25">
      <c r="A11" s="131" t="s">
        <v>535</v>
      </c>
      <c r="B11" s="451" t="s">
        <v>465</v>
      </c>
      <c r="C11" s="1134" t="s">
        <v>4873</v>
      </c>
      <c r="D11" s="1134" t="s">
        <v>4874</v>
      </c>
      <c r="E11" s="1134" t="s">
        <v>4875</v>
      </c>
      <c r="F11" s="1139" t="s">
        <v>279</v>
      </c>
      <c r="G11" s="452" t="s">
        <v>536</v>
      </c>
      <c r="H11" s="1140" t="s">
        <v>537</v>
      </c>
    </row>
    <row r="12" spans="1:8" ht="15" customHeight="1" thickBot="1" x14ac:dyDescent="0.2">
      <c r="A12" s="158" t="s">
        <v>538</v>
      </c>
      <c r="B12" s="132"/>
      <c r="C12" s="133"/>
      <c r="D12" s="133"/>
      <c r="E12" s="134"/>
      <c r="F12" s="135"/>
      <c r="G12" s="136"/>
      <c r="H12" s="137"/>
    </row>
    <row r="13" spans="1:8" s="120" customFormat="1" ht="120" customHeight="1" x14ac:dyDescent="0.2">
      <c r="A13" s="160">
        <v>1</v>
      </c>
      <c r="B13" s="1141" t="s">
        <v>627</v>
      </c>
      <c r="C13" s="1142">
        <v>3000</v>
      </c>
      <c r="D13" s="1142">
        <v>7210.2</v>
      </c>
      <c r="E13" s="1142">
        <v>822.19500000000005</v>
      </c>
      <c r="F13" s="1143">
        <f t="shared" ref="F13:F18" si="0">E13/D13*100</f>
        <v>11.403220437713241</v>
      </c>
      <c r="G13" s="1144" t="s">
        <v>540</v>
      </c>
      <c r="H13" s="1145" t="s">
        <v>5232</v>
      </c>
    </row>
    <row r="14" spans="1:8" s="120" customFormat="1" ht="131.25" customHeight="1" x14ac:dyDescent="0.2">
      <c r="A14" s="160">
        <f>A13+1</f>
        <v>2</v>
      </c>
      <c r="B14" s="1141" t="s">
        <v>628</v>
      </c>
      <c r="C14" s="1142">
        <v>4000</v>
      </c>
      <c r="D14" s="1142">
        <v>13205.68</v>
      </c>
      <c r="E14" s="1142">
        <v>7096.2870000000003</v>
      </c>
      <c r="F14" s="1143">
        <f t="shared" si="0"/>
        <v>53.736626966578015</v>
      </c>
      <c r="G14" s="1144" t="s">
        <v>540</v>
      </c>
      <c r="H14" s="1145" t="s">
        <v>5233</v>
      </c>
    </row>
    <row r="15" spans="1:8" s="120" customFormat="1" ht="15" customHeight="1" x14ac:dyDescent="0.2">
      <c r="A15" s="160">
        <f t="shared" ref="A15:A17" si="1">A14+1</f>
        <v>3</v>
      </c>
      <c r="B15" s="1141" t="s">
        <v>4060</v>
      </c>
      <c r="C15" s="1142">
        <v>0</v>
      </c>
      <c r="D15" s="1142">
        <v>847</v>
      </c>
      <c r="E15" s="1142">
        <v>847</v>
      </c>
      <c r="F15" s="1143">
        <f t="shared" si="0"/>
        <v>100</v>
      </c>
      <c r="G15" s="1146" t="s">
        <v>4927</v>
      </c>
      <c r="H15" s="1145" t="s">
        <v>59</v>
      </c>
    </row>
    <row r="16" spans="1:8" s="120" customFormat="1" ht="78" customHeight="1" x14ac:dyDescent="0.2">
      <c r="A16" s="160">
        <f t="shared" si="1"/>
        <v>4</v>
      </c>
      <c r="B16" s="1141" t="s">
        <v>4059</v>
      </c>
      <c r="C16" s="1142">
        <v>780</v>
      </c>
      <c r="D16" s="1142">
        <v>730</v>
      </c>
      <c r="E16" s="1142">
        <v>156.72499999999999</v>
      </c>
      <c r="F16" s="1143">
        <f t="shared" si="0"/>
        <v>21.469178082191782</v>
      </c>
      <c r="G16" s="1144" t="s">
        <v>540</v>
      </c>
      <c r="H16" s="1145" t="s">
        <v>5380</v>
      </c>
    </row>
    <row r="17" spans="1:8" s="120" customFormat="1" ht="45" customHeight="1" x14ac:dyDescent="0.2">
      <c r="A17" s="160">
        <f t="shared" si="1"/>
        <v>5</v>
      </c>
      <c r="B17" s="1184" t="s">
        <v>3340</v>
      </c>
      <c r="C17" s="1185">
        <v>3849</v>
      </c>
      <c r="D17" s="1185">
        <v>4454.87</v>
      </c>
      <c r="E17" s="1185">
        <v>4037.7769199999998</v>
      </c>
      <c r="F17" s="1186">
        <f t="shared" si="0"/>
        <v>90.637368093793981</v>
      </c>
      <c r="G17" s="1144" t="s">
        <v>540</v>
      </c>
      <c r="H17" s="1150" t="s">
        <v>5234</v>
      </c>
    </row>
    <row r="18" spans="1:8" s="127" customFormat="1" ht="13.5" customHeight="1" thickBot="1" x14ac:dyDescent="0.25">
      <c r="A18" s="1386" t="s">
        <v>288</v>
      </c>
      <c r="B18" s="1387"/>
      <c r="C18" s="138">
        <f>SUM(C13:C17)</f>
        <v>11629</v>
      </c>
      <c r="D18" s="138">
        <f>SUM(D13:D17)</f>
        <v>26447.75</v>
      </c>
      <c r="E18" s="138">
        <f>SUM(E13:E17)</f>
        <v>12959.983920000001</v>
      </c>
      <c r="F18" s="139">
        <f t="shared" si="0"/>
        <v>49.002217277462165</v>
      </c>
      <c r="G18" s="140"/>
      <c r="H18" s="161"/>
    </row>
    <row r="19" spans="1:8" ht="18" customHeight="1" thickBot="1" x14ac:dyDescent="0.2">
      <c r="A19" s="158" t="s">
        <v>534</v>
      </c>
      <c r="B19" s="132"/>
      <c r="C19" s="133"/>
      <c r="D19" s="133"/>
      <c r="E19" s="134"/>
      <c r="F19" s="135"/>
      <c r="G19" s="136"/>
      <c r="H19" s="165"/>
    </row>
    <row r="20" spans="1:8" s="120" customFormat="1" ht="105" x14ac:dyDescent="0.2">
      <c r="A20" s="454">
        <f>A17+1</f>
        <v>6</v>
      </c>
      <c r="B20" s="1153" t="s">
        <v>3168</v>
      </c>
      <c r="C20" s="1154">
        <v>64999.999999999993</v>
      </c>
      <c r="D20" s="1154">
        <v>82076.42</v>
      </c>
      <c r="E20" s="1154">
        <v>77542.063499999989</v>
      </c>
      <c r="F20" s="1143">
        <f>E20/D20*100</f>
        <v>94.475445566461104</v>
      </c>
      <c r="G20" s="1144" t="s">
        <v>542</v>
      </c>
      <c r="H20" s="1161" t="s">
        <v>5235</v>
      </c>
    </row>
    <row r="21" spans="1:8" s="120" customFormat="1" ht="13.5" customHeight="1" thickBot="1" x14ac:dyDescent="0.25">
      <c r="A21" s="1386" t="s">
        <v>288</v>
      </c>
      <c r="B21" s="1387"/>
      <c r="C21" s="138">
        <f>SUM(C20:C20)</f>
        <v>64999.999999999993</v>
      </c>
      <c r="D21" s="138">
        <f>SUM(D20:D20)</f>
        <v>82076.42</v>
      </c>
      <c r="E21" s="138">
        <f>SUM(E20:E20)</f>
        <v>77542.063499999989</v>
      </c>
      <c r="F21" s="149">
        <f>E21/D21*100</f>
        <v>94.475445566461104</v>
      </c>
      <c r="G21" s="140"/>
      <c r="H21" s="150"/>
    </row>
    <row r="22" spans="1:8" s="155" customFormat="1" x14ac:dyDescent="0.2">
      <c r="A22" s="121"/>
      <c r="B22" s="151"/>
      <c r="C22" s="121"/>
      <c r="D22" s="121"/>
      <c r="E22" s="121"/>
      <c r="F22" s="152"/>
      <c r="G22" s="153"/>
      <c r="H22" s="154"/>
    </row>
  </sheetData>
  <mergeCells count="7">
    <mergeCell ref="A21:B21"/>
    <mergeCell ref="A1:H1"/>
    <mergeCell ref="A4:B4"/>
    <mergeCell ref="A5:B5"/>
    <mergeCell ref="A6:B6"/>
    <mergeCell ref="A7:B7"/>
    <mergeCell ref="A18:B18"/>
  </mergeCells>
  <printOptions horizontalCentered="1"/>
  <pageMargins left="0.31496062992125984" right="0.31496062992125984" top="0.51181102362204722" bottom="0.43307086614173229" header="0.31496062992125984" footer="0.23622047244094491"/>
  <pageSetup paperSize="9" scale="96" firstPageNumber="228" fitToHeight="0" orientation="landscape" useFirstPageNumber="1" r:id="rId1"/>
  <headerFooter>
    <oddHeader>&amp;L&amp;"Tahoma,Kurzíva"&amp;9Závěrečný účet Moravskoslezského kraje za rok 2025&amp;R&amp;"Tahoma,Kurzíva"&amp;9Tabulka č. 21</oddHeader>
    <oddFooter>&amp;C&amp;"Tahoma,Obyčejné"&amp;P</oddFooter>
  </headerFooter>
  <rowBreaks count="1" manualBreakCount="1">
    <brk id="1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8:I34"/>
  <sheetViews>
    <sheetView showGridLines="0" topLeftCell="B1" zoomScaleNormal="100" zoomScaleSheetLayoutView="100" workbookViewId="0">
      <selection activeCell="K34" sqref="K34"/>
    </sheetView>
  </sheetViews>
  <sheetFormatPr defaultColWidth="9.140625" defaultRowHeight="12.75" x14ac:dyDescent="0.2"/>
  <cols>
    <col min="1" max="1" width="2.85546875" style="3" hidden="1" customWidth="1"/>
    <col min="2" max="2" width="13.7109375" style="3" customWidth="1"/>
    <col min="3" max="3" width="16.85546875" style="3" customWidth="1"/>
    <col min="4" max="11" width="10.7109375" style="3" customWidth="1"/>
    <col min="12" max="16384" width="9.140625" style="3"/>
  </cols>
  <sheetData>
    <row r="8" ht="34.5" customHeight="1" x14ac:dyDescent="0.2"/>
    <row r="30" spans="3:9" ht="15" customHeight="1" thickBot="1" x14ac:dyDescent="0.25">
      <c r="D30" s="4"/>
      <c r="E30" s="4"/>
      <c r="F30" s="4"/>
      <c r="G30" s="4"/>
      <c r="H30" s="4"/>
      <c r="I30" s="4" t="s">
        <v>12</v>
      </c>
    </row>
    <row r="31" spans="3:9" ht="15.75" customHeight="1" x14ac:dyDescent="0.2">
      <c r="C31" s="5"/>
      <c r="D31" s="6" t="s">
        <v>2494</v>
      </c>
      <c r="E31" s="6" t="s">
        <v>2728</v>
      </c>
      <c r="F31" s="6" t="s">
        <v>3029</v>
      </c>
      <c r="G31" s="6" t="s">
        <v>3187</v>
      </c>
      <c r="H31" s="418" t="s">
        <v>3536</v>
      </c>
      <c r="I31" s="420" t="s">
        <v>4487</v>
      </c>
    </row>
    <row r="32" spans="3:9" ht="15.75" customHeight="1" x14ac:dyDescent="0.2">
      <c r="C32" s="8" t="s">
        <v>4</v>
      </c>
      <c r="D32" s="10">
        <v>27856.287</v>
      </c>
      <c r="E32" s="10">
        <v>29914.915000000001</v>
      </c>
      <c r="F32" s="278">
        <v>31551.644</v>
      </c>
      <c r="G32" s="331">
        <v>34080.205999999998</v>
      </c>
      <c r="H32" s="419">
        <v>35956.438999999998</v>
      </c>
      <c r="I32" s="421">
        <v>37426.129000000001</v>
      </c>
    </row>
    <row r="33" spans="3:9" ht="15.75" customHeight="1" x14ac:dyDescent="0.2">
      <c r="C33" s="8" t="s">
        <v>3</v>
      </c>
      <c r="D33" s="10">
        <v>2762.4029999999998</v>
      </c>
      <c r="E33" s="10">
        <v>2528.19</v>
      </c>
      <c r="F33" s="278">
        <v>3132.2730000000001</v>
      </c>
      <c r="G33" s="331">
        <v>4589.9650000000001</v>
      </c>
      <c r="H33" s="419">
        <v>4066.8539999999998</v>
      </c>
      <c r="I33" s="421">
        <v>4451.6909999999998</v>
      </c>
    </row>
    <row r="34" spans="3:9" ht="15.75" customHeight="1" thickBot="1" x14ac:dyDescent="0.25">
      <c r="C34" s="12" t="s">
        <v>11</v>
      </c>
      <c r="D34" s="13">
        <f t="shared" ref="D34:H34" si="0">SUM(D32:D33)</f>
        <v>30618.69</v>
      </c>
      <c r="E34" s="13">
        <f t="shared" si="0"/>
        <v>32443.105</v>
      </c>
      <c r="F34" s="13">
        <f t="shared" si="0"/>
        <v>34683.917000000001</v>
      </c>
      <c r="G34" s="13">
        <f t="shared" si="0"/>
        <v>38670.171000000002</v>
      </c>
      <c r="H34" s="13">
        <f t="shared" si="0"/>
        <v>40023.292999999998</v>
      </c>
      <c r="I34" s="14">
        <f t="shared" ref="I34" si="1">SUM(I32:I33)</f>
        <v>41877.82</v>
      </c>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9" firstPageNumber="66" orientation="landscape" useFirstPageNumber="1" r:id="rId2"/>
  <headerFooter scaleWithDoc="0" alignWithMargins="0">
    <oddHeader>&amp;L&amp;"Tahoma,Kurzíva"&amp;9Závěrečný účet Moravskoslezského kraje za rok 2025&amp;R&amp;"Tahoma,Kurzíva"&amp;9Graf č. 2</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E5AF-2F98-4E22-9FA7-1BDB0AAE97BE}">
  <sheetPr>
    <pageSetUpPr fitToPage="1"/>
  </sheetPr>
  <dimension ref="A1:K121"/>
  <sheetViews>
    <sheetView zoomScaleNormal="100" zoomScaleSheetLayoutView="100" workbookViewId="0">
      <pane ySplit="14" topLeftCell="A15"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9" width="10.140625" style="118" bestFit="1" customWidth="1"/>
    <col min="10" max="10" width="9.140625" style="118"/>
    <col min="11" max="11" width="10.42578125" style="118" customWidth="1"/>
    <col min="12" max="16384" width="9.140625" style="118"/>
  </cols>
  <sheetData>
    <row r="1" spans="1:11" s="114" customFormat="1" ht="18" customHeight="1" x14ac:dyDescent="0.2">
      <c r="A1" s="1390" t="s">
        <v>5236</v>
      </c>
      <c r="B1" s="1390"/>
      <c r="C1" s="1390"/>
      <c r="D1" s="1390"/>
      <c r="E1" s="1390"/>
      <c r="F1" s="1390"/>
      <c r="G1" s="1390"/>
      <c r="H1" s="1390"/>
    </row>
    <row r="2" spans="1:11" ht="12" customHeight="1" x14ac:dyDescent="0.2"/>
    <row r="3" spans="1:11" ht="12" customHeight="1" thickBot="1" x14ac:dyDescent="0.2">
      <c r="A3" s="115"/>
      <c r="F3" s="124" t="s">
        <v>530</v>
      </c>
    </row>
    <row r="4" spans="1:11" ht="24" customHeight="1" x14ac:dyDescent="0.2">
      <c r="A4" s="1391"/>
      <c r="B4" s="1392"/>
      <c r="C4" s="1134" t="s">
        <v>4873</v>
      </c>
      <c r="D4" s="1134" t="s">
        <v>4874</v>
      </c>
      <c r="E4" s="1134" t="s">
        <v>4875</v>
      </c>
      <c r="F4" s="1135" t="s">
        <v>279</v>
      </c>
      <c r="G4" s="156"/>
      <c r="H4" s="157"/>
    </row>
    <row r="5" spans="1:11" ht="12.95" customHeight="1" x14ac:dyDescent="0.2">
      <c r="A5" s="1388" t="s">
        <v>531</v>
      </c>
      <c r="B5" s="1389"/>
      <c r="C5" s="1136">
        <f>C32</f>
        <v>53470</v>
      </c>
      <c r="D5" s="1136">
        <f>D32</f>
        <v>84944.829999999987</v>
      </c>
      <c r="E5" s="1136">
        <f>E32</f>
        <v>70663.399189999982</v>
      </c>
      <c r="F5" s="1137">
        <f t="shared" ref="F5:F10" si="0">E5/D5*100</f>
        <v>83.187404330551956</v>
      </c>
      <c r="G5" s="153"/>
      <c r="H5" s="154"/>
    </row>
    <row r="6" spans="1:11" ht="12.95" customHeight="1" x14ac:dyDescent="0.2">
      <c r="A6" s="1388" t="s">
        <v>532</v>
      </c>
      <c r="B6" s="1389"/>
      <c r="C6" s="1138">
        <f>C55</f>
        <v>763557</v>
      </c>
      <c r="D6" s="1138">
        <f>D55</f>
        <v>782044.34</v>
      </c>
      <c r="E6" s="1138">
        <f>E55</f>
        <v>777190.3820000001</v>
      </c>
      <c r="F6" s="1137">
        <f t="shared" si="0"/>
        <v>99.379324451091875</v>
      </c>
      <c r="G6" s="153"/>
      <c r="H6" s="154"/>
    </row>
    <row r="7" spans="1:11" ht="12.95" customHeight="1" x14ac:dyDescent="0.2">
      <c r="A7" s="166" t="s">
        <v>556</v>
      </c>
      <c r="B7" s="1179"/>
      <c r="C7" s="1138">
        <f>C58</f>
        <v>11134</v>
      </c>
      <c r="D7" s="1138">
        <f>D58</f>
        <v>3150</v>
      </c>
      <c r="E7" s="1138">
        <f>E58</f>
        <v>3043.8735699999997</v>
      </c>
      <c r="F7" s="1137">
        <f t="shared" si="0"/>
        <v>96.63090698412698</v>
      </c>
      <c r="G7" s="153"/>
      <c r="H7" s="154"/>
    </row>
    <row r="8" spans="1:11" ht="12.95" customHeight="1" x14ac:dyDescent="0.2">
      <c r="A8" s="1388" t="s">
        <v>533</v>
      </c>
      <c r="B8" s="1389"/>
      <c r="C8" s="1138">
        <f>C107</f>
        <v>487917</v>
      </c>
      <c r="D8" s="1138">
        <f>D107</f>
        <v>778241.12</v>
      </c>
      <c r="E8" s="1138">
        <f>E107</f>
        <v>575600.55357000011</v>
      </c>
      <c r="F8" s="1137">
        <f t="shared" si="0"/>
        <v>73.961724557808012</v>
      </c>
      <c r="G8" s="153"/>
      <c r="H8" s="154"/>
    </row>
    <row r="9" spans="1:11" ht="12.95" customHeight="1" x14ac:dyDescent="0.2">
      <c r="A9" s="1388" t="s">
        <v>534</v>
      </c>
      <c r="B9" s="1389"/>
      <c r="C9" s="1138">
        <f>C120</f>
        <v>115752</v>
      </c>
      <c r="D9" s="1138">
        <f>D120</f>
        <v>152565.56999999995</v>
      </c>
      <c r="E9" s="1138">
        <f>E120</f>
        <v>105616.70956999999</v>
      </c>
      <c r="F9" s="1137">
        <f t="shared" si="0"/>
        <v>69.227093354024788</v>
      </c>
      <c r="G9" s="153"/>
      <c r="H9" s="154"/>
    </row>
    <row r="10" spans="1:11" s="115" customFormat="1" ht="13.5" customHeight="1" thickBot="1" x14ac:dyDescent="0.25">
      <c r="A10" s="1384" t="s">
        <v>288</v>
      </c>
      <c r="B10" s="1385"/>
      <c r="C10" s="125">
        <f>SUM(C5:C9)</f>
        <v>1431830</v>
      </c>
      <c r="D10" s="125">
        <f>SUM(D5:D9)</f>
        <v>1800945.8599999999</v>
      </c>
      <c r="E10" s="125">
        <f>SUM(E5:E9)</f>
        <v>1532114.9179000002</v>
      </c>
      <c r="F10" s="126">
        <f t="shared" si="0"/>
        <v>85.072791577421441</v>
      </c>
      <c r="G10" s="153"/>
      <c r="H10" s="154"/>
    </row>
    <row r="11" spans="1:11" s="130" customFormat="1" ht="10.5" customHeight="1" x14ac:dyDescent="0.2">
      <c r="A11" s="115"/>
      <c r="B11" s="127"/>
      <c r="C11" s="128"/>
      <c r="D11" s="128"/>
      <c r="E11" s="128"/>
      <c r="F11" s="129"/>
      <c r="G11" s="119"/>
      <c r="H11" s="123"/>
    </row>
    <row r="12" spans="1:11" s="130" customFormat="1" ht="10.5" customHeight="1" x14ac:dyDescent="0.2">
      <c r="A12" s="115"/>
      <c r="B12" s="127"/>
      <c r="C12" s="128"/>
      <c r="D12" s="128"/>
      <c r="E12" s="128"/>
      <c r="F12" s="129"/>
      <c r="G12" s="119"/>
      <c r="H12" s="123"/>
    </row>
    <row r="13" spans="1:11" s="130" customFormat="1" ht="10.5" customHeight="1" thickBot="1" x14ac:dyDescent="0.2">
      <c r="A13" s="115"/>
      <c r="B13" s="127"/>
      <c r="C13" s="128"/>
      <c r="D13" s="128"/>
      <c r="E13" s="128"/>
      <c r="F13" s="129"/>
      <c r="G13" s="119"/>
      <c r="H13" s="124" t="s">
        <v>530</v>
      </c>
    </row>
    <row r="14" spans="1:11" ht="28.5" customHeight="1" thickBot="1" x14ac:dyDescent="0.25">
      <c r="A14" s="131" t="s">
        <v>535</v>
      </c>
      <c r="B14" s="451" t="s">
        <v>465</v>
      </c>
      <c r="C14" s="1134" t="s">
        <v>4873</v>
      </c>
      <c r="D14" s="1134" t="s">
        <v>4874</v>
      </c>
      <c r="E14" s="1134" t="s">
        <v>4875</v>
      </c>
      <c r="F14" s="1139" t="s">
        <v>279</v>
      </c>
      <c r="G14" s="452" t="s">
        <v>536</v>
      </c>
      <c r="H14" s="1140" t="s">
        <v>537</v>
      </c>
    </row>
    <row r="15" spans="1:11" ht="15" customHeight="1" thickBot="1" x14ac:dyDescent="0.2">
      <c r="A15" s="158" t="s">
        <v>538</v>
      </c>
      <c r="B15" s="132"/>
      <c r="C15" s="133"/>
      <c r="D15" s="133"/>
      <c r="E15" s="134"/>
      <c r="F15" s="135"/>
      <c r="G15" s="136"/>
      <c r="H15" s="137"/>
    </row>
    <row r="16" spans="1:11" s="120" customFormat="1" ht="15" customHeight="1" x14ac:dyDescent="0.2">
      <c r="A16" s="159">
        <v>1</v>
      </c>
      <c r="B16" s="1153" t="s">
        <v>2956</v>
      </c>
      <c r="C16" s="1154">
        <v>1000</v>
      </c>
      <c r="D16" s="1154">
        <v>1024</v>
      </c>
      <c r="E16" s="1154">
        <v>1024</v>
      </c>
      <c r="F16" s="1143">
        <f t="shared" ref="F16:F32" si="1">E16/D16*100</f>
        <v>100</v>
      </c>
      <c r="G16" s="381" t="s">
        <v>540</v>
      </c>
      <c r="H16" s="1150" t="s">
        <v>59</v>
      </c>
      <c r="I16" s="151"/>
      <c r="K16" s="151"/>
    </row>
    <row r="17" spans="1:11" s="120" customFormat="1" ht="15" customHeight="1" x14ac:dyDescent="0.2">
      <c r="A17" s="160">
        <f>A16+1</f>
        <v>2</v>
      </c>
      <c r="B17" s="1141" t="s">
        <v>3256</v>
      </c>
      <c r="C17" s="1142">
        <v>1000</v>
      </c>
      <c r="D17" s="1142">
        <v>928.5</v>
      </c>
      <c r="E17" s="1142">
        <v>928.5</v>
      </c>
      <c r="F17" s="1143">
        <f t="shared" si="1"/>
        <v>100</v>
      </c>
      <c r="G17" s="1144" t="s">
        <v>540</v>
      </c>
      <c r="H17" s="1145" t="s">
        <v>59</v>
      </c>
      <c r="I17" s="151"/>
      <c r="K17" s="151"/>
    </row>
    <row r="18" spans="1:11" s="120" customFormat="1" ht="15" customHeight="1" x14ac:dyDescent="0.2">
      <c r="A18" s="160">
        <f t="shared" ref="A18:A31" si="2">A17+1</f>
        <v>3</v>
      </c>
      <c r="B18" s="1141" t="s">
        <v>629</v>
      </c>
      <c r="C18" s="1142">
        <v>3000</v>
      </c>
      <c r="D18" s="1142">
        <v>3000</v>
      </c>
      <c r="E18" s="1142">
        <v>3000</v>
      </c>
      <c r="F18" s="1143">
        <f t="shared" si="1"/>
        <v>100</v>
      </c>
      <c r="G18" s="1144" t="s">
        <v>540</v>
      </c>
      <c r="H18" s="1145" t="s">
        <v>59</v>
      </c>
      <c r="I18" s="151"/>
      <c r="K18" s="151"/>
    </row>
    <row r="19" spans="1:11" s="120" customFormat="1" ht="15" customHeight="1" x14ac:dyDescent="0.2">
      <c r="A19" s="160">
        <f t="shared" si="2"/>
        <v>4</v>
      </c>
      <c r="B19" s="1141" t="s">
        <v>3279</v>
      </c>
      <c r="C19" s="1142">
        <v>3000</v>
      </c>
      <c r="D19" s="1142">
        <v>2976</v>
      </c>
      <c r="E19" s="1142">
        <v>2976</v>
      </c>
      <c r="F19" s="1143">
        <f t="shared" si="1"/>
        <v>100</v>
      </c>
      <c r="G19" s="1144" t="s">
        <v>540</v>
      </c>
      <c r="H19" s="1145" t="s">
        <v>59</v>
      </c>
      <c r="I19" s="151"/>
      <c r="K19" s="151"/>
    </row>
    <row r="20" spans="1:11" s="120" customFormat="1" ht="15" customHeight="1" x14ac:dyDescent="0.2">
      <c r="A20" s="160">
        <f t="shared" si="2"/>
        <v>5</v>
      </c>
      <c r="B20" s="1151" t="s">
        <v>3744</v>
      </c>
      <c r="C20" s="1142">
        <v>11000</v>
      </c>
      <c r="D20" s="1142">
        <v>11000</v>
      </c>
      <c r="E20" s="1142">
        <v>11000</v>
      </c>
      <c r="F20" s="1143">
        <f t="shared" si="1"/>
        <v>100</v>
      </c>
      <c r="G20" s="1144" t="s">
        <v>540</v>
      </c>
      <c r="H20" s="1145" t="s">
        <v>59</v>
      </c>
      <c r="I20" s="151"/>
      <c r="K20" s="151"/>
    </row>
    <row r="21" spans="1:11" s="120" customFormat="1" ht="24" customHeight="1" x14ac:dyDescent="0.2">
      <c r="A21" s="160">
        <f t="shared" si="2"/>
        <v>6</v>
      </c>
      <c r="B21" s="1151" t="s">
        <v>3912</v>
      </c>
      <c r="C21" s="1142">
        <v>850</v>
      </c>
      <c r="D21" s="1142">
        <v>762.84999999999991</v>
      </c>
      <c r="E21" s="1142">
        <v>726.34999999999991</v>
      </c>
      <c r="F21" s="1143">
        <f t="shared" si="1"/>
        <v>95.215311004784681</v>
      </c>
      <c r="G21" s="1144" t="s">
        <v>540</v>
      </c>
      <c r="H21" s="1145" t="s">
        <v>59</v>
      </c>
      <c r="I21" s="151"/>
      <c r="K21" s="151"/>
    </row>
    <row r="22" spans="1:11" s="120" customFormat="1" ht="24" customHeight="1" x14ac:dyDescent="0.2">
      <c r="A22" s="160">
        <f t="shared" si="2"/>
        <v>7</v>
      </c>
      <c r="B22" s="1151" t="s">
        <v>3753</v>
      </c>
      <c r="C22" s="1142">
        <v>375</v>
      </c>
      <c r="D22" s="1142">
        <v>320</v>
      </c>
      <c r="E22" s="1142">
        <v>320</v>
      </c>
      <c r="F22" s="1143">
        <f t="shared" si="1"/>
        <v>100</v>
      </c>
      <c r="G22" s="1144" t="s">
        <v>540</v>
      </c>
      <c r="H22" s="1145" t="s">
        <v>59</v>
      </c>
      <c r="I22" s="151"/>
      <c r="K22" s="151"/>
    </row>
    <row r="23" spans="1:11" s="120" customFormat="1" ht="99" customHeight="1" x14ac:dyDescent="0.2">
      <c r="A23" s="160">
        <f t="shared" si="2"/>
        <v>8</v>
      </c>
      <c r="B23" s="1141" t="s">
        <v>3523</v>
      </c>
      <c r="C23" s="1142">
        <v>0</v>
      </c>
      <c r="D23" s="1142">
        <v>18152.98</v>
      </c>
      <c r="E23" s="1142">
        <v>17652.972999999998</v>
      </c>
      <c r="F23" s="1143">
        <f t="shared" si="1"/>
        <v>97.245592734636404</v>
      </c>
      <c r="G23" s="1144" t="s">
        <v>542</v>
      </c>
      <c r="H23" s="453" t="s">
        <v>5372</v>
      </c>
      <c r="I23" s="151"/>
      <c r="K23" s="151"/>
    </row>
    <row r="24" spans="1:11" s="120" customFormat="1" ht="45" customHeight="1" x14ac:dyDescent="0.2">
      <c r="A24" s="160">
        <f t="shared" si="2"/>
        <v>9</v>
      </c>
      <c r="B24" s="1141" t="s">
        <v>630</v>
      </c>
      <c r="C24" s="1142">
        <v>10000</v>
      </c>
      <c r="D24" s="1142">
        <v>11056.6</v>
      </c>
      <c r="E24" s="1142">
        <v>8950.2240000000002</v>
      </c>
      <c r="F24" s="1143">
        <f t="shared" si="1"/>
        <v>80.949152542372886</v>
      </c>
      <c r="G24" s="1144" t="s">
        <v>542</v>
      </c>
      <c r="H24" s="1145" t="s">
        <v>5237</v>
      </c>
      <c r="I24" s="151"/>
      <c r="K24" s="151"/>
    </row>
    <row r="25" spans="1:11" s="120" customFormat="1" ht="67.5" customHeight="1" x14ac:dyDescent="0.2">
      <c r="A25" s="160">
        <f t="shared" si="2"/>
        <v>10</v>
      </c>
      <c r="B25" s="1141" t="s">
        <v>631</v>
      </c>
      <c r="C25" s="1142">
        <v>438</v>
      </c>
      <c r="D25" s="1142">
        <v>438</v>
      </c>
      <c r="E25" s="1142">
        <v>206.32499999999999</v>
      </c>
      <c r="F25" s="1143">
        <f t="shared" si="1"/>
        <v>47.106164383561641</v>
      </c>
      <c r="G25" s="1144" t="s">
        <v>540</v>
      </c>
      <c r="H25" s="1145" t="s">
        <v>5238</v>
      </c>
      <c r="I25" s="151"/>
      <c r="K25" s="151"/>
    </row>
    <row r="26" spans="1:11" s="120" customFormat="1" ht="115.5" x14ac:dyDescent="0.2">
      <c r="A26" s="160">
        <f t="shared" si="2"/>
        <v>11</v>
      </c>
      <c r="B26" s="1141" t="s">
        <v>632</v>
      </c>
      <c r="C26" s="1142">
        <v>6500</v>
      </c>
      <c r="D26" s="1142">
        <v>1498.27</v>
      </c>
      <c r="E26" s="1142">
        <v>686.46499999999992</v>
      </c>
      <c r="F26" s="1143">
        <f t="shared" si="1"/>
        <v>45.817175809433543</v>
      </c>
      <c r="G26" s="1144" t="s">
        <v>540</v>
      </c>
      <c r="H26" s="1145" t="s">
        <v>5239</v>
      </c>
      <c r="I26" s="151"/>
      <c r="K26" s="151"/>
    </row>
    <row r="27" spans="1:11" s="120" customFormat="1" ht="24" customHeight="1" x14ac:dyDescent="0.2">
      <c r="A27" s="160">
        <f t="shared" si="2"/>
        <v>12</v>
      </c>
      <c r="B27" s="1141" t="s">
        <v>2736</v>
      </c>
      <c r="C27" s="1142">
        <v>1508</v>
      </c>
      <c r="D27" s="1142">
        <v>1581.99</v>
      </c>
      <c r="E27" s="1142">
        <v>1577.6089999999999</v>
      </c>
      <c r="F27" s="1143">
        <f t="shared" si="1"/>
        <v>99.723070310178954</v>
      </c>
      <c r="G27" s="1144" t="s">
        <v>540</v>
      </c>
      <c r="H27" s="1187" t="s">
        <v>59</v>
      </c>
      <c r="I27" s="151"/>
      <c r="K27" s="151"/>
    </row>
    <row r="28" spans="1:11" s="120" customFormat="1" ht="45" customHeight="1" x14ac:dyDescent="0.2">
      <c r="A28" s="160">
        <f t="shared" si="2"/>
        <v>13</v>
      </c>
      <c r="B28" s="1151" t="s">
        <v>633</v>
      </c>
      <c r="C28" s="1142">
        <v>12000</v>
      </c>
      <c r="D28" s="1142">
        <v>12990.3</v>
      </c>
      <c r="E28" s="1142">
        <v>11882.664000000001</v>
      </c>
      <c r="F28" s="1143">
        <f t="shared" si="1"/>
        <v>91.473360892358158</v>
      </c>
      <c r="G28" s="1144" t="s">
        <v>540</v>
      </c>
      <c r="H28" s="1145" t="s">
        <v>5240</v>
      </c>
      <c r="I28" s="151"/>
      <c r="K28" s="151"/>
    </row>
    <row r="29" spans="1:11" s="120" customFormat="1" ht="84" x14ac:dyDescent="0.2">
      <c r="A29" s="160">
        <f t="shared" si="2"/>
        <v>14</v>
      </c>
      <c r="B29" s="1151" t="s">
        <v>3045</v>
      </c>
      <c r="C29" s="1142">
        <v>0</v>
      </c>
      <c r="D29" s="1142">
        <v>4645.5200000000004</v>
      </c>
      <c r="E29" s="1142">
        <v>1830</v>
      </c>
      <c r="F29" s="1143">
        <f t="shared" si="1"/>
        <v>39.392791334446947</v>
      </c>
      <c r="G29" s="1144" t="s">
        <v>542</v>
      </c>
      <c r="H29" s="1156" t="s">
        <v>5241</v>
      </c>
      <c r="I29" s="151"/>
      <c r="K29" s="151"/>
    </row>
    <row r="30" spans="1:11" s="120" customFormat="1" ht="24" customHeight="1" x14ac:dyDescent="0.2">
      <c r="A30" s="160">
        <f t="shared" si="2"/>
        <v>15</v>
      </c>
      <c r="B30" s="1151" t="s">
        <v>5242</v>
      </c>
      <c r="C30" s="1142">
        <v>0</v>
      </c>
      <c r="D30" s="1142">
        <v>1000</v>
      </c>
      <c r="E30" s="1142">
        <v>1000</v>
      </c>
      <c r="F30" s="1143">
        <f t="shared" si="1"/>
        <v>100</v>
      </c>
      <c r="G30" s="1144" t="s">
        <v>5035</v>
      </c>
      <c r="H30" s="1156" t="s">
        <v>59</v>
      </c>
      <c r="I30" s="151"/>
      <c r="K30" s="151"/>
    </row>
    <row r="31" spans="1:11" s="120" customFormat="1" ht="94.5" x14ac:dyDescent="0.2">
      <c r="A31" s="160">
        <f t="shared" si="2"/>
        <v>16</v>
      </c>
      <c r="B31" s="1151" t="s">
        <v>634</v>
      </c>
      <c r="C31" s="1142">
        <v>2799</v>
      </c>
      <c r="D31" s="1142">
        <v>13569.82</v>
      </c>
      <c r="E31" s="1142">
        <v>6902.2891899999995</v>
      </c>
      <c r="F31" s="1143">
        <f t="shared" si="1"/>
        <v>50.865001820215738</v>
      </c>
      <c r="G31" s="1144" t="s">
        <v>540</v>
      </c>
      <c r="H31" s="1156" t="s">
        <v>5243</v>
      </c>
      <c r="I31" s="151"/>
      <c r="K31" s="151"/>
    </row>
    <row r="32" spans="1:11" s="127" customFormat="1" ht="13.5" customHeight="1" thickBot="1" x14ac:dyDescent="0.25">
      <c r="A32" s="1386" t="s">
        <v>288</v>
      </c>
      <c r="B32" s="1387"/>
      <c r="C32" s="138">
        <f>SUM(C16:C31)</f>
        <v>53470</v>
      </c>
      <c r="D32" s="138">
        <f>SUM(D16:D31)</f>
        <v>84944.829999999987</v>
      </c>
      <c r="E32" s="138">
        <f>SUM(E16:E31)</f>
        <v>70663.399189999982</v>
      </c>
      <c r="F32" s="139">
        <f t="shared" si="1"/>
        <v>83.187404330551956</v>
      </c>
      <c r="G32" s="140"/>
      <c r="H32" s="1188"/>
      <c r="I32" s="151"/>
      <c r="K32" s="151"/>
    </row>
    <row r="33" spans="1:11" s="115" customFormat="1" ht="18" customHeight="1" thickBot="1" x14ac:dyDescent="0.2">
      <c r="A33" s="158" t="s">
        <v>532</v>
      </c>
      <c r="B33" s="141"/>
      <c r="C33" s="142"/>
      <c r="D33" s="142"/>
      <c r="E33" s="143"/>
      <c r="F33" s="135"/>
      <c r="G33" s="136"/>
      <c r="H33" s="1189"/>
      <c r="I33" s="151"/>
      <c r="K33" s="151"/>
    </row>
    <row r="34" spans="1:11" s="120" customFormat="1" ht="34.5" customHeight="1" x14ac:dyDescent="0.2">
      <c r="A34" s="454">
        <f>A31+1</f>
        <v>17</v>
      </c>
      <c r="B34" s="1184" t="s">
        <v>635</v>
      </c>
      <c r="C34" s="1185">
        <v>694820</v>
      </c>
      <c r="D34" s="1185">
        <v>668820.99</v>
      </c>
      <c r="E34" s="1185">
        <v>664020.99</v>
      </c>
      <c r="F34" s="1143">
        <f t="shared" ref="F34:F49" si="3">E34/D34*100</f>
        <v>99.282319174821353</v>
      </c>
      <c r="G34" s="1144" t="s">
        <v>540</v>
      </c>
      <c r="H34" s="1145" t="s">
        <v>5244</v>
      </c>
      <c r="I34" s="151"/>
      <c r="K34" s="151"/>
    </row>
    <row r="35" spans="1:11" s="120" customFormat="1" ht="34.5" customHeight="1" x14ac:dyDescent="0.2">
      <c r="A35" s="160">
        <f t="shared" ref="A35:A54" si="4">A34+1</f>
        <v>18</v>
      </c>
      <c r="B35" s="1153" t="s">
        <v>636</v>
      </c>
      <c r="C35" s="1154">
        <v>12756</v>
      </c>
      <c r="D35" s="1154">
        <v>22756</v>
      </c>
      <c r="E35" s="1154">
        <v>22756</v>
      </c>
      <c r="F35" s="1143">
        <f t="shared" si="3"/>
        <v>100</v>
      </c>
      <c r="G35" s="1144" t="s">
        <v>540</v>
      </c>
      <c r="H35" s="1156" t="s">
        <v>59</v>
      </c>
      <c r="I35" s="151"/>
      <c r="K35" s="151"/>
    </row>
    <row r="36" spans="1:11" s="120" customFormat="1" ht="24" customHeight="1" x14ac:dyDescent="0.2">
      <c r="A36" s="160">
        <f t="shared" si="4"/>
        <v>19</v>
      </c>
      <c r="B36" s="1153" t="s">
        <v>3667</v>
      </c>
      <c r="C36" s="1154">
        <v>8030</v>
      </c>
      <c r="D36" s="1154">
        <v>7750</v>
      </c>
      <c r="E36" s="1154">
        <v>7710</v>
      </c>
      <c r="F36" s="1143">
        <f t="shared" si="3"/>
        <v>99.483870967741936</v>
      </c>
      <c r="G36" s="1144" t="s">
        <v>540</v>
      </c>
      <c r="H36" s="1156" t="s">
        <v>59</v>
      </c>
      <c r="I36" s="151"/>
      <c r="K36" s="151"/>
    </row>
    <row r="37" spans="1:11" s="120" customFormat="1" ht="24" customHeight="1" x14ac:dyDescent="0.2">
      <c r="A37" s="160">
        <f t="shared" si="4"/>
        <v>20</v>
      </c>
      <c r="B37" s="1153" t="s">
        <v>2938</v>
      </c>
      <c r="C37" s="1154">
        <v>16500</v>
      </c>
      <c r="D37" s="1154">
        <v>10500</v>
      </c>
      <c r="E37" s="1154">
        <v>10500</v>
      </c>
      <c r="F37" s="1143">
        <f t="shared" si="3"/>
        <v>100</v>
      </c>
      <c r="G37" s="1144" t="s">
        <v>540</v>
      </c>
      <c r="H37" s="1156" t="s">
        <v>59</v>
      </c>
      <c r="I37" s="151"/>
      <c r="K37" s="151"/>
    </row>
    <row r="38" spans="1:11" s="120" customFormat="1" ht="24" customHeight="1" x14ac:dyDescent="0.2">
      <c r="A38" s="160">
        <f t="shared" si="4"/>
        <v>21</v>
      </c>
      <c r="B38" s="1153" t="s">
        <v>2930</v>
      </c>
      <c r="C38" s="1154">
        <v>7500</v>
      </c>
      <c r="D38" s="1154">
        <v>6500</v>
      </c>
      <c r="E38" s="1154">
        <v>6500</v>
      </c>
      <c r="F38" s="1143">
        <f t="shared" si="3"/>
        <v>100</v>
      </c>
      <c r="G38" s="1144" t="s">
        <v>540</v>
      </c>
      <c r="H38" s="1156" t="s">
        <v>59</v>
      </c>
      <c r="I38" s="151"/>
      <c r="K38" s="151"/>
    </row>
    <row r="39" spans="1:11" s="120" customFormat="1" ht="15" customHeight="1" x14ac:dyDescent="0.2">
      <c r="A39" s="160">
        <f t="shared" si="4"/>
        <v>22</v>
      </c>
      <c r="B39" s="1184" t="s">
        <v>637</v>
      </c>
      <c r="C39" s="1185">
        <v>250</v>
      </c>
      <c r="D39" s="1185">
        <v>250</v>
      </c>
      <c r="E39" s="1185">
        <v>250</v>
      </c>
      <c r="F39" s="1143">
        <f t="shared" si="3"/>
        <v>100</v>
      </c>
      <c r="G39" s="1144" t="s">
        <v>540</v>
      </c>
      <c r="H39" s="1156" t="s">
        <v>59</v>
      </c>
      <c r="I39" s="151"/>
      <c r="K39" s="151"/>
    </row>
    <row r="40" spans="1:11" s="120" customFormat="1" ht="34.5" customHeight="1" x14ac:dyDescent="0.2">
      <c r="A40" s="160">
        <f t="shared" si="4"/>
        <v>23</v>
      </c>
      <c r="B40" s="1184" t="s">
        <v>638</v>
      </c>
      <c r="C40" s="1185">
        <v>183</v>
      </c>
      <c r="D40" s="1185">
        <v>183</v>
      </c>
      <c r="E40" s="1185">
        <v>183</v>
      </c>
      <c r="F40" s="1143">
        <f t="shared" si="3"/>
        <v>100</v>
      </c>
      <c r="G40" s="1144" t="s">
        <v>540</v>
      </c>
      <c r="H40" s="1156" t="s">
        <v>59</v>
      </c>
      <c r="I40" s="151"/>
      <c r="K40" s="151"/>
    </row>
    <row r="41" spans="1:11" s="120" customFormat="1" ht="34.5" customHeight="1" x14ac:dyDescent="0.2">
      <c r="A41" s="160">
        <f t="shared" si="4"/>
        <v>24</v>
      </c>
      <c r="B41" s="1153" t="s">
        <v>639</v>
      </c>
      <c r="C41" s="1154">
        <v>490</v>
      </c>
      <c r="D41" s="1154">
        <v>490</v>
      </c>
      <c r="E41" s="1154">
        <v>490</v>
      </c>
      <c r="F41" s="1143">
        <f t="shared" si="3"/>
        <v>100</v>
      </c>
      <c r="G41" s="1144" t="s">
        <v>540</v>
      </c>
      <c r="H41" s="1156" t="s">
        <v>59</v>
      </c>
      <c r="I41" s="151"/>
      <c r="K41" s="151"/>
    </row>
    <row r="42" spans="1:11" s="120" customFormat="1" ht="34.5" customHeight="1" x14ac:dyDescent="0.2">
      <c r="A42" s="160">
        <f t="shared" si="4"/>
        <v>25</v>
      </c>
      <c r="B42" s="1153" t="s">
        <v>640</v>
      </c>
      <c r="C42" s="1154">
        <v>6000</v>
      </c>
      <c r="D42" s="1154">
        <v>6000</v>
      </c>
      <c r="E42" s="1154">
        <v>6000</v>
      </c>
      <c r="F42" s="1143">
        <f t="shared" si="3"/>
        <v>100</v>
      </c>
      <c r="G42" s="1144" t="s">
        <v>540</v>
      </c>
      <c r="H42" s="1156" t="s">
        <v>59</v>
      </c>
      <c r="I42" s="151"/>
      <c r="K42" s="151"/>
    </row>
    <row r="43" spans="1:11" s="120" customFormat="1" ht="34.5" customHeight="1" x14ac:dyDescent="0.2">
      <c r="A43" s="160">
        <f t="shared" si="4"/>
        <v>26</v>
      </c>
      <c r="B43" s="1153" t="s">
        <v>641</v>
      </c>
      <c r="C43" s="1154">
        <v>528</v>
      </c>
      <c r="D43" s="1154">
        <v>528</v>
      </c>
      <c r="E43" s="1154">
        <v>528</v>
      </c>
      <c r="F43" s="1143">
        <f t="shared" si="3"/>
        <v>100</v>
      </c>
      <c r="G43" s="1144" t="s">
        <v>540</v>
      </c>
      <c r="H43" s="1156" t="s">
        <v>59</v>
      </c>
      <c r="I43" s="151"/>
      <c r="K43" s="151"/>
    </row>
    <row r="44" spans="1:11" s="120" customFormat="1" ht="57" customHeight="1" x14ac:dyDescent="0.2">
      <c r="A44" s="160">
        <f t="shared" si="4"/>
        <v>27</v>
      </c>
      <c r="B44" s="1153" t="s">
        <v>495</v>
      </c>
      <c r="C44" s="1154">
        <v>11000</v>
      </c>
      <c r="D44" s="1154">
        <v>3292</v>
      </c>
      <c r="E44" s="1154">
        <v>3291.75</v>
      </c>
      <c r="F44" s="1143">
        <f t="shared" si="3"/>
        <v>99.99240583232077</v>
      </c>
      <c r="G44" s="1144" t="s">
        <v>540</v>
      </c>
      <c r="H44" s="1156" t="s">
        <v>5245</v>
      </c>
      <c r="I44" s="151"/>
      <c r="K44" s="151"/>
    </row>
    <row r="45" spans="1:11" s="120" customFormat="1" ht="34.5" customHeight="1" x14ac:dyDescent="0.2">
      <c r="A45" s="160">
        <f t="shared" si="4"/>
        <v>28</v>
      </c>
      <c r="B45" s="1184" t="s">
        <v>642</v>
      </c>
      <c r="C45" s="1185">
        <v>1750</v>
      </c>
      <c r="D45" s="1185">
        <v>1750</v>
      </c>
      <c r="E45" s="1185">
        <v>1750</v>
      </c>
      <c r="F45" s="1143">
        <f t="shared" si="3"/>
        <v>100</v>
      </c>
      <c r="G45" s="1144" t="s">
        <v>540</v>
      </c>
      <c r="H45" s="1156" t="s">
        <v>59</v>
      </c>
      <c r="I45" s="151"/>
      <c r="K45" s="151"/>
    </row>
    <row r="46" spans="1:11" s="120" customFormat="1" ht="42" x14ac:dyDescent="0.2">
      <c r="A46" s="160">
        <f t="shared" si="4"/>
        <v>29</v>
      </c>
      <c r="B46" s="1184" t="s">
        <v>643</v>
      </c>
      <c r="C46" s="1185">
        <v>0</v>
      </c>
      <c r="D46" s="1185">
        <v>8100</v>
      </c>
      <c r="E46" s="1185">
        <v>8100</v>
      </c>
      <c r="F46" s="1143">
        <f t="shared" si="3"/>
        <v>100</v>
      </c>
      <c r="G46" s="1144" t="s">
        <v>5035</v>
      </c>
      <c r="H46" s="1156" t="s">
        <v>59</v>
      </c>
      <c r="I46" s="151"/>
      <c r="K46" s="151"/>
    </row>
    <row r="47" spans="1:11" s="120" customFormat="1" ht="34.5" customHeight="1" x14ac:dyDescent="0.2">
      <c r="A47" s="160">
        <f t="shared" si="4"/>
        <v>30</v>
      </c>
      <c r="B47" s="1153" t="s">
        <v>5246</v>
      </c>
      <c r="C47" s="1154">
        <v>750</v>
      </c>
      <c r="D47" s="1154">
        <v>750</v>
      </c>
      <c r="E47" s="1154">
        <v>750</v>
      </c>
      <c r="F47" s="1143">
        <f t="shared" si="3"/>
        <v>100</v>
      </c>
      <c r="G47" s="1144" t="s">
        <v>540</v>
      </c>
      <c r="H47" s="1156" t="s">
        <v>59</v>
      </c>
      <c r="I47" s="151"/>
      <c r="K47" s="151"/>
    </row>
    <row r="48" spans="1:11" s="120" customFormat="1" ht="24" customHeight="1" x14ac:dyDescent="0.2">
      <c r="A48" s="160">
        <f t="shared" si="4"/>
        <v>31</v>
      </c>
      <c r="B48" s="1153" t="s">
        <v>4364</v>
      </c>
      <c r="C48" s="1154">
        <v>0</v>
      </c>
      <c r="D48" s="1154">
        <v>11880</v>
      </c>
      <c r="E48" s="1154">
        <v>11880</v>
      </c>
      <c r="F48" s="1143">
        <f t="shared" si="3"/>
        <v>100</v>
      </c>
      <c r="G48" s="1144" t="s">
        <v>5035</v>
      </c>
      <c r="H48" s="1156" t="s">
        <v>59</v>
      </c>
      <c r="I48" s="151"/>
      <c r="K48" s="151"/>
    </row>
    <row r="49" spans="1:11" s="120" customFormat="1" ht="34.5" customHeight="1" x14ac:dyDescent="0.2">
      <c r="A49" s="160">
        <f t="shared" si="4"/>
        <v>32</v>
      </c>
      <c r="B49" s="1153" t="s">
        <v>3046</v>
      </c>
      <c r="C49" s="1154">
        <v>2000</v>
      </c>
      <c r="D49" s="1154">
        <v>2000</v>
      </c>
      <c r="E49" s="1154">
        <v>2000</v>
      </c>
      <c r="F49" s="1143">
        <f t="shared" si="3"/>
        <v>100</v>
      </c>
      <c r="G49" s="1144" t="s">
        <v>540</v>
      </c>
      <c r="H49" s="1156" t="s">
        <v>59</v>
      </c>
      <c r="I49" s="151"/>
      <c r="K49" s="151"/>
    </row>
    <row r="50" spans="1:11" s="120" customFormat="1" ht="34.5" customHeight="1" x14ac:dyDescent="0.2">
      <c r="A50" s="160">
        <f t="shared" si="4"/>
        <v>33</v>
      </c>
      <c r="B50" s="1184" t="s">
        <v>645</v>
      </c>
      <c r="C50" s="1185">
        <v>1000</v>
      </c>
      <c r="D50" s="1185">
        <v>0</v>
      </c>
      <c r="E50" s="1185">
        <v>0</v>
      </c>
      <c r="F50" s="1143" t="s">
        <v>5247</v>
      </c>
      <c r="G50" s="1144" t="s">
        <v>540</v>
      </c>
      <c r="H50" s="1156" t="s">
        <v>5248</v>
      </c>
      <c r="I50" s="151"/>
      <c r="K50" s="151"/>
    </row>
    <row r="51" spans="1:11" s="120" customFormat="1" ht="24" customHeight="1" x14ac:dyDescent="0.2">
      <c r="A51" s="160">
        <f t="shared" si="4"/>
        <v>34</v>
      </c>
      <c r="B51" s="1184" t="s">
        <v>646</v>
      </c>
      <c r="C51" s="1154">
        <v>0</v>
      </c>
      <c r="D51" s="1154">
        <v>15426.33</v>
      </c>
      <c r="E51" s="1154">
        <v>15426.327000000001</v>
      </c>
      <c r="F51" s="1143">
        <f>E51/D51*100</f>
        <v>99.999980552730307</v>
      </c>
      <c r="G51" s="1144" t="s">
        <v>540</v>
      </c>
      <c r="H51" s="1156" t="s">
        <v>59</v>
      </c>
      <c r="I51" s="151"/>
      <c r="K51" s="151"/>
    </row>
    <row r="52" spans="1:11" s="120" customFormat="1" ht="24" customHeight="1" x14ac:dyDescent="0.2">
      <c r="A52" s="160">
        <f t="shared" si="4"/>
        <v>35</v>
      </c>
      <c r="B52" s="1184" t="s">
        <v>5249</v>
      </c>
      <c r="C52" s="1185">
        <v>0</v>
      </c>
      <c r="D52" s="1185">
        <v>11826.13</v>
      </c>
      <c r="E52" s="1185">
        <v>11826.13</v>
      </c>
      <c r="F52" s="1143">
        <f>E52/D52*100</f>
        <v>100</v>
      </c>
      <c r="G52" s="1144" t="s">
        <v>540</v>
      </c>
      <c r="H52" s="1156" t="s">
        <v>59</v>
      </c>
      <c r="I52" s="151"/>
      <c r="K52" s="151"/>
    </row>
    <row r="53" spans="1:11" s="120" customFormat="1" ht="15" customHeight="1" x14ac:dyDescent="0.2">
      <c r="A53" s="160">
        <f t="shared" si="4"/>
        <v>36</v>
      </c>
      <c r="B53" s="1184" t="s">
        <v>647</v>
      </c>
      <c r="C53" s="1154">
        <v>0</v>
      </c>
      <c r="D53" s="1154">
        <v>3001.89</v>
      </c>
      <c r="E53" s="1154">
        <v>2988.1850000000004</v>
      </c>
      <c r="F53" s="1143">
        <f>E53/D53*100</f>
        <v>99.5434542904637</v>
      </c>
      <c r="G53" s="1144" t="s">
        <v>540</v>
      </c>
      <c r="H53" s="1156" t="s">
        <v>59</v>
      </c>
      <c r="I53" s="151"/>
      <c r="K53" s="151"/>
    </row>
    <row r="54" spans="1:11" s="120" customFormat="1" ht="15" customHeight="1" x14ac:dyDescent="0.2">
      <c r="A54" s="160">
        <f t="shared" si="4"/>
        <v>37</v>
      </c>
      <c r="B54" s="1184" t="s">
        <v>4061</v>
      </c>
      <c r="C54" s="1185">
        <v>0</v>
      </c>
      <c r="D54" s="1185">
        <v>240</v>
      </c>
      <c r="E54" s="1185">
        <v>240</v>
      </c>
      <c r="F54" s="1143">
        <f>E54/D54*100</f>
        <v>100</v>
      </c>
      <c r="G54" s="1144" t="s">
        <v>540</v>
      </c>
      <c r="H54" s="1156" t="s">
        <v>59</v>
      </c>
      <c r="I54" s="151"/>
      <c r="K54" s="151"/>
    </row>
    <row r="55" spans="1:11" s="120" customFormat="1" ht="13.5" customHeight="1" thickBot="1" x14ac:dyDescent="0.25">
      <c r="A55" s="1386" t="s">
        <v>288</v>
      </c>
      <c r="B55" s="1387"/>
      <c r="C55" s="138">
        <f>SUM(C34:C54)</f>
        <v>763557</v>
      </c>
      <c r="D55" s="138">
        <f>SUM(D34:D54)</f>
        <v>782044.34</v>
      </c>
      <c r="E55" s="138">
        <f>SUM(E34:E54)</f>
        <v>777190.3820000001</v>
      </c>
      <c r="F55" s="139">
        <f>E55/D55*100</f>
        <v>99.379324451091875</v>
      </c>
      <c r="G55" s="140"/>
      <c r="H55" s="1190"/>
      <c r="I55" s="151"/>
      <c r="K55" s="151"/>
    </row>
    <row r="56" spans="1:11" s="115" customFormat="1" ht="18" customHeight="1" thickBot="1" x14ac:dyDescent="0.2">
      <c r="A56" s="158" t="s">
        <v>556</v>
      </c>
      <c r="B56" s="141"/>
      <c r="C56" s="143"/>
      <c r="D56" s="143"/>
      <c r="E56" s="143"/>
      <c r="F56" s="135"/>
      <c r="G56" s="136"/>
      <c r="H56" s="1189"/>
      <c r="I56" s="151"/>
      <c r="K56" s="151"/>
    </row>
    <row r="57" spans="1:11" s="120" customFormat="1" ht="108" customHeight="1" x14ac:dyDescent="0.2">
      <c r="A57" s="454">
        <f>A54+1</f>
        <v>38</v>
      </c>
      <c r="B57" s="1180" t="s">
        <v>648</v>
      </c>
      <c r="C57" s="1181">
        <v>11134</v>
      </c>
      <c r="D57" s="1181">
        <v>3150</v>
      </c>
      <c r="E57" s="1181">
        <v>3043.8735699999997</v>
      </c>
      <c r="F57" s="1143">
        <f>E57/D57*100</f>
        <v>96.63090698412698</v>
      </c>
      <c r="G57" s="1144" t="s">
        <v>5035</v>
      </c>
      <c r="H57" s="453" t="s">
        <v>5250</v>
      </c>
      <c r="I57" s="151"/>
      <c r="K57" s="151"/>
    </row>
    <row r="58" spans="1:11" s="120" customFormat="1" ht="13.5" customHeight="1" thickBot="1" x14ac:dyDescent="0.25">
      <c r="A58" s="1386" t="s">
        <v>288</v>
      </c>
      <c r="B58" s="1387"/>
      <c r="C58" s="138">
        <f>SUM(C57:C57)</f>
        <v>11134</v>
      </c>
      <c r="D58" s="138">
        <f>SUM(D57:D57)</f>
        <v>3150</v>
      </c>
      <c r="E58" s="138">
        <f>SUM(E57:E57)</f>
        <v>3043.8735699999997</v>
      </c>
      <c r="F58" s="149">
        <f>E58/D58*100</f>
        <v>96.63090698412698</v>
      </c>
      <c r="G58" s="140"/>
      <c r="H58" s="1188"/>
      <c r="I58" s="151"/>
      <c r="K58" s="151"/>
    </row>
    <row r="59" spans="1:11" ht="18" customHeight="1" thickBot="1" x14ac:dyDescent="0.2">
      <c r="A59" s="162" t="s">
        <v>546</v>
      </c>
      <c r="B59" s="144"/>
      <c r="C59" s="145"/>
      <c r="D59" s="145"/>
      <c r="E59" s="146"/>
      <c r="F59" s="147"/>
      <c r="G59" s="163"/>
      <c r="H59" s="1191"/>
      <c r="I59" s="151"/>
      <c r="K59" s="151"/>
    </row>
    <row r="60" spans="1:11" s="120" customFormat="1" ht="15" customHeight="1" x14ac:dyDescent="0.2">
      <c r="A60" s="454">
        <f>A57+1</f>
        <v>39</v>
      </c>
      <c r="B60" s="1153" t="s">
        <v>494</v>
      </c>
      <c r="C60" s="1154">
        <v>0</v>
      </c>
      <c r="D60" s="1154">
        <v>1581.77</v>
      </c>
      <c r="E60" s="1154">
        <v>1579.087</v>
      </c>
      <c r="F60" s="1143">
        <f t="shared" ref="F60:F91" si="5">E60/D60*100</f>
        <v>99.830379890881744</v>
      </c>
      <c r="G60" s="1183" t="s">
        <v>5035</v>
      </c>
      <c r="H60" s="1156" t="s">
        <v>59</v>
      </c>
      <c r="I60" s="151"/>
      <c r="K60" s="151"/>
    </row>
    <row r="61" spans="1:11" s="120" customFormat="1" ht="15" customHeight="1" x14ac:dyDescent="0.2">
      <c r="A61" s="160">
        <f t="shared" ref="A61:A106" si="6">A60+1</f>
        <v>40</v>
      </c>
      <c r="B61" s="1153" t="s">
        <v>4328</v>
      </c>
      <c r="C61" s="1154">
        <v>0</v>
      </c>
      <c r="D61" s="1154">
        <v>895.93</v>
      </c>
      <c r="E61" s="1154">
        <v>895.93</v>
      </c>
      <c r="F61" s="1143">
        <f t="shared" si="5"/>
        <v>100</v>
      </c>
      <c r="G61" s="1144" t="s">
        <v>5035</v>
      </c>
      <c r="H61" s="1156" t="s">
        <v>59</v>
      </c>
      <c r="I61" s="151"/>
      <c r="K61" s="151"/>
    </row>
    <row r="62" spans="1:11" s="120" customFormat="1" ht="76.5" customHeight="1" x14ac:dyDescent="0.2">
      <c r="A62" s="160">
        <f t="shared" si="6"/>
        <v>41</v>
      </c>
      <c r="B62" s="1153" t="s">
        <v>3047</v>
      </c>
      <c r="C62" s="1154">
        <v>35000</v>
      </c>
      <c r="D62" s="1154">
        <v>31110.86</v>
      </c>
      <c r="E62" s="1154">
        <v>28883.422559999999</v>
      </c>
      <c r="F62" s="1143">
        <f t="shared" si="5"/>
        <v>92.840321868312216</v>
      </c>
      <c r="G62" s="1144" t="s">
        <v>542</v>
      </c>
      <c r="H62" s="455" t="s">
        <v>5251</v>
      </c>
      <c r="I62" s="151"/>
      <c r="K62" s="151"/>
    </row>
    <row r="63" spans="1:11" s="120" customFormat="1" ht="24" customHeight="1" x14ac:dyDescent="0.2">
      <c r="A63" s="160">
        <f t="shared" si="6"/>
        <v>42</v>
      </c>
      <c r="B63" s="1153" t="s">
        <v>3048</v>
      </c>
      <c r="C63" s="1154">
        <v>34000</v>
      </c>
      <c r="D63" s="1154">
        <v>44000</v>
      </c>
      <c r="E63" s="1154">
        <v>43999.989500000003</v>
      </c>
      <c r="F63" s="1143">
        <f t="shared" si="5"/>
        <v>99.999976136363642</v>
      </c>
      <c r="G63" s="1144" t="s">
        <v>5035</v>
      </c>
      <c r="H63" s="1156" t="s">
        <v>59</v>
      </c>
      <c r="I63" s="151"/>
      <c r="K63" s="151"/>
    </row>
    <row r="64" spans="1:11" s="120" customFormat="1" ht="78" customHeight="1" x14ac:dyDescent="0.2">
      <c r="A64" s="160">
        <f t="shared" si="6"/>
        <v>43</v>
      </c>
      <c r="B64" s="1153" t="s">
        <v>5252</v>
      </c>
      <c r="C64" s="1154">
        <v>18000</v>
      </c>
      <c r="D64" s="1154">
        <v>14543.37</v>
      </c>
      <c r="E64" s="1154">
        <v>11925.9735</v>
      </c>
      <c r="F64" s="1143">
        <f t="shared" si="5"/>
        <v>82.002819841618546</v>
      </c>
      <c r="G64" s="1144" t="s">
        <v>542</v>
      </c>
      <c r="H64" s="455" t="s">
        <v>5253</v>
      </c>
      <c r="I64" s="151"/>
      <c r="K64" s="151"/>
    </row>
    <row r="65" spans="1:11" s="120" customFormat="1" ht="108" customHeight="1" x14ac:dyDescent="0.2">
      <c r="A65" s="160">
        <f t="shared" si="6"/>
        <v>44</v>
      </c>
      <c r="B65" s="1153" t="s">
        <v>2815</v>
      </c>
      <c r="C65" s="1154">
        <v>70000</v>
      </c>
      <c r="D65" s="1154">
        <v>73499.27</v>
      </c>
      <c r="E65" s="1154">
        <v>58972.677360000001</v>
      </c>
      <c r="F65" s="1143">
        <f t="shared" si="5"/>
        <v>80.235732082781226</v>
      </c>
      <c r="G65" s="1183" t="s">
        <v>542</v>
      </c>
      <c r="H65" s="1156" t="s">
        <v>5254</v>
      </c>
      <c r="I65" s="151"/>
      <c r="K65" s="151"/>
    </row>
    <row r="66" spans="1:11" s="120" customFormat="1" ht="34.5" customHeight="1" x14ac:dyDescent="0.2">
      <c r="A66" s="160">
        <f t="shared" si="6"/>
        <v>45</v>
      </c>
      <c r="B66" s="1153" t="s">
        <v>3049</v>
      </c>
      <c r="C66" s="1154">
        <v>0</v>
      </c>
      <c r="D66" s="1154">
        <v>1070.1500000000001</v>
      </c>
      <c r="E66" s="1154">
        <v>1070.1478</v>
      </c>
      <c r="F66" s="1143">
        <f t="shared" si="5"/>
        <v>99.999794421342784</v>
      </c>
      <c r="G66" s="1144" t="s">
        <v>5035</v>
      </c>
      <c r="H66" s="1156" t="s">
        <v>59</v>
      </c>
      <c r="I66" s="151"/>
      <c r="K66" s="151"/>
    </row>
    <row r="67" spans="1:11" s="120" customFormat="1" ht="94.5" x14ac:dyDescent="0.2">
      <c r="A67" s="160">
        <f t="shared" si="6"/>
        <v>46</v>
      </c>
      <c r="B67" s="1153" t="s">
        <v>3050</v>
      </c>
      <c r="C67" s="1154">
        <v>30000</v>
      </c>
      <c r="D67" s="1154">
        <v>2000</v>
      </c>
      <c r="E67" s="1154">
        <v>0</v>
      </c>
      <c r="F67" s="1143">
        <f t="shared" si="5"/>
        <v>0</v>
      </c>
      <c r="G67" s="1183" t="s">
        <v>542</v>
      </c>
      <c r="H67" s="1145" t="s">
        <v>5255</v>
      </c>
      <c r="I67" s="151"/>
      <c r="K67" s="151"/>
    </row>
    <row r="68" spans="1:11" s="120" customFormat="1" ht="24" customHeight="1" x14ac:dyDescent="0.2">
      <c r="A68" s="160">
        <f t="shared" si="6"/>
        <v>47</v>
      </c>
      <c r="B68" s="1153" t="s">
        <v>3118</v>
      </c>
      <c r="C68" s="1154">
        <v>0</v>
      </c>
      <c r="D68" s="1154">
        <v>4539.33</v>
      </c>
      <c r="E68" s="1154">
        <v>4539.32546</v>
      </c>
      <c r="F68" s="1143">
        <f t="shared" si="5"/>
        <v>99.99989998524012</v>
      </c>
      <c r="G68" s="1144" t="s">
        <v>5035</v>
      </c>
      <c r="H68" s="1156" t="s">
        <v>59</v>
      </c>
      <c r="I68" s="151"/>
      <c r="K68" s="151"/>
    </row>
    <row r="69" spans="1:11" s="120" customFormat="1" ht="24" customHeight="1" x14ac:dyDescent="0.2">
      <c r="A69" s="160">
        <f t="shared" si="6"/>
        <v>48</v>
      </c>
      <c r="B69" s="1153" t="s">
        <v>3341</v>
      </c>
      <c r="C69" s="1154">
        <v>0</v>
      </c>
      <c r="D69" s="1154">
        <v>784.85</v>
      </c>
      <c r="E69" s="1154">
        <v>784.84126000000003</v>
      </c>
      <c r="F69" s="1143">
        <f t="shared" si="5"/>
        <v>99.998886411416194</v>
      </c>
      <c r="G69" s="1144" t="s">
        <v>5035</v>
      </c>
      <c r="H69" s="1156" t="s">
        <v>59</v>
      </c>
      <c r="I69" s="151"/>
      <c r="K69" s="151"/>
    </row>
    <row r="70" spans="1:11" s="120" customFormat="1" ht="24" customHeight="1" x14ac:dyDescent="0.2">
      <c r="A70" s="160">
        <f t="shared" si="6"/>
        <v>49</v>
      </c>
      <c r="B70" s="1153" t="s">
        <v>3342</v>
      </c>
      <c r="C70" s="1154">
        <v>0</v>
      </c>
      <c r="D70" s="1154">
        <v>2550.5499999999997</v>
      </c>
      <c r="E70" s="1154">
        <v>2550.5443700000001</v>
      </c>
      <c r="F70" s="1143">
        <f t="shared" si="5"/>
        <v>99.999779263296162</v>
      </c>
      <c r="G70" s="1144" t="s">
        <v>5035</v>
      </c>
      <c r="H70" s="1156" t="s">
        <v>59</v>
      </c>
      <c r="I70" s="151"/>
      <c r="K70" s="151"/>
    </row>
    <row r="71" spans="1:11" s="120" customFormat="1" ht="24" customHeight="1" x14ac:dyDescent="0.2">
      <c r="A71" s="160">
        <f t="shared" si="6"/>
        <v>50</v>
      </c>
      <c r="B71" s="1153" t="s">
        <v>3343</v>
      </c>
      <c r="C71" s="1154">
        <v>0</v>
      </c>
      <c r="D71" s="1154">
        <v>8246</v>
      </c>
      <c r="E71" s="1154">
        <v>8246</v>
      </c>
      <c r="F71" s="1143">
        <f t="shared" si="5"/>
        <v>100</v>
      </c>
      <c r="G71" s="1144" t="s">
        <v>5035</v>
      </c>
      <c r="H71" s="1156" t="s">
        <v>59</v>
      </c>
      <c r="I71" s="151"/>
      <c r="K71" s="151"/>
    </row>
    <row r="72" spans="1:11" s="120" customFormat="1" ht="24" customHeight="1" x14ac:dyDescent="0.2">
      <c r="A72" s="160">
        <f t="shared" si="6"/>
        <v>51</v>
      </c>
      <c r="B72" s="1153" t="s">
        <v>3395</v>
      </c>
      <c r="C72" s="1154">
        <v>0</v>
      </c>
      <c r="D72" s="1154">
        <v>3993.43</v>
      </c>
      <c r="E72" s="1154">
        <v>3993.42542</v>
      </c>
      <c r="F72" s="1143">
        <f t="shared" si="5"/>
        <v>99.999885311624354</v>
      </c>
      <c r="G72" s="1144" t="s">
        <v>5035</v>
      </c>
      <c r="H72" s="1156" t="s">
        <v>59</v>
      </c>
      <c r="I72" s="151"/>
      <c r="K72" s="151"/>
    </row>
    <row r="73" spans="1:11" s="120" customFormat="1" ht="45" customHeight="1" x14ac:dyDescent="0.2">
      <c r="A73" s="160">
        <f t="shared" si="6"/>
        <v>52</v>
      </c>
      <c r="B73" s="1153" t="s">
        <v>3396</v>
      </c>
      <c r="C73" s="1154">
        <v>0</v>
      </c>
      <c r="D73" s="1154">
        <v>3547.54</v>
      </c>
      <c r="E73" s="1154">
        <v>2667.1744900000003</v>
      </c>
      <c r="F73" s="1143">
        <f t="shared" si="5"/>
        <v>75.183774953911737</v>
      </c>
      <c r="G73" s="1144" t="s">
        <v>5035</v>
      </c>
      <c r="H73" s="1156" t="s">
        <v>5256</v>
      </c>
      <c r="I73" s="151"/>
      <c r="K73" s="151"/>
    </row>
    <row r="74" spans="1:11" s="120" customFormat="1" ht="57" customHeight="1" x14ac:dyDescent="0.2">
      <c r="A74" s="160">
        <f t="shared" si="6"/>
        <v>53</v>
      </c>
      <c r="B74" s="1153" t="s">
        <v>4062</v>
      </c>
      <c r="C74" s="1154">
        <v>3200</v>
      </c>
      <c r="D74" s="1154">
        <v>3700</v>
      </c>
      <c r="E74" s="1154">
        <v>3363.8428100000001</v>
      </c>
      <c r="F74" s="1143">
        <f t="shared" si="5"/>
        <v>90.914670540540541</v>
      </c>
      <c r="G74" s="1183" t="s">
        <v>542</v>
      </c>
      <c r="H74" s="1156" t="s">
        <v>5257</v>
      </c>
      <c r="I74" s="151"/>
      <c r="K74" s="151"/>
    </row>
    <row r="75" spans="1:11" s="120" customFormat="1" ht="99" customHeight="1" x14ac:dyDescent="0.2">
      <c r="A75" s="160">
        <f t="shared" si="6"/>
        <v>54</v>
      </c>
      <c r="B75" s="1153" t="s">
        <v>3397</v>
      </c>
      <c r="C75" s="1154">
        <v>0</v>
      </c>
      <c r="D75" s="1154">
        <v>51473.98</v>
      </c>
      <c r="E75" s="1154">
        <v>46735.676289999996</v>
      </c>
      <c r="F75" s="1143">
        <f t="shared" si="5"/>
        <v>90.794759391055422</v>
      </c>
      <c r="G75" s="1183" t="s">
        <v>542</v>
      </c>
      <c r="H75" s="1156" t="s">
        <v>5258</v>
      </c>
      <c r="I75" s="151"/>
      <c r="K75" s="151"/>
    </row>
    <row r="76" spans="1:11" s="120" customFormat="1" ht="24" customHeight="1" x14ac:dyDescent="0.2">
      <c r="A76" s="160">
        <f t="shared" si="6"/>
        <v>55</v>
      </c>
      <c r="B76" s="1153" t="s">
        <v>3398</v>
      </c>
      <c r="C76" s="1154">
        <v>0</v>
      </c>
      <c r="D76" s="1154">
        <v>28407.079999999998</v>
      </c>
      <c r="E76" s="1154">
        <v>28407.070080000001</v>
      </c>
      <c r="F76" s="1143">
        <f t="shared" si="5"/>
        <v>99.999965079128174</v>
      </c>
      <c r="G76" s="1144" t="s">
        <v>5035</v>
      </c>
      <c r="H76" s="1156" t="s">
        <v>59</v>
      </c>
      <c r="I76" s="151"/>
      <c r="K76" s="151"/>
    </row>
    <row r="77" spans="1:11" s="120" customFormat="1" ht="24" customHeight="1" x14ac:dyDescent="0.2">
      <c r="A77" s="160">
        <f t="shared" si="6"/>
        <v>56</v>
      </c>
      <c r="B77" s="1153" t="s">
        <v>3399</v>
      </c>
      <c r="C77" s="1154">
        <v>0</v>
      </c>
      <c r="D77" s="1154">
        <v>11961.189999999999</v>
      </c>
      <c r="E77" s="1154">
        <v>11961.189999999999</v>
      </c>
      <c r="F77" s="1143">
        <f t="shared" si="5"/>
        <v>100</v>
      </c>
      <c r="G77" s="1144" t="s">
        <v>5035</v>
      </c>
      <c r="H77" s="1156" t="s">
        <v>59</v>
      </c>
      <c r="I77" s="151"/>
      <c r="K77" s="151"/>
    </row>
    <row r="78" spans="1:11" s="120" customFormat="1" ht="105" x14ac:dyDescent="0.2">
      <c r="A78" s="160">
        <f t="shared" si="6"/>
        <v>57</v>
      </c>
      <c r="B78" s="1153" t="s">
        <v>3400</v>
      </c>
      <c r="C78" s="1154">
        <v>12000</v>
      </c>
      <c r="D78" s="1154">
        <v>23542.62</v>
      </c>
      <c r="E78" s="1154">
        <v>1613.71576</v>
      </c>
      <c r="F78" s="1143">
        <f t="shared" si="5"/>
        <v>6.8544442377271517</v>
      </c>
      <c r="G78" s="1144" t="s">
        <v>542</v>
      </c>
      <c r="H78" s="455" t="s">
        <v>5259</v>
      </c>
      <c r="I78" s="151"/>
      <c r="K78" s="151"/>
    </row>
    <row r="79" spans="1:11" s="120" customFormat="1" ht="34.5" customHeight="1" x14ac:dyDescent="0.2">
      <c r="A79" s="160">
        <f t="shared" si="6"/>
        <v>58</v>
      </c>
      <c r="B79" s="1153" t="s">
        <v>3402</v>
      </c>
      <c r="C79" s="1154">
        <v>0</v>
      </c>
      <c r="D79" s="1154">
        <v>795</v>
      </c>
      <c r="E79" s="1154">
        <v>795</v>
      </c>
      <c r="F79" s="1143">
        <f t="shared" si="5"/>
        <v>100</v>
      </c>
      <c r="G79" s="1144" t="s">
        <v>5035</v>
      </c>
      <c r="H79" s="1156" t="s">
        <v>59</v>
      </c>
      <c r="I79" s="151"/>
      <c r="K79" s="151"/>
    </row>
    <row r="80" spans="1:11" s="120" customFormat="1" ht="110.25" customHeight="1" x14ac:dyDescent="0.2">
      <c r="A80" s="160">
        <f t="shared" si="6"/>
        <v>59</v>
      </c>
      <c r="B80" s="1153" t="s">
        <v>4063</v>
      </c>
      <c r="C80" s="1154">
        <v>80000</v>
      </c>
      <c r="D80" s="1154">
        <v>40000</v>
      </c>
      <c r="E80" s="1154">
        <v>5627.9396399999996</v>
      </c>
      <c r="F80" s="1143">
        <f t="shared" si="5"/>
        <v>14.069849099999999</v>
      </c>
      <c r="G80" s="1144" t="s">
        <v>542</v>
      </c>
      <c r="H80" s="453" t="s">
        <v>5260</v>
      </c>
      <c r="I80" s="151"/>
      <c r="K80" s="151"/>
    </row>
    <row r="81" spans="1:11" s="120" customFormat="1" ht="99" customHeight="1" x14ac:dyDescent="0.2">
      <c r="A81" s="160">
        <f t="shared" si="6"/>
        <v>60</v>
      </c>
      <c r="B81" s="1153" t="s">
        <v>5261</v>
      </c>
      <c r="C81" s="1154">
        <v>23000</v>
      </c>
      <c r="D81" s="1154">
        <v>13000</v>
      </c>
      <c r="E81" s="1154">
        <v>0</v>
      </c>
      <c r="F81" s="1143">
        <f t="shared" si="5"/>
        <v>0</v>
      </c>
      <c r="G81" s="1183" t="s">
        <v>542</v>
      </c>
      <c r="H81" s="1145" t="s">
        <v>5262</v>
      </c>
      <c r="I81" s="151"/>
      <c r="K81" s="151"/>
    </row>
    <row r="82" spans="1:11" s="120" customFormat="1" ht="24" customHeight="1" x14ac:dyDescent="0.2">
      <c r="A82" s="160">
        <f t="shared" si="6"/>
        <v>61</v>
      </c>
      <c r="B82" s="1153" t="s">
        <v>4330</v>
      </c>
      <c r="C82" s="1154">
        <v>5500</v>
      </c>
      <c r="D82" s="1154">
        <v>3190.82</v>
      </c>
      <c r="E82" s="1154">
        <v>3190.8180000000002</v>
      </c>
      <c r="F82" s="1143">
        <f t="shared" si="5"/>
        <v>99.9999373201873</v>
      </c>
      <c r="G82" s="1144" t="s">
        <v>5035</v>
      </c>
      <c r="H82" s="1145" t="s">
        <v>59</v>
      </c>
      <c r="I82" s="151"/>
      <c r="K82" s="151"/>
    </row>
    <row r="83" spans="1:11" s="120" customFormat="1" ht="34.5" customHeight="1" x14ac:dyDescent="0.2">
      <c r="A83" s="160">
        <f t="shared" si="6"/>
        <v>62</v>
      </c>
      <c r="B83" s="1153" t="s">
        <v>4331</v>
      </c>
      <c r="C83" s="1154">
        <v>1434</v>
      </c>
      <c r="D83" s="1154">
        <v>934.36</v>
      </c>
      <c r="E83" s="1154">
        <v>934.35832999999991</v>
      </c>
      <c r="F83" s="1143">
        <f t="shared" si="5"/>
        <v>99.999821268033728</v>
      </c>
      <c r="G83" s="1144" t="s">
        <v>5035</v>
      </c>
      <c r="H83" s="1145" t="s">
        <v>59</v>
      </c>
      <c r="I83" s="151"/>
      <c r="K83" s="151"/>
    </row>
    <row r="84" spans="1:11" s="120" customFormat="1" ht="67.5" customHeight="1" x14ac:dyDescent="0.2">
      <c r="A84" s="160">
        <f t="shared" si="6"/>
        <v>63</v>
      </c>
      <c r="B84" s="1153" t="s">
        <v>5263</v>
      </c>
      <c r="C84" s="1154">
        <v>2000</v>
      </c>
      <c r="D84" s="1154">
        <v>2000</v>
      </c>
      <c r="E84" s="1154">
        <v>0</v>
      </c>
      <c r="F84" s="1143">
        <f t="shared" si="5"/>
        <v>0</v>
      </c>
      <c r="G84" s="1183" t="s">
        <v>542</v>
      </c>
      <c r="H84" s="453" t="s">
        <v>5264</v>
      </c>
      <c r="I84" s="151"/>
      <c r="K84" s="151"/>
    </row>
    <row r="85" spans="1:11" s="120" customFormat="1" ht="24" customHeight="1" x14ac:dyDescent="0.2">
      <c r="A85" s="160">
        <f t="shared" si="6"/>
        <v>64</v>
      </c>
      <c r="B85" s="1153" t="s">
        <v>4332</v>
      </c>
      <c r="C85" s="1154">
        <v>2000</v>
      </c>
      <c r="D85" s="1154">
        <v>2000</v>
      </c>
      <c r="E85" s="1154">
        <v>2000</v>
      </c>
      <c r="F85" s="1143">
        <f t="shared" si="5"/>
        <v>100</v>
      </c>
      <c r="G85" s="1144" t="s">
        <v>5035</v>
      </c>
      <c r="H85" s="1145" t="s">
        <v>59</v>
      </c>
      <c r="I85" s="151"/>
      <c r="K85" s="151"/>
    </row>
    <row r="86" spans="1:11" s="120" customFormat="1" ht="89.25" customHeight="1" x14ac:dyDescent="0.2">
      <c r="A86" s="160">
        <f t="shared" si="6"/>
        <v>65</v>
      </c>
      <c r="B86" s="1153" t="s">
        <v>5265</v>
      </c>
      <c r="C86" s="1154">
        <v>5500</v>
      </c>
      <c r="D86" s="1154">
        <v>1000</v>
      </c>
      <c r="E86" s="1154">
        <v>0</v>
      </c>
      <c r="F86" s="1143">
        <f t="shared" si="5"/>
        <v>0</v>
      </c>
      <c r="G86" s="1183" t="s">
        <v>542</v>
      </c>
      <c r="H86" s="1145" t="s">
        <v>5266</v>
      </c>
      <c r="I86" s="151"/>
      <c r="K86" s="151"/>
    </row>
    <row r="87" spans="1:11" s="120" customFormat="1" ht="105" x14ac:dyDescent="0.2">
      <c r="A87" s="160">
        <f t="shared" si="6"/>
        <v>66</v>
      </c>
      <c r="B87" s="1153" t="s">
        <v>5267</v>
      </c>
      <c r="C87" s="1154">
        <v>20000</v>
      </c>
      <c r="D87" s="1154">
        <v>2000</v>
      </c>
      <c r="E87" s="1154">
        <v>0</v>
      </c>
      <c r="F87" s="1143">
        <f t="shared" si="5"/>
        <v>0</v>
      </c>
      <c r="G87" s="1183" t="s">
        <v>542</v>
      </c>
      <c r="H87" s="1145" t="s">
        <v>5268</v>
      </c>
      <c r="I87" s="151"/>
      <c r="K87" s="151"/>
    </row>
    <row r="88" spans="1:11" s="120" customFormat="1" ht="24" customHeight="1" x14ac:dyDescent="0.2">
      <c r="A88" s="160">
        <f t="shared" si="6"/>
        <v>67</v>
      </c>
      <c r="B88" s="1153" t="s">
        <v>4361</v>
      </c>
      <c r="C88" s="1154">
        <v>8500</v>
      </c>
      <c r="D88" s="1154">
        <v>5375.98</v>
      </c>
      <c r="E88" s="1154">
        <v>5346.9324500000002</v>
      </c>
      <c r="F88" s="1143">
        <f t="shared" si="5"/>
        <v>99.459678979460492</v>
      </c>
      <c r="G88" s="1144" t="s">
        <v>5035</v>
      </c>
      <c r="H88" s="1145" t="s">
        <v>59</v>
      </c>
      <c r="I88" s="151"/>
      <c r="K88" s="151"/>
    </row>
    <row r="89" spans="1:11" s="120" customFormat="1" ht="73.5" x14ac:dyDescent="0.2">
      <c r="A89" s="160">
        <f t="shared" si="6"/>
        <v>68</v>
      </c>
      <c r="B89" s="1153" t="s">
        <v>4362</v>
      </c>
      <c r="C89" s="1154">
        <v>1500</v>
      </c>
      <c r="D89" s="1154">
        <v>1500</v>
      </c>
      <c r="E89" s="1154">
        <v>365.72583000000003</v>
      </c>
      <c r="F89" s="1143">
        <f t="shared" si="5"/>
        <v>24.381722000000003</v>
      </c>
      <c r="G89" s="1144" t="s">
        <v>542</v>
      </c>
      <c r="H89" s="1145" t="s">
        <v>5269</v>
      </c>
      <c r="I89" s="151"/>
      <c r="K89" s="151"/>
    </row>
    <row r="90" spans="1:11" s="120" customFormat="1" ht="63" x14ac:dyDescent="0.2">
      <c r="A90" s="160">
        <f t="shared" si="6"/>
        <v>69</v>
      </c>
      <c r="B90" s="1153" t="s">
        <v>4363</v>
      </c>
      <c r="C90" s="1154">
        <v>600</v>
      </c>
      <c r="D90" s="1154">
        <v>600</v>
      </c>
      <c r="E90" s="1154">
        <v>358.16</v>
      </c>
      <c r="F90" s="1143">
        <f t="shared" si="5"/>
        <v>59.693333333333342</v>
      </c>
      <c r="G90" s="1183" t="s">
        <v>542</v>
      </c>
      <c r="H90" s="1145" t="s">
        <v>5270</v>
      </c>
      <c r="I90" s="151"/>
      <c r="K90" s="151"/>
    </row>
    <row r="91" spans="1:11" s="120" customFormat="1" ht="120" customHeight="1" x14ac:dyDescent="0.2">
      <c r="A91" s="160">
        <f t="shared" si="6"/>
        <v>70</v>
      </c>
      <c r="B91" s="1153" t="s">
        <v>5271</v>
      </c>
      <c r="C91" s="1154">
        <v>1500</v>
      </c>
      <c r="D91" s="1154">
        <v>1500</v>
      </c>
      <c r="E91" s="1154">
        <v>0</v>
      </c>
      <c r="F91" s="1143">
        <f t="shared" si="5"/>
        <v>0</v>
      </c>
      <c r="G91" s="1183" t="s">
        <v>542</v>
      </c>
      <c r="H91" s="1145" t="s">
        <v>5272</v>
      </c>
      <c r="I91" s="151"/>
      <c r="K91" s="151"/>
    </row>
    <row r="92" spans="1:11" s="120" customFormat="1" ht="34.5" customHeight="1" x14ac:dyDescent="0.2">
      <c r="A92" s="160">
        <f t="shared" si="6"/>
        <v>71</v>
      </c>
      <c r="B92" s="1153" t="s">
        <v>5273</v>
      </c>
      <c r="C92" s="1154">
        <v>2500</v>
      </c>
      <c r="D92" s="1154">
        <v>0</v>
      </c>
      <c r="E92" s="1154">
        <v>0</v>
      </c>
      <c r="F92" s="1143" t="s">
        <v>2578</v>
      </c>
      <c r="G92" s="1144" t="s">
        <v>542</v>
      </c>
      <c r="H92" s="1145" t="s">
        <v>5274</v>
      </c>
      <c r="I92" s="151"/>
      <c r="K92" s="151"/>
    </row>
    <row r="93" spans="1:11" s="120" customFormat="1" ht="14.25" customHeight="1" x14ac:dyDescent="0.2">
      <c r="A93" s="160">
        <f t="shared" si="6"/>
        <v>72</v>
      </c>
      <c r="B93" s="1153" t="s">
        <v>3671</v>
      </c>
      <c r="C93" s="1154">
        <v>0</v>
      </c>
      <c r="D93" s="1154">
        <v>39391.11</v>
      </c>
      <c r="E93" s="1154">
        <v>39391.107499999998</v>
      </c>
      <c r="F93" s="1143">
        <f t="shared" ref="F93:F107" si="7">E93/D93*100</f>
        <v>99.99999365339032</v>
      </c>
      <c r="G93" s="1144" t="s">
        <v>5035</v>
      </c>
      <c r="H93" s="1145" t="s">
        <v>59</v>
      </c>
      <c r="I93" s="151"/>
      <c r="K93" s="151"/>
    </row>
    <row r="94" spans="1:11" s="120" customFormat="1" ht="78" customHeight="1" x14ac:dyDescent="0.2">
      <c r="A94" s="160">
        <f t="shared" si="6"/>
        <v>73</v>
      </c>
      <c r="B94" s="1153" t="s">
        <v>5275</v>
      </c>
      <c r="C94" s="1154">
        <v>0</v>
      </c>
      <c r="D94" s="1154">
        <v>24777.49</v>
      </c>
      <c r="E94" s="1154">
        <v>0</v>
      </c>
      <c r="F94" s="1143">
        <f t="shared" si="7"/>
        <v>0</v>
      </c>
      <c r="G94" s="1144" t="s">
        <v>542</v>
      </c>
      <c r="H94" s="1145" t="s">
        <v>5276</v>
      </c>
      <c r="I94" s="151"/>
      <c r="K94" s="151"/>
    </row>
    <row r="95" spans="1:11" s="120" customFormat="1" ht="52.5" x14ac:dyDescent="0.2">
      <c r="A95" s="160">
        <f t="shared" si="6"/>
        <v>74</v>
      </c>
      <c r="B95" s="1153" t="s">
        <v>5277</v>
      </c>
      <c r="C95" s="1154">
        <v>0</v>
      </c>
      <c r="D95" s="1154">
        <v>200</v>
      </c>
      <c r="E95" s="1154">
        <v>0</v>
      </c>
      <c r="F95" s="1143">
        <f t="shared" si="7"/>
        <v>0</v>
      </c>
      <c r="G95" s="1183" t="s">
        <v>542</v>
      </c>
      <c r="H95" s="1145" t="s">
        <v>5278</v>
      </c>
      <c r="I95" s="151"/>
      <c r="K95" s="151"/>
    </row>
    <row r="96" spans="1:11" s="120" customFormat="1" ht="57" customHeight="1" x14ac:dyDescent="0.2">
      <c r="A96" s="160">
        <f t="shared" si="6"/>
        <v>75</v>
      </c>
      <c r="B96" s="1153" t="s">
        <v>5279</v>
      </c>
      <c r="C96" s="1154">
        <v>0</v>
      </c>
      <c r="D96" s="1154">
        <v>1300</v>
      </c>
      <c r="E96" s="1154">
        <v>0</v>
      </c>
      <c r="F96" s="1143">
        <f t="shared" si="7"/>
        <v>0</v>
      </c>
      <c r="G96" s="1144" t="s">
        <v>542</v>
      </c>
      <c r="H96" s="453" t="s">
        <v>5280</v>
      </c>
      <c r="I96" s="151"/>
      <c r="K96" s="151"/>
    </row>
    <row r="97" spans="1:11" s="120" customFormat="1" ht="89.25" customHeight="1" x14ac:dyDescent="0.2">
      <c r="A97" s="160">
        <f t="shared" si="6"/>
        <v>76</v>
      </c>
      <c r="B97" s="1153" t="s">
        <v>5281</v>
      </c>
      <c r="C97" s="1154">
        <v>0</v>
      </c>
      <c r="D97" s="1154">
        <v>1000</v>
      </c>
      <c r="E97" s="1154">
        <v>0</v>
      </c>
      <c r="F97" s="1143">
        <f t="shared" si="7"/>
        <v>0</v>
      </c>
      <c r="G97" s="1183" t="s">
        <v>542</v>
      </c>
      <c r="H97" s="453" t="s">
        <v>5282</v>
      </c>
      <c r="I97" s="151"/>
      <c r="K97" s="151"/>
    </row>
    <row r="98" spans="1:11" s="120" customFormat="1" ht="24" customHeight="1" x14ac:dyDescent="0.2">
      <c r="A98" s="160">
        <f t="shared" si="6"/>
        <v>77</v>
      </c>
      <c r="B98" s="1153" t="s">
        <v>4333</v>
      </c>
      <c r="C98" s="1154">
        <v>0</v>
      </c>
      <c r="D98" s="1154">
        <v>3400</v>
      </c>
      <c r="E98" s="1154">
        <v>3400</v>
      </c>
      <c r="F98" s="1143">
        <f t="shared" si="7"/>
        <v>100</v>
      </c>
      <c r="G98" s="1144" t="s">
        <v>5035</v>
      </c>
      <c r="H98" s="1145" t="s">
        <v>59</v>
      </c>
      <c r="I98" s="151"/>
      <c r="K98" s="151"/>
    </row>
    <row r="99" spans="1:11" s="120" customFormat="1" ht="89.25" customHeight="1" x14ac:dyDescent="0.2">
      <c r="A99" s="160">
        <f t="shared" si="6"/>
        <v>78</v>
      </c>
      <c r="B99" s="1153" t="s">
        <v>4364</v>
      </c>
      <c r="C99" s="1154">
        <v>0</v>
      </c>
      <c r="D99" s="1154">
        <v>52268.97</v>
      </c>
      <c r="E99" s="1154">
        <v>35628.618089999996</v>
      </c>
      <c r="F99" s="1143">
        <f t="shared" si="7"/>
        <v>68.163994985935233</v>
      </c>
      <c r="G99" s="1183" t="s">
        <v>542</v>
      </c>
      <c r="H99" s="1145" t="s">
        <v>5283</v>
      </c>
      <c r="I99" s="151"/>
      <c r="K99" s="151"/>
    </row>
    <row r="100" spans="1:11" s="120" customFormat="1" ht="45" customHeight="1" x14ac:dyDescent="0.2">
      <c r="A100" s="160">
        <f t="shared" si="6"/>
        <v>79</v>
      </c>
      <c r="B100" s="1153" t="s">
        <v>5284</v>
      </c>
      <c r="C100" s="1154">
        <v>0</v>
      </c>
      <c r="D100" s="1154">
        <v>2587.8000000000002</v>
      </c>
      <c r="E100" s="1154">
        <v>0</v>
      </c>
      <c r="F100" s="1143">
        <f t="shared" si="7"/>
        <v>0</v>
      </c>
      <c r="G100" s="1183" t="s">
        <v>542</v>
      </c>
      <c r="H100" s="1145" t="s">
        <v>5285</v>
      </c>
      <c r="I100" s="151"/>
      <c r="K100" s="151"/>
    </row>
    <row r="101" spans="1:11" s="120" customFormat="1" ht="157.5" x14ac:dyDescent="0.2">
      <c r="A101" s="160">
        <f t="shared" si="6"/>
        <v>80</v>
      </c>
      <c r="B101" s="1153" t="s">
        <v>2816</v>
      </c>
      <c r="C101" s="1154">
        <v>19308</v>
      </c>
      <c r="D101" s="1154">
        <v>61400.939999999995</v>
      </c>
      <c r="E101" s="1154">
        <v>13599.426500000003</v>
      </c>
      <c r="F101" s="1143">
        <f t="shared" si="7"/>
        <v>22.148564012212198</v>
      </c>
      <c r="G101" s="1144" t="s">
        <v>542</v>
      </c>
      <c r="H101" s="1145" t="s">
        <v>5286</v>
      </c>
      <c r="I101" s="151"/>
      <c r="K101" s="151"/>
    </row>
    <row r="102" spans="1:11" s="120" customFormat="1" ht="84" x14ac:dyDescent="0.2">
      <c r="A102" s="160">
        <f t="shared" si="6"/>
        <v>81</v>
      </c>
      <c r="B102" s="1153" t="s">
        <v>495</v>
      </c>
      <c r="C102" s="1154">
        <v>30000</v>
      </c>
      <c r="D102" s="1154">
        <v>54036.14</v>
      </c>
      <c r="E102" s="1154">
        <v>52389.13293</v>
      </c>
      <c r="F102" s="1143">
        <f t="shared" si="7"/>
        <v>96.952026791699041</v>
      </c>
      <c r="G102" s="1144" t="s">
        <v>542</v>
      </c>
      <c r="H102" s="1145" t="s">
        <v>5287</v>
      </c>
      <c r="I102" s="151"/>
      <c r="K102" s="151"/>
    </row>
    <row r="103" spans="1:11" s="120" customFormat="1" ht="15.75" customHeight="1" x14ac:dyDescent="0.2">
      <c r="A103" s="160">
        <f t="shared" si="6"/>
        <v>82</v>
      </c>
      <c r="B103" s="1153" t="s">
        <v>4334</v>
      </c>
      <c r="C103" s="1154">
        <v>0</v>
      </c>
      <c r="D103" s="1154">
        <v>3809.0499999999997</v>
      </c>
      <c r="E103" s="1154">
        <v>3809.0410000000002</v>
      </c>
      <c r="F103" s="1143">
        <f t="shared" si="7"/>
        <v>99.999763720612762</v>
      </c>
      <c r="G103" s="1144" t="s">
        <v>5035</v>
      </c>
      <c r="H103" s="1145" t="s">
        <v>59</v>
      </c>
      <c r="I103" s="151"/>
      <c r="K103" s="151"/>
    </row>
    <row r="104" spans="1:11" s="120" customFormat="1" ht="84" x14ac:dyDescent="0.2">
      <c r="A104" s="160">
        <f t="shared" si="6"/>
        <v>83</v>
      </c>
      <c r="B104" s="1153" t="s">
        <v>2817</v>
      </c>
      <c r="C104" s="1154">
        <v>50000</v>
      </c>
      <c r="D104" s="1154">
        <v>73495.16</v>
      </c>
      <c r="E104" s="1154">
        <v>71343.885639999993</v>
      </c>
      <c r="F104" s="1143">
        <f t="shared" si="7"/>
        <v>97.072903358534063</v>
      </c>
      <c r="G104" s="1144" t="s">
        <v>542</v>
      </c>
      <c r="H104" s="453" t="s">
        <v>5288</v>
      </c>
      <c r="I104" s="151"/>
      <c r="K104" s="151"/>
    </row>
    <row r="105" spans="1:11" s="120" customFormat="1" ht="15.75" customHeight="1" x14ac:dyDescent="0.2">
      <c r="A105" s="160">
        <f t="shared" si="6"/>
        <v>84</v>
      </c>
      <c r="B105" s="1153" t="s">
        <v>4335</v>
      </c>
      <c r="C105" s="1154">
        <v>0</v>
      </c>
      <c r="D105" s="1154">
        <v>5500</v>
      </c>
      <c r="E105" s="1154">
        <v>5500</v>
      </c>
      <c r="F105" s="1143">
        <f t="shared" si="7"/>
        <v>100</v>
      </c>
      <c r="G105" s="1144" t="s">
        <v>5035</v>
      </c>
      <c r="H105" s="1145" t="s">
        <v>59</v>
      </c>
      <c r="I105" s="151"/>
      <c r="K105" s="151"/>
    </row>
    <row r="106" spans="1:11" s="120" customFormat="1" ht="24.75" customHeight="1" x14ac:dyDescent="0.2">
      <c r="A106" s="160">
        <f t="shared" si="6"/>
        <v>85</v>
      </c>
      <c r="B106" s="1153" t="s">
        <v>3075</v>
      </c>
      <c r="C106" s="1154">
        <v>32375</v>
      </c>
      <c r="D106" s="1154">
        <v>69730.38</v>
      </c>
      <c r="E106" s="1154">
        <v>69730.373999999996</v>
      </c>
      <c r="F106" s="1143">
        <f t="shared" si="7"/>
        <v>99.999991395429063</v>
      </c>
      <c r="G106" s="1144" t="s">
        <v>5035</v>
      </c>
      <c r="H106" s="453" t="s">
        <v>59</v>
      </c>
      <c r="I106" s="151"/>
      <c r="K106" s="151"/>
    </row>
    <row r="107" spans="1:11" s="120" customFormat="1" ht="13.5" customHeight="1" thickBot="1" x14ac:dyDescent="0.25">
      <c r="A107" s="1386" t="s">
        <v>288</v>
      </c>
      <c r="B107" s="1387"/>
      <c r="C107" s="138">
        <f>SUM(C60:C106)</f>
        <v>487917</v>
      </c>
      <c r="D107" s="148">
        <f>SUM(D60:D106)</f>
        <v>778241.12</v>
      </c>
      <c r="E107" s="148">
        <f>SUM(E60:E106)</f>
        <v>575600.55357000011</v>
      </c>
      <c r="F107" s="149">
        <f t="shared" si="7"/>
        <v>73.961724557808012</v>
      </c>
      <c r="G107" s="140"/>
      <c r="H107" s="1192"/>
      <c r="I107" s="151"/>
      <c r="K107" s="151"/>
    </row>
    <row r="108" spans="1:11" ht="18" customHeight="1" thickBot="1" x14ac:dyDescent="0.2">
      <c r="A108" s="158" t="s">
        <v>534</v>
      </c>
      <c r="B108" s="132"/>
      <c r="C108" s="133"/>
      <c r="D108" s="133"/>
      <c r="E108" s="134"/>
      <c r="F108" s="135"/>
      <c r="G108" s="136"/>
      <c r="H108" s="1193"/>
      <c r="I108" s="151"/>
      <c r="K108" s="151"/>
    </row>
    <row r="109" spans="1:11" s="120" customFormat="1" ht="141.75" customHeight="1" x14ac:dyDescent="0.2">
      <c r="A109" s="454">
        <f>A106+1</f>
        <v>86</v>
      </c>
      <c r="B109" s="1153" t="s">
        <v>503</v>
      </c>
      <c r="C109" s="1154">
        <v>111812</v>
      </c>
      <c r="D109" s="1154">
        <v>34462.28</v>
      </c>
      <c r="E109" s="1154">
        <v>14097.5255</v>
      </c>
      <c r="F109" s="1143">
        <f t="shared" ref="F109:F120" si="8">E109/D109*100</f>
        <v>40.907117869160139</v>
      </c>
      <c r="G109" s="1183" t="s">
        <v>542</v>
      </c>
      <c r="H109" s="453" t="s">
        <v>5289</v>
      </c>
      <c r="I109" s="151"/>
      <c r="K109" s="151"/>
    </row>
    <row r="110" spans="1:11" s="120" customFormat="1" ht="99" customHeight="1" x14ac:dyDescent="0.2">
      <c r="A110" s="160">
        <f t="shared" ref="A110:A119" si="9">A109+1</f>
        <v>87</v>
      </c>
      <c r="B110" s="1153" t="s">
        <v>2653</v>
      </c>
      <c r="C110" s="1154">
        <v>0</v>
      </c>
      <c r="D110" s="1154">
        <v>2342.56</v>
      </c>
      <c r="E110" s="1154">
        <v>1196.69</v>
      </c>
      <c r="F110" s="1143">
        <f t="shared" si="8"/>
        <v>51.084710743801651</v>
      </c>
      <c r="G110" s="1183" t="s">
        <v>542</v>
      </c>
      <c r="H110" s="453" t="s">
        <v>5290</v>
      </c>
      <c r="I110" s="151"/>
      <c r="K110" s="151"/>
    </row>
    <row r="111" spans="1:11" s="120" customFormat="1" ht="24" customHeight="1" x14ac:dyDescent="0.2">
      <c r="A111" s="160">
        <f t="shared" si="9"/>
        <v>88</v>
      </c>
      <c r="B111" s="1153" t="s">
        <v>3215</v>
      </c>
      <c r="C111" s="1154">
        <v>0</v>
      </c>
      <c r="D111" s="1154">
        <v>7999.58</v>
      </c>
      <c r="E111" s="1154">
        <v>7999.5660400000006</v>
      </c>
      <c r="F111" s="1143">
        <f t="shared" si="8"/>
        <v>99.999825490838276</v>
      </c>
      <c r="G111" s="1144" t="s">
        <v>5035</v>
      </c>
      <c r="H111" s="1165" t="s">
        <v>59</v>
      </c>
      <c r="I111" s="151"/>
      <c r="K111" s="151"/>
    </row>
    <row r="112" spans="1:11" s="120" customFormat="1" ht="78" customHeight="1" x14ac:dyDescent="0.2">
      <c r="A112" s="160">
        <f t="shared" si="9"/>
        <v>89</v>
      </c>
      <c r="B112" s="1153" t="s">
        <v>3459</v>
      </c>
      <c r="C112" s="1154">
        <v>0</v>
      </c>
      <c r="D112" s="1154">
        <v>62198.399999999994</v>
      </c>
      <c r="E112" s="1154">
        <v>41959.330520000003</v>
      </c>
      <c r="F112" s="1143">
        <f t="shared" si="8"/>
        <v>67.460466057004695</v>
      </c>
      <c r="G112" s="1183" t="s">
        <v>542</v>
      </c>
      <c r="H112" s="453" t="s">
        <v>5291</v>
      </c>
      <c r="I112" s="151"/>
      <c r="K112" s="151"/>
    </row>
    <row r="113" spans="1:11" s="120" customFormat="1" ht="31.5" x14ac:dyDescent="0.2">
      <c r="A113" s="160">
        <f t="shared" si="9"/>
        <v>90</v>
      </c>
      <c r="B113" s="1153" t="s">
        <v>3344</v>
      </c>
      <c r="C113" s="1154">
        <v>0</v>
      </c>
      <c r="D113" s="1154">
        <v>3371.0599999999995</v>
      </c>
      <c r="E113" s="1154">
        <v>3371.0579000000002</v>
      </c>
      <c r="F113" s="1143">
        <f t="shared" si="8"/>
        <v>99.999937705054222</v>
      </c>
      <c r="G113" s="1144" t="s">
        <v>5035</v>
      </c>
      <c r="H113" s="1165" t="s">
        <v>59</v>
      </c>
      <c r="I113" s="151"/>
      <c r="K113" s="151"/>
    </row>
    <row r="114" spans="1:11" s="120" customFormat="1" ht="78" customHeight="1" x14ac:dyDescent="0.2">
      <c r="A114" s="160">
        <f t="shared" si="9"/>
        <v>91</v>
      </c>
      <c r="B114" s="1153" t="s">
        <v>3460</v>
      </c>
      <c r="C114" s="1154">
        <v>0</v>
      </c>
      <c r="D114" s="1154">
        <v>17946.599999999999</v>
      </c>
      <c r="E114" s="1154">
        <v>12747.483260000001</v>
      </c>
      <c r="F114" s="1143">
        <f t="shared" si="8"/>
        <v>71.03007399730312</v>
      </c>
      <c r="G114" s="1144" t="s">
        <v>542</v>
      </c>
      <c r="H114" s="453" t="s">
        <v>5291</v>
      </c>
      <c r="I114" s="151"/>
      <c r="K114" s="151"/>
    </row>
    <row r="115" spans="1:11" s="120" customFormat="1" ht="34.5" customHeight="1" x14ac:dyDescent="0.2">
      <c r="A115" s="160">
        <f t="shared" si="9"/>
        <v>92</v>
      </c>
      <c r="B115" s="1153" t="s">
        <v>4064</v>
      </c>
      <c r="C115" s="1154">
        <v>3940</v>
      </c>
      <c r="D115" s="1154">
        <v>332.88</v>
      </c>
      <c r="E115" s="1154">
        <v>332.87099999999998</v>
      </c>
      <c r="F115" s="1143">
        <f t="shared" si="8"/>
        <v>99.997296322999276</v>
      </c>
      <c r="G115" s="1144" t="s">
        <v>5035</v>
      </c>
      <c r="H115" s="1145" t="s">
        <v>59</v>
      </c>
      <c r="I115" s="151"/>
      <c r="K115" s="151"/>
    </row>
    <row r="116" spans="1:11" s="120" customFormat="1" ht="34.5" customHeight="1" x14ac:dyDescent="0.2">
      <c r="A116" s="160">
        <f t="shared" si="9"/>
        <v>93</v>
      </c>
      <c r="B116" s="1153" t="s">
        <v>4065</v>
      </c>
      <c r="C116" s="1154">
        <v>0</v>
      </c>
      <c r="D116" s="1154">
        <v>5892.33</v>
      </c>
      <c r="E116" s="1154">
        <v>5892.3253500000001</v>
      </c>
      <c r="F116" s="1143">
        <f t="shared" si="8"/>
        <v>99.999921083849685</v>
      </c>
      <c r="G116" s="1144" t="s">
        <v>5035</v>
      </c>
      <c r="H116" s="1145" t="s">
        <v>59</v>
      </c>
      <c r="I116" s="151"/>
      <c r="K116" s="151"/>
    </row>
    <row r="117" spans="1:11" s="120" customFormat="1" ht="34.5" customHeight="1" x14ac:dyDescent="0.2">
      <c r="A117" s="160">
        <f t="shared" si="9"/>
        <v>94</v>
      </c>
      <c r="B117" s="1153" t="s">
        <v>5292</v>
      </c>
      <c r="C117" s="1154">
        <v>0</v>
      </c>
      <c r="D117" s="1154">
        <v>13573.46</v>
      </c>
      <c r="E117" s="1154">
        <v>13573.449649999999</v>
      </c>
      <c r="F117" s="1143">
        <f t="shared" si="8"/>
        <v>99.999923748255782</v>
      </c>
      <c r="G117" s="1144" t="s">
        <v>5035</v>
      </c>
      <c r="H117" s="1145" t="s">
        <v>59</v>
      </c>
      <c r="I117" s="151"/>
      <c r="K117" s="151"/>
    </row>
    <row r="118" spans="1:11" s="120" customFormat="1" ht="24" customHeight="1" x14ac:dyDescent="0.2">
      <c r="A118" s="160">
        <f t="shared" si="9"/>
        <v>95</v>
      </c>
      <c r="B118" s="1153" t="s">
        <v>5293</v>
      </c>
      <c r="C118" s="1154">
        <v>0</v>
      </c>
      <c r="D118" s="1154">
        <v>2453.4</v>
      </c>
      <c r="E118" s="1154">
        <v>2453.3932500000001</v>
      </c>
      <c r="F118" s="1143">
        <f t="shared" si="8"/>
        <v>99.999724871606759</v>
      </c>
      <c r="G118" s="1144" t="s">
        <v>5035</v>
      </c>
      <c r="H118" s="1145" t="s">
        <v>59</v>
      </c>
      <c r="I118" s="151"/>
      <c r="K118" s="151"/>
    </row>
    <row r="119" spans="1:11" s="120" customFormat="1" ht="24" customHeight="1" x14ac:dyDescent="0.2">
      <c r="A119" s="160">
        <f t="shared" si="9"/>
        <v>96</v>
      </c>
      <c r="B119" s="1153" t="s">
        <v>4141</v>
      </c>
      <c r="C119" s="1154">
        <v>0</v>
      </c>
      <c r="D119" s="1154">
        <v>1993.02</v>
      </c>
      <c r="E119" s="1154">
        <v>1993.0171</v>
      </c>
      <c r="F119" s="1143">
        <f t="shared" si="8"/>
        <v>99.999854492177704</v>
      </c>
      <c r="G119" s="1144" t="s">
        <v>5035</v>
      </c>
      <c r="H119" s="1145" t="s">
        <v>59</v>
      </c>
      <c r="I119" s="151"/>
      <c r="K119" s="151"/>
    </row>
    <row r="120" spans="1:11" s="120" customFormat="1" ht="13.5" customHeight="1" thickBot="1" x14ac:dyDescent="0.25">
      <c r="A120" s="1386" t="s">
        <v>288</v>
      </c>
      <c r="B120" s="1387"/>
      <c r="C120" s="138">
        <f>SUM(C109:C119)</f>
        <v>115752</v>
      </c>
      <c r="D120" s="138">
        <f>SUM(D109:D119)</f>
        <v>152565.56999999995</v>
      </c>
      <c r="E120" s="138">
        <f>SUM(E109:E119)</f>
        <v>105616.70956999999</v>
      </c>
      <c r="F120" s="149">
        <f t="shared" si="8"/>
        <v>69.227093354024788</v>
      </c>
      <c r="G120" s="140"/>
      <c r="H120" s="1192"/>
      <c r="I120" s="151"/>
      <c r="K120" s="151"/>
    </row>
    <row r="121" spans="1:11" s="155" customFormat="1" x14ac:dyDescent="0.2">
      <c r="A121" s="121"/>
      <c r="B121" s="151"/>
      <c r="C121" s="121"/>
      <c r="D121" s="121"/>
      <c r="E121" s="121"/>
      <c r="F121" s="152"/>
      <c r="G121" s="153"/>
      <c r="H121" s="154"/>
    </row>
  </sheetData>
  <mergeCells count="12">
    <mergeCell ref="A120:B120"/>
    <mergeCell ref="A1:H1"/>
    <mergeCell ref="A4:B4"/>
    <mergeCell ref="A5:B5"/>
    <mergeCell ref="A6:B6"/>
    <mergeCell ref="A8:B8"/>
    <mergeCell ref="A9:B9"/>
    <mergeCell ref="A10:B10"/>
    <mergeCell ref="A32:B32"/>
    <mergeCell ref="A55:B55"/>
    <mergeCell ref="A58:B58"/>
    <mergeCell ref="A107:B107"/>
  </mergeCells>
  <printOptions horizontalCentered="1"/>
  <pageMargins left="0.31496062992125984" right="0.31496062992125984" top="0.51181102362204722" bottom="0.43307086614173229" header="0.31496062992125984" footer="0.23622047244094491"/>
  <pageSetup paperSize="9" scale="96" firstPageNumber="230" fitToHeight="0" orientation="landscape" useFirstPageNumber="1" r:id="rId1"/>
  <headerFooter>
    <oddHeader>&amp;L&amp;"Tahoma,Kurzíva"&amp;9Závěrečný účet Moravskoslezského kraje za rok 2025&amp;R&amp;"Tahoma,Kurzíva"&amp;9Tabulka č. 22</oddHeader>
    <oddFooter>&amp;C&amp;"Tahoma,Obyčejné"&amp;P</oddFooter>
  </headerFooter>
  <rowBreaks count="3" manualBreakCount="3">
    <brk id="52" max="7" man="1"/>
    <brk id="92" max="7" man="1"/>
    <brk id="107"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85C2-2EEA-42FE-B72F-5AD31848A253}">
  <sheetPr>
    <pageSetUpPr fitToPage="1"/>
  </sheetPr>
  <dimension ref="A1:H98"/>
  <sheetViews>
    <sheetView zoomScaleNormal="100" zoomScaleSheetLayoutView="100" workbookViewId="0">
      <pane ySplit="14" topLeftCell="A15"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5294</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C53</f>
        <v>41337</v>
      </c>
      <c r="D5" s="1136">
        <f>D53</f>
        <v>109725.47999999995</v>
      </c>
      <c r="E5" s="1136">
        <f>E53</f>
        <v>54054.698300000011</v>
      </c>
      <c r="F5" s="1137">
        <f t="shared" ref="F5:F10" si="0">E5/D5*100</f>
        <v>49.263578796830082</v>
      </c>
      <c r="G5" s="153"/>
      <c r="H5" s="154"/>
    </row>
    <row r="6" spans="1:8" ht="12.95" customHeight="1" x14ac:dyDescent="0.2">
      <c r="A6" s="1388" t="s">
        <v>532</v>
      </c>
      <c r="B6" s="1389"/>
      <c r="C6" s="1138">
        <f>C59</f>
        <v>31741</v>
      </c>
      <c r="D6" s="1138">
        <f>D59</f>
        <v>32331.9</v>
      </c>
      <c r="E6" s="1138">
        <f>E59</f>
        <v>32331.9</v>
      </c>
      <c r="F6" s="1137">
        <f t="shared" si="0"/>
        <v>100</v>
      </c>
      <c r="G6" s="153"/>
      <c r="H6" s="154"/>
    </row>
    <row r="7" spans="1:8" ht="12.95" customHeight="1" x14ac:dyDescent="0.2">
      <c r="A7" s="166" t="s">
        <v>556</v>
      </c>
      <c r="B7" s="1179"/>
      <c r="C7" s="1138">
        <f>C62</f>
        <v>19948</v>
      </c>
      <c r="D7" s="1138">
        <f>D62</f>
        <v>0</v>
      </c>
      <c r="E7" s="1138">
        <f>E62</f>
        <v>0</v>
      </c>
      <c r="F7" s="1137" t="s">
        <v>2578</v>
      </c>
      <c r="G7" s="153"/>
      <c r="H7" s="154"/>
    </row>
    <row r="8" spans="1:8" ht="12.95" customHeight="1" x14ac:dyDescent="0.2">
      <c r="A8" s="1388" t="s">
        <v>533</v>
      </c>
      <c r="B8" s="1389"/>
      <c r="C8" s="1138">
        <f>C66</f>
        <v>50100</v>
      </c>
      <c r="D8" s="1138">
        <f>D66</f>
        <v>786.35</v>
      </c>
      <c r="E8" s="1138">
        <f>E66</f>
        <v>686.35</v>
      </c>
      <c r="F8" s="1137">
        <f t="shared" si="0"/>
        <v>87.28301646849367</v>
      </c>
      <c r="G8" s="153"/>
      <c r="H8" s="154"/>
    </row>
    <row r="9" spans="1:8" ht="12.95" customHeight="1" x14ac:dyDescent="0.2">
      <c r="A9" s="1388" t="s">
        <v>534</v>
      </c>
      <c r="B9" s="1389"/>
      <c r="C9" s="1138">
        <f>C97</f>
        <v>168124</v>
      </c>
      <c r="D9" s="1138">
        <f>D97</f>
        <v>311051.01999999996</v>
      </c>
      <c r="E9" s="1138">
        <f>E97</f>
        <v>208042.62818999993</v>
      </c>
      <c r="F9" s="1137">
        <f t="shared" si="0"/>
        <v>66.883763374252865</v>
      </c>
      <c r="G9" s="153"/>
      <c r="H9" s="154"/>
    </row>
    <row r="10" spans="1:8" s="115" customFormat="1" ht="13.5" customHeight="1" thickBot="1" x14ac:dyDescent="0.25">
      <c r="A10" s="1384" t="s">
        <v>288</v>
      </c>
      <c r="B10" s="1385"/>
      <c r="C10" s="125">
        <f>SUM(C5:C9)</f>
        <v>311250</v>
      </c>
      <c r="D10" s="125">
        <f>SUM(D5:D9)</f>
        <v>453894.74999999988</v>
      </c>
      <c r="E10" s="125">
        <f>SUM(E5:E9)</f>
        <v>295115.57648999995</v>
      </c>
      <c r="F10" s="126">
        <f t="shared" si="0"/>
        <v>65.018504067297542</v>
      </c>
      <c r="G10" s="153"/>
      <c r="H10" s="154"/>
    </row>
    <row r="11" spans="1:8" s="130" customFormat="1" ht="10.5" customHeight="1" x14ac:dyDescent="0.2">
      <c r="A11" s="115"/>
      <c r="B11" s="127"/>
      <c r="C11" s="128"/>
      <c r="D11" s="128"/>
      <c r="E11" s="128"/>
      <c r="F11" s="129"/>
      <c r="G11" s="119"/>
      <c r="H11" s="123"/>
    </row>
    <row r="12" spans="1:8" s="130" customFormat="1" ht="10.5" customHeight="1" x14ac:dyDescent="0.2">
      <c r="A12" s="115"/>
      <c r="B12" s="127"/>
      <c r="C12" s="128"/>
      <c r="D12" s="128"/>
      <c r="E12" s="128"/>
      <c r="F12" s="129"/>
      <c r="G12" s="119"/>
      <c r="H12" s="123"/>
    </row>
    <row r="13" spans="1:8" s="130" customFormat="1" ht="10.5" customHeight="1" thickBot="1" x14ac:dyDescent="0.2">
      <c r="A13" s="115"/>
      <c r="B13" s="127"/>
      <c r="C13" s="128"/>
      <c r="D13" s="128"/>
      <c r="E13" s="128"/>
      <c r="F13" s="129"/>
      <c r="G13" s="119"/>
      <c r="H13" s="124" t="s">
        <v>530</v>
      </c>
    </row>
    <row r="14" spans="1:8" ht="28.5" customHeight="1" thickBot="1" x14ac:dyDescent="0.25">
      <c r="A14" s="131" t="s">
        <v>535</v>
      </c>
      <c r="B14" s="451" t="s">
        <v>465</v>
      </c>
      <c r="C14" s="1134" t="s">
        <v>4873</v>
      </c>
      <c r="D14" s="1134" t="s">
        <v>4874</v>
      </c>
      <c r="E14" s="1134" t="s">
        <v>4875</v>
      </c>
      <c r="F14" s="1139" t="s">
        <v>279</v>
      </c>
      <c r="G14" s="452" t="s">
        <v>536</v>
      </c>
      <c r="H14" s="1140" t="s">
        <v>537</v>
      </c>
    </row>
    <row r="15" spans="1:8" ht="15" customHeight="1" thickBot="1" x14ac:dyDescent="0.2">
      <c r="A15" s="158" t="s">
        <v>538</v>
      </c>
      <c r="B15" s="132"/>
      <c r="C15" s="133"/>
      <c r="D15" s="133"/>
      <c r="E15" s="134"/>
      <c r="F15" s="135"/>
      <c r="G15" s="136"/>
      <c r="H15" s="137"/>
    </row>
    <row r="16" spans="1:8" s="120" customFormat="1" ht="67.5" customHeight="1" x14ac:dyDescent="0.2">
      <c r="A16" s="159">
        <v>1</v>
      </c>
      <c r="B16" s="1153" t="s">
        <v>649</v>
      </c>
      <c r="C16" s="1154">
        <v>15000</v>
      </c>
      <c r="D16" s="1154">
        <v>47663.06</v>
      </c>
      <c r="E16" s="1154">
        <v>12775.356670000001</v>
      </c>
      <c r="F16" s="1143">
        <f t="shared" ref="F16:F53" si="1">E16/D16*100</f>
        <v>26.803475626617345</v>
      </c>
      <c r="G16" s="381" t="s">
        <v>542</v>
      </c>
      <c r="H16" s="1150" t="s">
        <v>5295</v>
      </c>
    </row>
    <row r="17" spans="1:8" s="120" customFormat="1" ht="15" customHeight="1" x14ac:dyDescent="0.2">
      <c r="A17" s="160">
        <f>A16+1</f>
        <v>2</v>
      </c>
      <c r="B17" s="1141" t="s">
        <v>3690</v>
      </c>
      <c r="C17" s="1142">
        <v>0</v>
      </c>
      <c r="D17" s="1142">
        <v>2557.5</v>
      </c>
      <c r="E17" s="1142">
        <v>2479.5275399999996</v>
      </c>
      <c r="F17" s="1143">
        <f t="shared" si="1"/>
        <v>96.951223460410546</v>
      </c>
      <c r="G17" s="1144" t="s">
        <v>542</v>
      </c>
      <c r="H17" s="1145" t="s">
        <v>59</v>
      </c>
    </row>
    <row r="18" spans="1:8" s="120" customFormat="1" ht="24" customHeight="1" x14ac:dyDescent="0.2">
      <c r="A18" s="160">
        <f t="shared" ref="A18:A52" si="2">A17+1</f>
        <v>3</v>
      </c>
      <c r="B18" s="1141" t="s">
        <v>650</v>
      </c>
      <c r="C18" s="1142">
        <v>1125</v>
      </c>
      <c r="D18" s="1142">
        <v>1125</v>
      </c>
      <c r="E18" s="1142">
        <v>537.84293000000002</v>
      </c>
      <c r="F18" s="1143">
        <f t="shared" si="1"/>
        <v>47.808260444444443</v>
      </c>
      <c r="G18" s="1144" t="s">
        <v>540</v>
      </c>
      <c r="H18" s="1145" t="s">
        <v>5296</v>
      </c>
    </row>
    <row r="19" spans="1:8" s="120" customFormat="1" ht="73.5" x14ac:dyDescent="0.2">
      <c r="A19" s="160">
        <f t="shared" si="2"/>
        <v>4</v>
      </c>
      <c r="B19" s="1141" t="s">
        <v>3700</v>
      </c>
      <c r="C19" s="1142">
        <v>1800</v>
      </c>
      <c r="D19" s="1142">
        <v>2772.75</v>
      </c>
      <c r="E19" s="1142">
        <v>1401.77838</v>
      </c>
      <c r="F19" s="1143">
        <f t="shared" si="1"/>
        <v>50.555527184203406</v>
      </c>
      <c r="G19" s="1144" t="s">
        <v>542</v>
      </c>
      <c r="H19" s="1145" t="s">
        <v>5297</v>
      </c>
    </row>
    <row r="20" spans="1:8" s="120" customFormat="1" ht="24" customHeight="1" x14ac:dyDescent="0.2">
      <c r="A20" s="160">
        <f t="shared" si="2"/>
        <v>5</v>
      </c>
      <c r="B20" s="1141" t="s">
        <v>651</v>
      </c>
      <c r="C20" s="1142">
        <v>3000</v>
      </c>
      <c r="D20" s="1142">
        <v>2999.9999999999995</v>
      </c>
      <c r="E20" s="1142">
        <v>2959.4999999999995</v>
      </c>
      <c r="F20" s="1143">
        <f t="shared" si="1"/>
        <v>98.65</v>
      </c>
      <c r="G20" s="1144" t="s">
        <v>542</v>
      </c>
      <c r="H20" s="1145" t="s">
        <v>59</v>
      </c>
    </row>
    <row r="21" spans="1:8" s="120" customFormat="1" ht="21" x14ac:dyDescent="0.2">
      <c r="A21" s="160">
        <f t="shared" si="2"/>
        <v>6</v>
      </c>
      <c r="B21" s="1151" t="s">
        <v>3748</v>
      </c>
      <c r="C21" s="1142">
        <v>2000</v>
      </c>
      <c r="D21" s="1142">
        <v>2000</v>
      </c>
      <c r="E21" s="1142">
        <v>2000</v>
      </c>
      <c r="F21" s="1143">
        <f t="shared" si="1"/>
        <v>100</v>
      </c>
      <c r="G21" s="1144" t="s">
        <v>540</v>
      </c>
      <c r="H21" s="1145" t="s">
        <v>59</v>
      </c>
    </row>
    <row r="22" spans="1:8" s="120" customFormat="1" ht="67.5" customHeight="1" x14ac:dyDescent="0.2">
      <c r="A22" s="160">
        <f t="shared" si="2"/>
        <v>7</v>
      </c>
      <c r="B22" s="1151" t="s">
        <v>3754</v>
      </c>
      <c r="C22" s="1142">
        <v>718</v>
      </c>
      <c r="D22" s="1142">
        <v>838</v>
      </c>
      <c r="E22" s="1142">
        <v>478</v>
      </c>
      <c r="F22" s="1143">
        <f t="shared" si="1"/>
        <v>57.040572792362767</v>
      </c>
      <c r="G22" s="1144" t="s">
        <v>542</v>
      </c>
      <c r="H22" s="1145" t="s">
        <v>5298</v>
      </c>
    </row>
    <row r="23" spans="1:8" s="120" customFormat="1" ht="24" customHeight="1" x14ac:dyDescent="0.2">
      <c r="A23" s="160">
        <f t="shared" si="2"/>
        <v>8</v>
      </c>
      <c r="B23" s="1151" t="s">
        <v>3747</v>
      </c>
      <c r="C23" s="1142">
        <v>1400</v>
      </c>
      <c r="D23" s="1142">
        <v>626.4</v>
      </c>
      <c r="E23" s="1142">
        <v>200</v>
      </c>
      <c r="F23" s="1143">
        <f t="shared" si="1"/>
        <v>31.928480204342275</v>
      </c>
      <c r="G23" s="1144" t="s">
        <v>540</v>
      </c>
      <c r="H23" s="1145" t="s">
        <v>5299</v>
      </c>
    </row>
    <row r="24" spans="1:8" s="120" customFormat="1" ht="15" customHeight="1" x14ac:dyDescent="0.2">
      <c r="A24" s="160">
        <f t="shared" si="2"/>
        <v>9</v>
      </c>
      <c r="B24" s="1141" t="s">
        <v>4012</v>
      </c>
      <c r="C24" s="1142">
        <v>1344</v>
      </c>
      <c r="D24" s="1142">
        <v>3044</v>
      </c>
      <c r="E24" s="1142">
        <v>3044</v>
      </c>
      <c r="F24" s="1143">
        <f t="shared" si="1"/>
        <v>100</v>
      </c>
      <c r="G24" s="1144" t="s">
        <v>540</v>
      </c>
      <c r="H24" s="1145" t="s">
        <v>59</v>
      </c>
    </row>
    <row r="25" spans="1:8" s="120" customFormat="1" ht="15" customHeight="1" x14ac:dyDescent="0.2">
      <c r="A25" s="160">
        <f t="shared" si="2"/>
        <v>10</v>
      </c>
      <c r="B25" s="1141" t="s">
        <v>3743</v>
      </c>
      <c r="C25" s="1142">
        <v>563</v>
      </c>
      <c r="D25" s="1142">
        <v>1313</v>
      </c>
      <c r="E25" s="1142">
        <v>1313</v>
      </c>
      <c r="F25" s="1143">
        <f t="shared" si="1"/>
        <v>100</v>
      </c>
      <c r="G25" s="1144" t="s">
        <v>540</v>
      </c>
      <c r="H25" s="1145" t="s">
        <v>59</v>
      </c>
    </row>
    <row r="26" spans="1:8" s="120" customFormat="1" ht="132" customHeight="1" x14ac:dyDescent="0.2">
      <c r="A26" s="160">
        <f t="shared" si="2"/>
        <v>11</v>
      </c>
      <c r="B26" s="1141" t="s">
        <v>3696</v>
      </c>
      <c r="C26" s="1142">
        <v>1000</v>
      </c>
      <c r="D26" s="1142">
        <v>3000</v>
      </c>
      <c r="E26" s="1142">
        <v>0</v>
      </c>
      <c r="F26" s="1143">
        <f t="shared" si="1"/>
        <v>0</v>
      </c>
      <c r="G26" s="1144" t="s">
        <v>542</v>
      </c>
      <c r="H26" s="1145" t="s">
        <v>5300</v>
      </c>
    </row>
    <row r="27" spans="1:8" s="120" customFormat="1" ht="15" customHeight="1" x14ac:dyDescent="0.2">
      <c r="A27" s="160">
        <f t="shared" si="2"/>
        <v>12</v>
      </c>
      <c r="B27" s="1141" t="s">
        <v>3796</v>
      </c>
      <c r="C27" s="1142">
        <v>0</v>
      </c>
      <c r="D27" s="1142">
        <v>10</v>
      </c>
      <c r="E27" s="1142">
        <v>10</v>
      </c>
      <c r="F27" s="1143">
        <f t="shared" si="1"/>
        <v>100</v>
      </c>
      <c r="G27" s="1144" t="s">
        <v>540</v>
      </c>
      <c r="H27" s="1145" t="s">
        <v>59</v>
      </c>
    </row>
    <row r="28" spans="1:8" s="120" customFormat="1" ht="15" customHeight="1" x14ac:dyDescent="0.2">
      <c r="A28" s="160">
        <f t="shared" si="2"/>
        <v>13</v>
      </c>
      <c r="B28" s="1151" t="s">
        <v>464</v>
      </c>
      <c r="C28" s="1142">
        <v>0</v>
      </c>
      <c r="D28" s="1142">
        <v>2944.54</v>
      </c>
      <c r="E28" s="1142">
        <v>2944.5331200000001</v>
      </c>
      <c r="F28" s="1143">
        <f t="shared" si="1"/>
        <v>99.999766347205338</v>
      </c>
      <c r="G28" s="1144" t="s">
        <v>540</v>
      </c>
      <c r="H28" s="1145" t="s">
        <v>59</v>
      </c>
    </row>
    <row r="29" spans="1:8" s="120" customFormat="1" ht="34.5" customHeight="1" x14ac:dyDescent="0.2">
      <c r="A29" s="160">
        <f t="shared" si="2"/>
        <v>14</v>
      </c>
      <c r="B29" s="1151" t="s">
        <v>4066</v>
      </c>
      <c r="C29" s="1142">
        <v>84</v>
      </c>
      <c r="D29" s="1142">
        <v>165.65</v>
      </c>
      <c r="E29" s="1142">
        <v>92.826999999999998</v>
      </c>
      <c r="F29" s="1143">
        <f t="shared" si="1"/>
        <v>56.038031995170535</v>
      </c>
      <c r="G29" s="1144" t="s">
        <v>542</v>
      </c>
      <c r="H29" s="1145" t="s">
        <v>5301</v>
      </c>
    </row>
    <row r="30" spans="1:8" s="120" customFormat="1" ht="34.5" customHeight="1" x14ac:dyDescent="0.2">
      <c r="A30" s="160">
        <f t="shared" si="2"/>
        <v>15</v>
      </c>
      <c r="B30" s="1151" t="s">
        <v>652</v>
      </c>
      <c r="C30" s="1142">
        <v>150</v>
      </c>
      <c r="D30" s="1142">
        <v>275.27999999999997</v>
      </c>
      <c r="E30" s="1142">
        <v>78.408000000000001</v>
      </c>
      <c r="F30" s="1143">
        <f t="shared" si="1"/>
        <v>28.482999128160426</v>
      </c>
      <c r="G30" s="1144" t="s">
        <v>542</v>
      </c>
      <c r="H30" s="1145" t="s">
        <v>5302</v>
      </c>
    </row>
    <row r="31" spans="1:8" s="120" customFormat="1" ht="57" customHeight="1" x14ac:dyDescent="0.2">
      <c r="A31" s="160">
        <f t="shared" si="2"/>
        <v>16</v>
      </c>
      <c r="B31" s="1151" t="s">
        <v>5303</v>
      </c>
      <c r="C31" s="1142">
        <v>2000</v>
      </c>
      <c r="D31" s="1142">
        <v>0</v>
      </c>
      <c r="E31" s="1142">
        <v>0</v>
      </c>
      <c r="F31" s="1143" t="s">
        <v>2578</v>
      </c>
      <c r="G31" s="1144" t="s">
        <v>540</v>
      </c>
      <c r="H31" s="1145" t="s">
        <v>5304</v>
      </c>
    </row>
    <row r="32" spans="1:8" s="120" customFormat="1" ht="15" customHeight="1" x14ac:dyDescent="0.2">
      <c r="A32" s="160">
        <f t="shared" si="2"/>
        <v>17</v>
      </c>
      <c r="B32" s="1141" t="s">
        <v>4067</v>
      </c>
      <c r="C32" s="1142">
        <v>300</v>
      </c>
      <c r="D32" s="1142">
        <v>407.79</v>
      </c>
      <c r="E32" s="1142">
        <v>395.29</v>
      </c>
      <c r="F32" s="1143">
        <f t="shared" si="1"/>
        <v>96.934696780205499</v>
      </c>
      <c r="G32" s="1144" t="s">
        <v>542</v>
      </c>
      <c r="H32" s="1145" t="s">
        <v>59</v>
      </c>
    </row>
    <row r="33" spans="1:8" s="120" customFormat="1" ht="34.5" customHeight="1" x14ac:dyDescent="0.2">
      <c r="A33" s="160">
        <f t="shared" si="2"/>
        <v>18</v>
      </c>
      <c r="B33" s="1141" t="s">
        <v>3052</v>
      </c>
      <c r="C33" s="1142">
        <v>100</v>
      </c>
      <c r="D33" s="1142">
        <v>100</v>
      </c>
      <c r="E33" s="1142">
        <v>0</v>
      </c>
      <c r="F33" s="1143">
        <f t="shared" si="1"/>
        <v>0</v>
      </c>
      <c r="G33" s="1144" t="s">
        <v>540</v>
      </c>
      <c r="H33" s="1145" t="s">
        <v>5305</v>
      </c>
    </row>
    <row r="34" spans="1:8" s="120" customFormat="1" ht="67.5" customHeight="1" x14ac:dyDescent="0.2">
      <c r="A34" s="160">
        <f t="shared" si="2"/>
        <v>19</v>
      </c>
      <c r="B34" s="1141" t="s">
        <v>653</v>
      </c>
      <c r="C34" s="1142">
        <v>650</v>
      </c>
      <c r="D34" s="1142">
        <v>915.44</v>
      </c>
      <c r="E34" s="1142">
        <v>271.75400000000002</v>
      </c>
      <c r="F34" s="1143">
        <f t="shared" si="1"/>
        <v>29.685615660228958</v>
      </c>
      <c r="G34" s="1144" t="s">
        <v>542</v>
      </c>
      <c r="H34" s="1145" t="s">
        <v>5306</v>
      </c>
    </row>
    <row r="35" spans="1:8" s="120" customFormat="1" ht="45" customHeight="1" x14ac:dyDescent="0.2">
      <c r="A35" s="160">
        <f t="shared" si="2"/>
        <v>20</v>
      </c>
      <c r="B35" s="1151" t="s">
        <v>654</v>
      </c>
      <c r="C35" s="1142">
        <v>150</v>
      </c>
      <c r="D35" s="1142">
        <v>294</v>
      </c>
      <c r="E35" s="1142">
        <v>143.99</v>
      </c>
      <c r="F35" s="1143">
        <f t="shared" si="1"/>
        <v>48.976190476190482</v>
      </c>
      <c r="G35" s="1144" t="s">
        <v>542</v>
      </c>
      <c r="H35" s="1145" t="s">
        <v>5307</v>
      </c>
    </row>
    <row r="36" spans="1:8" s="120" customFormat="1" ht="57" customHeight="1" x14ac:dyDescent="0.2">
      <c r="A36" s="160">
        <f t="shared" si="2"/>
        <v>21</v>
      </c>
      <c r="B36" s="1151" t="s">
        <v>655</v>
      </c>
      <c r="C36" s="1142">
        <v>300</v>
      </c>
      <c r="D36" s="1142">
        <v>350</v>
      </c>
      <c r="E36" s="1142">
        <v>35</v>
      </c>
      <c r="F36" s="1143">
        <f t="shared" si="1"/>
        <v>10</v>
      </c>
      <c r="G36" s="1144" t="s">
        <v>542</v>
      </c>
      <c r="H36" s="1145" t="s">
        <v>5308</v>
      </c>
    </row>
    <row r="37" spans="1:8" s="120" customFormat="1" ht="45" customHeight="1" x14ac:dyDescent="0.2">
      <c r="A37" s="160">
        <f t="shared" si="2"/>
        <v>22</v>
      </c>
      <c r="B37" s="1151" t="s">
        <v>208</v>
      </c>
      <c r="C37" s="1142">
        <v>500</v>
      </c>
      <c r="D37" s="1142">
        <v>500</v>
      </c>
      <c r="E37" s="1142">
        <v>368.649</v>
      </c>
      <c r="F37" s="1143">
        <f t="shared" si="1"/>
        <v>73.729799999999997</v>
      </c>
      <c r="G37" s="1144" t="s">
        <v>540</v>
      </c>
      <c r="H37" s="1145" t="s">
        <v>5309</v>
      </c>
    </row>
    <row r="38" spans="1:8" s="120" customFormat="1" ht="105" x14ac:dyDescent="0.2">
      <c r="A38" s="160">
        <f t="shared" si="2"/>
        <v>23</v>
      </c>
      <c r="B38" s="1151" t="s">
        <v>656</v>
      </c>
      <c r="C38" s="1142">
        <v>4500</v>
      </c>
      <c r="D38" s="1142">
        <v>7210.94</v>
      </c>
      <c r="E38" s="1142">
        <v>4989.4697800000004</v>
      </c>
      <c r="F38" s="1143">
        <f t="shared" si="1"/>
        <v>69.193056383772443</v>
      </c>
      <c r="G38" s="1144" t="s">
        <v>542</v>
      </c>
      <c r="H38" s="1145" t="s">
        <v>5310</v>
      </c>
    </row>
    <row r="39" spans="1:8" s="120" customFormat="1" ht="15" customHeight="1" x14ac:dyDescent="0.2">
      <c r="A39" s="160">
        <f t="shared" si="2"/>
        <v>24</v>
      </c>
      <c r="B39" s="1141" t="s">
        <v>5311</v>
      </c>
      <c r="C39" s="1142">
        <v>0</v>
      </c>
      <c r="D39" s="1142">
        <v>0.01</v>
      </c>
      <c r="E39" s="1142">
        <v>0</v>
      </c>
      <c r="F39" s="1143">
        <f t="shared" si="1"/>
        <v>0</v>
      </c>
      <c r="G39" s="1144" t="s">
        <v>540</v>
      </c>
      <c r="H39" s="1145" t="s">
        <v>59</v>
      </c>
    </row>
    <row r="40" spans="1:8" s="120" customFormat="1" ht="34.5" customHeight="1" x14ac:dyDescent="0.2">
      <c r="A40" s="160">
        <f t="shared" si="2"/>
        <v>25</v>
      </c>
      <c r="B40" s="1141" t="s">
        <v>3053</v>
      </c>
      <c r="C40" s="1142">
        <v>100</v>
      </c>
      <c r="D40" s="1142">
        <v>200</v>
      </c>
      <c r="E40" s="1142">
        <v>123.904</v>
      </c>
      <c r="F40" s="1143">
        <f t="shared" si="1"/>
        <v>61.951999999999998</v>
      </c>
      <c r="G40" s="1144" t="s">
        <v>542</v>
      </c>
      <c r="H40" s="1145" t="s">
        <v>5312</v>
      </c>
    </row>
    <row r="41" spans="1:8" s="120" customFormat="1" ht="15" customHeight="1" x14ac:dyDescent="0.2">
      <c r="A41" s="160">
        <f t="shared" si="2"/>
        <v>26</v>
      </c>
      <c r="B41" s="1141" t="s">
        <v>3054</v>
      </c>
      <c r="C41" s="1142">
        <v>30</v>
      </c>
      <c r="D41" s="1142">
        <v>30</v>
      </c>
      <c r="E41" s="1142">
        <v>29.984000000000002</v>
      </c>
      <c r="F41" s="1143">
        <f t="shared" si="1"/>
        <v>99.946666666666673</v>
      </c>
      <c r="G41" s="1144" t="s">
        <v>542</v>
      </c>
      <c r="H41" s="1145" t="s">
        <v>59</v>
      </c>
    </row>
    <row r="42" spans="1:8" s="120" customFormat="1" ht="45" customHeight="1" x14ac:dyDescent="0.2">
      <c r="A42" s="160">
        <f t="shared" si="2"/>
        <v>27</v>
      </c>
      <c r="B42" s="1141" t="s">
        <v>657</v>
      </c>
      <c r="C42" s="1142">
        <v>0</v>
      </c>
      <c r="D42" s="1142">
        <v>10000.01</v>
      </c>
      <c r="E42" s="1142">
        <v>1212.74065</v>
      </c>
      <c r="F42" s="1143">
        <f t="shared" si="1"/>
        <v>12.127394372605627</v>
      </c>
      <c r="G42" s="1144" t="s">
        <v>542</v>
      </c>
      <c r="H42" s="1145" t="s">
        <v>5313</v>
      </c>
    </row>
    <row r="43" spans="1:8" s="120" customFormat="1" ht="67.5" customHeight="1" x14ac:dyDescent="0.2">
      <c r="A43" s="160">
        <f t="shared" si="2"/>
        <v>28</v>
      </c>
      <c r="B43" s="1151" t="s">
        <v>658</v>
      </c>
      <c r="C43" s="1142">
        <v>1000</v>
      </c>
      <c r="D43" s="1142">
        <v>1519.68</v>
      </c>
      <c r="E43" s="1142">
        <v>540.3691</v>
      </c>
      <c r="F43" s="1143">
        <f t="shared" si="1"/>
        <v>35.558084596757212</v>
      </c>
      <c r="G43" s="1144" t="s">
        <v>540</v>
      </c>
      <c r="H43" s="1145" t="s">
        <v>5314</v>
      </c>
    </row>
    <row r="44" spans="1:8" s="120" customFormat="1" ht="34.5" customHeight="1" x14ac:dyDescent="0.2">
      <c r="A44" s="160">
        <f t="shared" si="2"/>
        <v>29</v>
      </c>
      <c r="B44" s="1151" t="s">
        <v>659</v>
      </c>
      <c r="C44" s="1142">
        <v>1000</v>
      </c>
      <c r="D44" s="1142">
        <v>1000</v>
      </c>
      <c r="E44" s="1142">
        <v>586.85199999999998</v>
      </c>
      <c r="F44" s="1143">
        <f t="shared" si="1"/>
        <v>58.685199999999995</v>
      </c>
      <c r="G44" s="1144" t="s">
        <v>540</v>
      </c>
      <c r="H44" s="1145" t="s">
        <v>5315</v>
      </c>
    </row>
    <row r="45" spans="1:8" s="120" customFormat="1" ht="45" customHeight="1" x14ac:dyDescent="0.2">
      <c r="A45" s="160">
        <f t="shared" si="2"/>
        <v>30</v>
      </c>
      <c r="B45" s="1151" t="s">
        <v>2850</v>
      </c>
      <c r="C45" s="1142">
        <v>0</v>
      </c>
      <c r="D45" s="1142">
        <v>1322.43</v>
      </c>
      <c r="E45" s="1142">
        <v>862.4213299999999</v>
      </c>
      <c r="F45" s="1143">
        <f t="shared" si="1"/>
        <v>65.214894550184127</v>
      </c>
      <c r="G45" s="1144" t="s">
        <v>540</v>
      </c>
      <c r="H45" s="1145" t="s">
        <v>5316</v>
      </c>
    </row>
    <row r="46" spans="1:8" s="120" customFormat="1" ht="67.5" customHeight="1" x14ac:dyDescent="0.2">
      <c r="A46" s="160">
        <f t="shared" si="2"/>
        <v>31</v>
      </c>
      <c r="B46" s="1151" t="s">
        <v>4019</v>
      </c>
      <c r="C46" s="1142">
        <v>2000</v>
      </c>
      <c r="D46" s="1142">
        <v>0</v>
      </c>
      <c r="E46" s="1142">
        <v>0</v>
      </c>
      <c r="F46" s="1143" t="s">
        <v>2578</v>
      </c>
      <c r="G46" s="1144" t="s">
        <v>540</v>
      </c>
      <c r="H46" s="1145" t="s">
        <v>5317</v>
      </c>
    </row>
    <row r="47" spans="1:8" s="120" customFormat="1" ht="15" customHeight="1" x14ac:dyDescent="0.2">
      <c r="A47" s="160">
        <f t="shared" si="2"/>
        <v>32</v>
      </c>
      <c r="B47" s="1141" t="s">
        <v>3099</v>
      </c>
      <c r="C47" s="1142">
        <v>0</v>
      </c>
      <c r="D47" s="1142">
        <v>10000</v>
      </c>
      <c r="E47" s="1142">
        <v>10000</v>
      </c>
      <c r="F47" s="1143">
        <f t="shared" si="1"/>
        <v>100</v>
      </c>
      <c r="G47" s="1144" t="s">
        <v>545</v>
      </c>
      <c r="H47" s="1145" t="s">
        <v>59</v>
      </c>
    </row>
    <row r="48" spans="1:8" s="120" customFormat="1" ht="34.5" customHeight="1" x14ac:dyDescent="0.2">
      <c r="A48" s="160">
        <f t="shared" si="2"/>
        <v>33</v>
      </c>
      <c r="B48" s="1141" t="s">
        <v>2737</v>
      </c>
      <c r="C48" s="1142">
        <v>50</v>
      </c>
      <c r="D48" s="1142">
        <v>87</v>
      </c>
      <c r="E48" s="1142">
        <v>37</v>
      </c>
      <c r="F48" s="1143">
        <f t="shared" si="1"/>
        <v>42.528735632183903</v>
      </c>
      <c r="G48" s="1144" t="s">
        <v>542</v>
      </c>
      <c r="H48" s="1145" t="s">
        <v>5318</v>
      </c>
    </row>
    <row r="49" spans="1:8" s="120" customFormat="1" ht="15" customHeight="1" x14ac:dyDescent="0.2">
      <c r="A49" s="160">
        <f t="shared" si="2"/>
        <v>34</v>
      </c>
      <c r="B49" s="1141" t="s">
        <v>2738</v>
      </c>
      <c r="C49" s="1142">
        <v>20</v>
      </c>
      <c r="D49" s="1142">
        <v>0</v>
      </c>
      <c r="E49" s="1142">
        <v>0</v>
      </c>
      <c r="F49" s="1143" t="s">
        <v>2578</v>
      </c>
      <c r="G49" s="1144" t="s">
        <v>542</v>
      </c>
      <c r="H49" s="1145" t="s">
        <v>59</v>
      </c>
    </row>
    <row r="50" spans="1:8" s="120" customFormat="1" ht="24" customHeight="1" x14ac:dyDescent="0.2">
      <c r="A50" s="160">
        <f t="shared" si="2"/>
        <v>35</v>
      </c>
      <c r="B50" s="1141" t="s">
        <v>4068</v>
      </c>
      <c r="C50" s="1142">
        <v>0</v>
      </c>
      <c r="D50" s="1142">
        <v>4000</v>
      </c>
      <c r="E50" s="1142">
        <v>4000</v>
      </c>
      <c r="F50" s="1143">
        <f t="shared" si="1"/>
        <v>100</v>
      </c>
      <c r="G50" s="1144" t="s">
        <v>542</v>
      </c>
      <c r="H50" s="1145" t="s">
        <v>59</v>
      </c>
    </row>
    <row r="51" spans="1:8" s="120" customFormat="1" ht="34.5" customHeight="1" x14ac:dyDescent="0.2">
      <c r="A51" s="160">
        <f t="shared" si="2"/>
        <v>36</v>
      </c>
      <c r="B51" s="1151" t="s">
        <v>5319</v>
      </c>
      <c r="C51" s="1142">
        <v>292</v>
      </c>
      <c r="D51" s="1142">
        <v>292</v>
      </c>
      <c r="E51" s="1142">
        <v>0</v>
      </c>
      <c r="F51" s="1143">
        <f t="shared" si="1"/>
        <v>0</v>
      </c>
      <c r="G51" s="1144" t="s">
        <v>542</v>
      </c>
      <c r="H51" s="1145" t="s">
        <v>5320</v>
      </c>
    </row>
    <row r="52" spans="1:8" s="120" customFormat="1" ht="24" customHeight="1" x14ac:dyDescent="0.2">
      <c r="A52" s="160">
        <f t="shared" si="2"/>
        <v>37</v>
      </c>
      <c r="B52" s="1151" t="s">
        <v>2739</v>
      </c>
      <c r="C52" s="1142">
        <v>161</v>
      </c>
      <c r="D52" s="1142">
        <v>161</v>
      </c>
      <c r="E52" s="1142">
        <v>142.5008</v>
      </c>
      <c r="F52" s="1143">
        <f t="shared" si="1"/>
        <v>88.509813664596265</v>
      </c>
      <c r="G52" s="1144" t="s">
        <v>540</v>
      </c>
      <c r="H52" s="1145" t="s">
        <v>5321</v>
      </c>
    </row>
    <row r="53" spans="1:8" s="127" customFormat="1" ht="13.5" customHeight="1" thickBot="1" x14ac:dyDescent="0.25">
      <c r="A53" s="1386" t="s">
        <v>288</v>
      </c>
      <c r="B53" s="1387"/>
      <c r="C53" s="138">
        <f>SUM(C16:C52)</f>
        <v>41337</v>
      </c>
      <c r="D53" s="138">
        <f>SUM(D16:D52)</f>
        <v>109725.47999999995</v>
      </c>
      <c r="E53" s="138">
        <f>SUM(E16:E52)</f>
        <v>54054.698300000011</v>
      </c>
      <c r="F53" s="139">
        <f t="shared" si="1"/>
        <v>49.263578796830082</v>
      </c>
      <c r="G53" s="140"/>
      <c r="H53" s="161"/>
    </row>
    <row r="54" spans="1:8" s="115" customFormat="1" ht="18" customHeight="1" thickBot="1" x14ac:dyDescent="0.2">
      <c r="A54" s="158" t="s">
        <v>532</v>
      </c>
      <c r="B54" s="141"/>
      <c r="C54" s="142"/>
      <c r="D54" s="142"/>
      <c r="E54" s="143"/>
      <c r="F54" s="135"/>
      <c r="G54" s="136"/>
      <c r="H54" s="1152"/>
    </row>
    <row r="55" spans="1:8" s="120" customFormat="1" ht="24" customHeight="1" x14ac:dyDescent="0.2">
      <c r="A55" s="454">
        <f>A52+1</f>
        <v>38</v>
      </c>
      <c r="B55" s="1184" t="s">
        <v>3625</v>
      </c>
      <c r="C55" s="1185">
        <v>28402</v>
      </c>
      <c r="D55" s="1185">
        <v>19550</v>
      </c>
      <c r="E55" s="1185">
        <v>19550</v>
      </c>
      <c r="F55" s="1143">
        <f t="shared" ref="F55:F59" si="3">E55/D55*100</f>
        <v>100</v>
      </c>
      <c r="G55" s="1144" t="s">
        <v>540</v>
      </c>
      <c r="H55" s="1145" t="s">
        <v>59</v>
      </c>
    </row>
    <row r="56" spans="1:8" s="120" customFormat="1" ht="24" customHeight="1" x14ac:dyDescent="0.2">
      <c r="A56" s="160">
        <f t="shared" ref="A56:A58" si="4">A55+1</f>
        <v>39</v>
      </c>
      <c r="B56" s="1184" t="s">
        <v>3626</v>
      </c>
      <c r="C56" s="1185">
        <v>1539</v>
      </c>
      <c r="D56" s="1185">
        <v>753</v>
      </c>
      <c r="E56" s="1185">
        <v>753</v>
      </c>
      <c r="F56" s="1143">
        <f t="shared" si="3"/>
        <v>100</v>
      </c>
      <c r="G56" s="1144" t="s">
        <v>540</v>
      </c>
      <c r="H56" s="1145" t="s">
        <v>59</v>
      </c>
    </row>
    <row r="57" spans="1:8" s="120" customFormat="1" ht="24" customHeight="1" x14ac:dyDescent="0.2">
      <c r="A57" s="160">
        <f t="shared" si="4"/>
        <v>40</v>
      </c>
      <c r="B57" s="1184" t="s">
        <v>2918</v>
      </c>
      <c r="C57" s="1185">
        <v>1800</v>
      </c>
      <c r="D57" s="1185">
        <v>2028.9</v>
      </c>
      <c r="E57" s="1185">
        <v>2028.9</v>
      </c>
      <c r="F57" s="1143">
        <f t="shared" si="3"/>
        <v>100</v>
      </c>
      <c r="G57" s="1144" t="s">
        <v>540</v>
      </c>
      <c r="H57" s="1145" t="s">
        <v>59</v>
      </c>
    </row>
    <row r="58" spans="1:8" s="120" customFormat="1" ht="15" customHeight="1" x14ac:dyDescent="0.2">
      <c r="A58" s="160">
        <f t="shared" si="4"/>
        <v>41</v>
      </c>
      <c r="B58" s="1153" t="s">
        <v>4505</v>
      </c>
      <c r="C58" s="1154">
        <v>0</v>
      </c>
      <c r="D58" s="1154">
        <v>10000</v>
      </c>
      <c r="E58" s="1154">
        <v>10000</v>
      </c>
      <c r="F58" s="1143">
        <f t="shared" si="3"/>
        <v>100</v>
      </c>
      <c r="G58" s="1144" t="s">
        <v>540</v>
      </c>
      <c r="H58" s="1145" t="s">
        <v>59</v>
      </c>
    </row>
    <row r="59" spans="1:8" s="120" customFormat="1" ht="13.5" customHeight="1" thickBot="1" x14ac:dyDescent="0.25">
      <c r="A59" s="1386" t="s">
        <v>288</v>
      </c>
      <c r="B59" s="1387"/>
      <c r="C59" s="138">
        <f>SUM(C55:C58)</f>
        <v>31741</v>
      </c>
      <c r="D59" s="138">
        <f>SUM(D55:D58)</f>
        <v>32331.9</v>
      </c>
      <c r="E59" s="138">
        <f>SUM(E55:E58)</f>
        <v>32331.9</v>
      </c>
      <c r="F59" s="139">
        <f t="shared" si="3"/>
        <v>100</v>
      </c>
      <c r="G59" s="140"/>
      <c r="H59" s="161"/>
    </row>
    <row r="60" spans="1:8" s="115" customFormat="1" ht="18" customHeight="1" thickBot="1" x14ac:dyDescent="0.2">
      <c r="A60" s="158" t="s">
        <v>556</v>
      </c>
      <c r="B60" s="141"/>
      <c r="C60" s="143"/>
      <c r="D60" s="143"/>
      <c r="E60" s="143"/>
      <c r="F60" s="135"/>
      <c r="G60" s="136"/>
      <c r="H60" s="1152"/>
    </row>
    <row r="61" spans="1:8" s="120" customFormat="1" ht="57" customHeight="1" x14ac:dyDescent="0.2">
      <c r="A61" s="454">
        <f>A58+1</f>
        <v>42</v>
      </c>
      <c r="B61" s="1194" t="s">
        <v>4069</v>
      </c>
      <c r="C61" s="1172">
        <v>19948</v>
      </c>
      <c r="D61" s="1172">
        <v>0</v>
      </c>
      <c r="E61" s="1172">
        <v>0</v>
      </c>
      <c r="F61" s="1168" t="s">
        <v>2578</v>
      </c>
      <c r="G61" s="381" t="s">
        <v>545</v>
      </c>
      <c r="H61" s="1169" t="s">
        <v>5322</v>
      </c>
    </row>
    <row r="62" spans="1:8" s="120" customFormat="1" ht="13.5" customHeight="1" thickBot="1" x14ac:dyDescent="0.25">
      <c r="A62" s="1386" t="s">
        <v>288</v>
      </c>
      <c r="B62" s="1387"/>
      <c r="C62" s="138">
        <f>SUM(C61:C61)</f>
        <v>19948</v>
      </c>
      <c r="D62" s="138">
        <f>SUM(D61:D61)</f>
        <v>0</v>
      </c>
      <c r="E62" s="138">
        <f>SUM(E61:E61)</f>
        <v>0</v>
      </c>
      <c r="F62" s="1195" t="s">
        <v>2578</v>
      </c>
      <c r="G62" s="140"/>
      <c r="H62" s="161"/>
    </row>
    <row r="63" spans="1:8" ht="18" customHeight="1" thickBot="1" x14ac:dyDescent="0.2">
      <c r="A63" s="162" t="s">
        <v>546</v>
      </c>
      <c r="B63" s="1170"/>
      <c r="C63" s="145"/>
      <c r="D63" s="145"/>
      <c r="E63" s="146"/>
      <c r="F63" s="147"/>
      <c r="G63" s="163"/>
      <c r="H63" s="164"/>
    </row>
    <row r="64" spans="1:8" s="120" customFormat="1" ht="57" customHeight="1" x14ac:dyDescent="0.2">
      <c r="A64" s="454">
        <f>A61+1</f>
        <v>43</v>
      </c>
      <c r="B64" s="1153" t="s">
        <v>3107</v>
      </c>
      <c r="C64" s="1154">
        <v>50000</v>
      </c>
      <c r="D64" s="1154">
        <v>0</v>
      </c>
      <c r="E64" s="1154">
        <v>0</v>
      </c>
      <c r="F64" s="1143" t="s">
        <v>2578</v>
      </c>
      <c r="G64" s="1183" t="s">
        <v>545</v>
      </c>
      <c r="H64" s="1145" t="s">
        <v>5323</v>
      </c>
    </row>
    <row r="65" spans="1:8" s="120" customFormat="1" ht="34.5" customHeight="1" x14ac:dyDescent="0.2">
      <c r="A65" s="160">
        <f t="shared" ref="A65" si="5">A64+1</f>
        <v>44</v>
      </c>
      <c r="B65" s="1153" t="s">
        <v>2513</v>
      </c>
      <c r="C65" s="1154">
        <v>100</v>
      </c>
      <c r="D65" s="1154">
        <v>786.35</v>
      </c>
      <c r="E65" s="1154">
        <v>686.35</v>
      </c>
      <c r="F65" s="1143">
        <f>E65/D65*100</f>
        <v>87.28301646849367</v>
      </c>
      <c r="G65" s="1183" t="s">
        <v>540</v>
      </c>
      <c r="H65" s="1145" t="s">
        <v>5324</v>
      </c>
    </row>
    <row r="66" spans="1:8" s="120" customFormat="1" ht="13.5" customHeight="1" thickBot="1" x14ac:dyDescent="0.25">
      <c r="A66" s="1386" t="s">
        <v>288</v>
      </c>
      <c r="B66" s="1387"/>
      <c r="C66" s="138">
        <f>SUM(C64:C65)</f>
        <v>50100</v>
      </c>
      <c r="D66" s="138">
        <f>SUM(D64:D65)</f>
        <v>786.35</v>
      </c>
      <c r="E66" s="138">
        <f>SUM(E64:E65)</f>
        <v>686.35</v>
      </c>
      <c r="F66" s="149">
        <f>E66/D66*100</f>
        <v>87.28301646849367</v>
      </c>
      <c r="G66" s="140"/>
      <c r="H66" s="150"/>
    </row>
    <row r="67" spans="1:8" ht="18" customHeight="1" thickBot="1" x14ac:dyDescent="0.2">
      <c r="A67" s="158" t="s">
        <v>534</v>
      </c>
      <c r="B67" s="132"/>
      <c r="C67" s="133"/>
      <c r="D67" s="133"/>
      <c r="E67" s="134"/>
      <c r="F67" s="135"/>
      <c r="G67" s="136"/>
      <c r="H67" s="165"/>
    </row>
    <row r="68" spans="1:8" s="120" customFormat="1" ht="89.25" customHeight="1" x14ac:dyDescent="0.2">
      <c r="A68" s="454">
        <f>A65+1</f>
        <v>45</v>
      </c>
      <c r="B68" s="1153" t="s">
        <v>2877</v>
      </c>
      <c r="C68" s="1154">
        <v>18000</v>
      </c>
      <c r="D68" s="1154">
        <v>64502.159999999996</v>
      </c>
      <c r="E68" s="1154">
        <v>45592.88484999998</v>
      </c>
      <c r="F68" s="1143">
        <f t="shared" ref="F68:F97" si="6">E68/D68*100</f>
        <v>70.684276076956152</v>
      </c>
      <c r="G68" s="1144" t="s">
        <v>542</v>
      </c>
      <c r="H68" s="1161" t="s">
        <v>5325</v>
      </c>
    </row>
    <row r="69" spans="1:8" s="120" customFormat="1" ht="34.5" customHeight="1" x14ac:dyDescent="0.2">
      <c r="A69" s="160">
        <f t="shared" ref="A69:A96" si="7">A68+1</f>
        <v>46</v>
      </c>
      <c r="B69" s="1153" t="s">
        <v>2622</v>
      </c>
      <c r="C69" s="1154">
        <v>4026</v>
      </c>
      <c r="D69" s="1154">
        <v>37232.89</v>
      </c>
      <c r="E69" s="1154">
        <v>30836.508000000002</v>
      </c>
      <c r="F69" s="1143">
        <f t="shared" si="6"/>
        <v>82.820613710082682</v>
      </c>
      <c r="G69" s="1183" t="s">
        <v>545</v>
      </c>
      <c r="H69" s="1145" t="s">
        <v>5326</v>
      </c>
    </row>
    <row r="70" spans="1:8" s="120" customFormat="1" ht="67.5" customHeight="1" x14ac:dyDescent="0.2">
      <c r="A70" s="160">
        <f t="shared" si="7"/>
        <v>47</v>
      </c>
      <c r="B70" s="1153" t="s">
        <v>3071</v>
      </c>
      <c r="C70" s="1154">
        <v>31136</v>
      </c>
      <c r="D70" s="1154">
        <v>157518.84</v>
      </c>
      <c r="E70" s="1154">
        <v>94056.092000000004</v>
      </c>
      <c r="F70" s="1143">
        <f t="shared" si="6"/>
        <v>59.711011076516307</v>
      </c>
      <c r="G70" s="1183" t="s">
        <v>542</v>
      </c>
      <c r="H70" s="1145" t="s">
        <v>5327</v>
      </c>
    </row>
    <row r="71" spans="1:8" s="120" customFormat="1" ht="24" customHeight="1" x14ac:dyDescent="0.2">
      <c r="A71" s="160">
        <f t="shared" si="7"/>
        <v>48</v>
      </c>
      <c r="B71" s="1153" t="s">
        <v>4070</v>
      </c>
      <c r="C71" s="1154">
        <v>84</v>
      </c>
      <c r="D71" s="1154">
        <v>0</v>
      </c>
      <c r="E71" s="1154">
        <v>0</v>
      </c>
      <c r="F71" s="1143" t="s">
        <v>2578</v>
      </c>
      <c r="G71" s="1183" t="s">
        <v>545</v>
      </c>
      <c r="H71" s="1145" t="s">
        <v>5328</v>
      </c>
    </row>
    <row r="72" spans="1:8" s="120" customFormat="1" ht="57" customHeight="1" x14ac:dyDescent="0.2">
      <c r="A72" s="160">
        <f t="shared" si="7"/>
        <v>49</v>
      </c>
      <c r="B72" s="1153" t="s">
        <v>4071</v>
      </c>
      <c r="C72" s="1154">
        <v>1146</v>
      </c>
      <c r="D72" s="1154">
        <v>2345.1200000000003</v>
      </c>
      <c r="E72" s="1154">
        <v>252.86604</v>
      </c>
      <c r="F72" s="1143">
        <f t="shared" si="6"/>
        <v>10.782648222692227</v>
      </c>
      <c r="G72" s="1183" t="s">
        <v>542</v>
      </c>
      <c r="H72" s="1145" t="s">
        <v>5329</v>
      </c>
    </row>
    <row r="73" spans="1:8" s="120" customFormat="1" ht="88.5" customHeight="1" x14ac:dyDescent="0.2">
      <c r="A73" s="160">
        <f t="shared" si="7"/>
        <v>50</v>
      </c>
      <c r="B73" s="1153" t="s">
        <v>3166</v>
      </c>
      <c r="C73" s="1154">
        <v>0</v>
      </c>
      <c r="D73" s="1154">
        <v>3000</v>
      </c>
      <c r="E73" s="1154">
        <v>453.75</v>
      </c>
      <c r="F73" s="1143">
        <f t="shared" si="6"/>
        <v>15.125</v>
      </c>
      <c r="G73" s="1144" t="s">
        <v>542</v>
      </c>
      <c r="H73" s="1145" t="s">
        <v>5330</v>
      </c>
    </row>
    <row r="74" spans="1:8" s="120" customFormat="1" ht="88.5" customHeight="1" x14ac:dyDescent="0.2">
      <c r="A74" s="160">
        <f t="shared" si="7"/>
        <v>51</v>
      </c>
      <c r="B74" s="1153" t="s">
        <v>3422</v>
      </c>
      <c r="C74" s="1154">
        <v>0</v>
      </c>
      <c r="D74" s="1154">
        <v>2100</v>
      </c>
      <c r="E74" s="1154">
        <v>0</v>
      </c>
      <c r="F74" s="1143">
        <f t="shared" si="6"/>
        <v>0</v>
      </c>
      <c r="G74" s="1163" t="s">
        <v>542</v>
      </c>
      <c r="H74" s="1145" t="s">
        <v>5330</v>
      </c>
    </row>
    <row r="75" spans="1:8" s="120" customFormat="1" ht="45" customHeight="1" x14ac:dyDescent="0.2">
      <c r="A75" s="160">
        <f t="shared" si="7"/>
        <v>52</v>
      </c>
      <c r="B75" s="1153" t="s">
        <v>4129</v>
      </c>
      <c r="C75" s="1154">
        <v>773</v>
      </c>
      <c r="D75" s="1154">
        <v>0</v>
      </c>
      <c r="E75" s="1154">
        <v>0</v>
      </c>
      <c r="F75" s="1143" t="s">
        <v>2578</v>
      </c>
      <c r="G75" s="1183" t="s">
        <v>542</v>
      </c>
      <c r="H75" s="1145" t="s">
        <v>5331</v>
      </c>
    </row>
    <row r="76" spans="1:8" s="120" customFormat="1" ht="45" customHeight="1" x14ac:dyDescent="0.2">
      <c r="A76" s="160">
        <f t="shared" si="7"/>
        <v>53</v>
      </c>
      <c r="B76" s="1153" t="s">
        <v>4130</v>
      </c>
      <c r="C76" s="1154">
        <v>6880</v>
      </c>
      <c r="D76" s="1154">
        <v>0</v>
      </c>
      <c r="E76" s="1154">
        <v>0</v>
      </c>
      <c r="F76" s="1143" t="s">
        <v>2578</v>
      </c>
      <c r="G76" s="1163" t="s">
        <v>542</v>
      </c>
      <c r="H76" s="1145" t="s">
        <v>5331</v>
      </c>
    </row>
    <row r="77" spans="1:8" s="120" customFormat="1" ht="89.25" customHeight="1" x14ac:dyDescent="0.2">
      <c r="A77" s="160">
        <f t="shared" si="7"/>
        <v>54</v>
      </c>
      <c r="B77" s="1153" t="s">
        <v>3412</v>
      </c>
      <c r="C77" s="1154">
        <v>2600</v>
      </c>
      <c r="D77" s="1154">
        <v>183.92</v>
      </c>
      <c r="E77" s="1154">
        <v>153.065</v>
      </c>
      <c r="F77" s="1143">
        <f t="shared" si="6"/>
        <v>83.223684210526315</v>
      </c>
      <c r="G77" s="1183" t="s">
        <v>542</v>
      </c>
      <c r="H77" s="1145" t="s">
        <v>5332</v>
      </c>
    </row>
    <row r="78" spans="1:8" s="120" customFormat="1" ht="45" customHeight="1" x14ac:dyDescent="0.2">
      <c r="A78" s="160">
        <f t="shared" si="7"/>
        <v>55</v>
      </c>
      <c r="B78" s="1153" t="s">
        <v>4131</v>
      </c>
      <c r="C78" s="1154">
        <v>3689</v>
      </c>
      <c r="D78" s="1154">
        <v>0</v>
      </c>
      <c r="E78" s="1154">
        <v>0</v>
      </c>
      <c r="F78" s="1143" t="s">
        <v>2578</v>
      </c>
      <c r="G78" s="1183" t="s">
        <v>542</v>
      </c>
      <c r="H78" s="1145" t="s">
        <v>5331</v>
      </c>
    </row>
    <row r="79" spans="1:8" s="120" customFormat="1" ht="45" customHeight="1" x14ac:dyDescent="0.2">
      <c r="A79" s="160">
        <f t="shared" si="7"/>
        <v>56</v>
      </c>
      <c r="B79" s="1153" t="s">
        <v>4132</v>
      </c>
      <c r="C79" s="1154">
        <v>773</v>
      </c>
      <c r="D79" s="1154">
        <v>0</v>
      </c>
      <c r="E79" s="1154">
        <v>0</v>
      </c>
      <c r="F79" s="1143" t="s">
        <v>2578</v>
      </c>
      <c r="G79" s="1183" t="s">
        <v>542</v>
      </c>
      <c r="H79" s="1145" t="s">
        <v>5331</v>
      </c>
    </row>
    <row r="80" spans="1:8" s="120" customFormat="1" ht="45" customHeight="1" x14ac:dyDescent="0.2">
      <c r="A80" s="160">
        <f t="shared" si="7"/>
        <v>57</v>
      </c>
      <c r="B80" s="1153" t="s">
        <v>4133</v>
      </c>
      <c r="C80" s="1154">
        <v>11747</v>
      </c>
      <c r="D80" s="1154">
        <v>0</v>
      </c>
      <c r="E80" s="1154">
        <v>0</v>
      </c>
      <c r="F80" s="1143" t="s">
        <v>2578</v>
      </c>
      <c r="G80" s="1183" t="s">
        <v>542</v>
      </c>
      <c r="H80" s="1145" t="s">
        <v>5333</v>
      </c>
    </row>
    <row r="81" spans="1:8" s="120" customFormat="1" ht="45" customHeight="1" x14ac:dyDescent="0.2">
      <c r="A81" s="160">
        <f t="shared" si="7"/>
        <v>58</v>
      </c>
      <c r="B81" s="1153" t="s">
        <v>4134</v>
      </c>
      <c r="C81" s="1154">
        <v>13521</v>
      </c>
      <c r="D81" s="1154">
        <v>0</v>
      </c>
      <c r="E81" s="1154">
        <v>0</v>
      </c>
      <c r="F81" s="1143" t="s">
        <v>2578</v>
      </c>
      <c r="G81" s="1144" t="s">
        <v>542</v>
      </c>
      <c r="H81" s="1145" t="s">
        <v>5334</v>
      </c>
    </row>
    <row r="82" spans="1:8" s="120" customFormat="1" ht="34.5" customHeight="1" x14ac:dyDescent="0.2">
      <c r="A82" s="160">
        <f t="shared" si="7"/>
        <v>59</v>
      </c>
      <c r="B82" s="1153" t="s">
        <v>4135</v>
      </c>
      <c r="C82" s="1154">
        <v>9560</v>
      </c>
      <c r="D82" s="1154">
        <v>0</v>
      </c>
      <c r="E82" s="1154">
        <v>0</v>
      </c>
      <c r="F82" s="1143" t="s">
        <v>2578</v>
      </c>
      <c r="G82" s="1163" t="s">
        <v>542</v>
      </c>
      <c r="H82" s="1145" t="s">
        <v>5335</v>
      </c>
    </row>
    <row r="83" spans="1:8" s="120" customFormat="1" ht="89.25" customHeight="1" x14ac:dyDescent="0.2">
      <c r="A83" s="160">
        <f t="shared" si="7"/>
        <v>60</v>
      </c>
      <c r="B83" s="1153" t="s">
        <v>3415</v>
      </c>
      <c r="C83" s="1154">
        <v>0</v>
      </c>
      <c r="D83" s="1154">
        <v>1650</v>
      </c>
      <c r="E83" s="1154">
        <v>344.75441000000001</v>
      </c>
      <c r="F83" s="1143">
        <f t="shared" si="6"/>
        <v>20.894206666666669</v>
      </c>
      <c r="G83" s="1183" t="s">
        <v>542</v>
      </c>
      <c r="H83" s="1145" t="s">
        <v>5336</v>
      </c>
    </row>
    <row r="84" spans="1:8" s="120" customFormat="1" ht="73.5" x14ac:dyDescent="0.2">
      <c r="A84" s="160">
        <f t="shared" si="7"/>
        <v>61</v>
      </c>
      <c r="B84" s="1153" t="s">
        <v>4136</v>
      </c>
      <c r="C84" s="1154">
        <v>4415</v>
      </c>
      <c r="D84" s="1154">
        <v>690.91000000000008</v>
      </c>
      <c r="E84" s="1154">
        <v>633.67700000000002</v>
      </c>
      <c r="F84" s="1143">
        <f t="shared" si="6"/>
        <v>91.716287215411555</v>
      </c>
      <c r="G84" s="1183" t="s">
        <v>542</v>
      </c>
      <c r="H84" s="1145" t="s">
        <v>5337</v>
      </c>
    </row>
    <row r="85" spans="1:8" s="120" customFormat="1" ht="78" customHeight="1" x14ac:dyDescent="0.2">
      <c r="A85" s="160">
        <f t="shared" si="7"/>
        <v>62</v>
      </c>
      <c r="B85" s="1153" t="s">
        <v>3414</v>
      </c>
      <c r="C85" s="1154">
        <v>1046</v>
      </c>
      <c r="D85" s="1154">
        <v>2246.84</v>
      </c>
      <c r="E85" s="1154">
        <v>363</v>
      </c>
      <c r="F85" s="1143">
        <f t="shared" si="6"/>
        <v>16.156023570881768</v>
      </c>
      <c r="G85" s="1183" t="s">
        <v>542</v>
      </c>
      <c r="H85" s="1145" t="s">
        <v>5338</v>
      </c>
    </row>
    <row r="86" spans="1:8" s="120" customFormat="1" ht="89.25" customHeight="1" x14ac:dyDescent="0.2">
      <c r="A86" s="160">
        <f t="shared" si="7"/>
        <v>63</v>
      </c>
      <c r="B86" s="1153" t="s">
        <v>3418</v>
      </c>
      <c r="C86" s="1154">
        <v>10640</v>
      </c>
      <c r="D86" s="1154">
        <v>600</v>
      </c>
      <c r="E86" s="1154">
        <v>29.887</v>
      </c>
      <c r="F86" s="1143">
        <f t="shared" si="6"/>
        <v>4.9811666666666667</v>
      </c>
      <c r="G86" s="1183" t="s">
        <v>542</v>
      </c>
      <c r="H86" s="1145" t="s">
        <v>5339</v>
      </c>
    </row>
    <row r="87" spans="1:8" s="120" customFormat="1" ht="45" customHeight="1" x14ac:dyDescent="0.2">
      <c r="A87" s="160">
        <f t="shared" si="7"/>
        <v>64</v>
      </c>
      <c r="B87" s="1153" t="s">
        <v>4137</v>
      </c>
      <c r="C87" s="1154">
        <v>780</v>
      </c>
      <c r="D87" s="1154">
        <v>0</v>
      </c>
      <c r="E87" s="1154">
        <v>0</v>
      </c>
      <c r="F87" s="1143" t="s">
        <v>2578</v>
      </c>
      <c r="G87" s="1183" t="s">
        <v>542</v>
      </c>
      <c r="H87" s="1145" t="s">
        <v>5340</v>
      </c>
    </row>
    <row r="88" spans="1:8" s="120" customFormat="1" ht="57" customHeight="1" x14ac:dyDescent="0.2">
      <c r="A88" s="160">
        <f t="shared" si="7"/>
        <v>65</v>
      </c>
      <c r="B88" s="1153" t="s">
        <v>4138</v>
      </c>
      <c r="C88" s="1154">
        <v>2480</v>
      </c>
      <c r="D88" s="1154">
        <v>0</v>
      </c>
      <c r="E88" s="1154">
        <v>0</v>
      </c>
      <c r="F88" s="1143" t="s">
        <v>2578</v>
      </c>
      <c r="G88" s="1144" t="s">
        <v>542</v>
      </c>
      <c r="H88" s="1145" t="s">
        <v>5341</v>
      </c>
    </row>
    <row r="89" spans="1:8" s="120" customFormat="1" ht="67.5" customHeight="1" x14ac:dyDescent="0.2">
      <c r="A89" s="160">
        <f t="shared" si="7"/>
        <v>66</v>
      </c>
      <c r="B89" s="1153" t="s">
        <v>3416</v>
      </c>
      <c r="C89" s="1154">
        <v>5481</v>
      </c>
      <c r="D89" s="1154">
        <v>3000</v>
      </c>
      <c r="E89" s="1154">
        <v>453.75</v>
      </c>
      <c r="F89" s="1143">
        <f t="shared" si="6"/>
        <v>15.125</v>
      </c>
      <c r="G89" s="1163" t="s">
        <v>542</v>
      </c>
      <c r="H89" s="1145" t="s">
        <v>5342</v>
      </c>
    </row>
    <row r="90" spans="1:8" s="120" customFormat="1" ht="45" customHeight="1" x14ac:dyDescent="0.2">
      <c r="A90" s="160">
        <f t="shared" si="7"/>
        <v>67</v>
      </c>
      <c r="B90" s="1153" t="s">
        <v>4139</v>
      </c>
      <c r="C90" s="1154">
        <v>1980</v>
      </c>
      <c r="D90" s="1154">
        <v>0</v>
      </c>
      <c r="E90" s="1154">
        <v>0</v>
      </c>
      <c r="F90" s="1143" t="s">
        <v>2578</v>
      </c>
      <c r="G90" s="1183" t="s">
        <v>542</v>
      </c>
      <c r="H90" s="1145" t="s">
        <v>5331</v>
      </c>
    </row>
    <row r="91" spans="1:8" s="120" customFormat="1" ht="73.5" x14ac:dyDescent="0.2">
      <c r="A91" s="160">
        <f t="shared" si="7"/>
        <v>68</v>
      </c>
      <c r="B91" s="1153" t="s">
        <v>3417</v>
      </c>
      <c r="C91" s="1154">
        <v>14770</v>
      </c>
      <c r="D91" s="1154">
        <v>477.45</v>
      </c>
      <c r="E91" s="1154">
        <v>0</v>
      </c>
      <c r="F91" s="1143">
        <f t="shared" si="6"/>
        <v>0</v>
      </c>
      <c r="G91" s="1163" t="s">
        <v>542</v>
      </c>
      <c r="H91" s="1145" t="s">
        <v>5343</v>
      </c>
    </row>
    <row r="92" spans="1:8" s="120" customFormat="1" ht="45" customHeight="1" x14ac:dyDescent="0.2">
      <c r="A92" s="160">
        <f t="shared" si="7"/>
        <v>69</v>
      </c>
      <c r="B92" s="1153" t="s">
        <v>4140</v>
      </c>
      <c r="C92" s="1154">
        <v>1880</v>
      </c>
      <c r="D92" s="1154">
        <v>0</v>
      </c>
      <c r="E92" s="1154">
        <v>0</v>
      </c>
      <c r="F92" s="1143" t="s">
        <v>2578</v>
      </c>
      <c r="G92" s="1183" t="s">
        <v>542</v>
      </c>
      <c r="H92" s="1145" t="s">
        <v>5331</v>
      </c>
    </row>
    <row r="93" spans="1:8" s="120" customFormat="1" ht="99" customHeight="1" x14ac:dyDescent="0.2">
      <c r="A93" s="160">
        <f t="shared" si="7"/>
        <v>70</v>
      </c>
      <c r="B93" s="1153" t="s">
        <v>3419</v>
      </c>
      <c r="C93" s="1154">
        <v>8660</v>
      </c>
      <c r="D93" s="1154">
        <v>485.29</v>
      </c>
      <c r="E93" s="1154">
        <v>96.8</v>
      </c>
      <c r="F93" s="1143">
        <f t="shared" si="6"/>
        <v>19.946835912547133</v>
      </c>
      <c r="G93" s="1183" t="s">
        <v>542</v>
      </c>
      <c r="H93" s="1145" t="s">
        <v>5344</v>
      </c>
    </row>
    <row r="94" spans="1:8" s="120" customFormat="1" ht="34.5" customHeight="1" x14ac:dyDescent="0.2">
      <c r="A94" s="160">
        <f t="shared" si="7"/>
        <v>71</v>
      </c>
      <c r="B94" s="1153" t="s">
        <v>3420</v>
      </c>
      <c r="C94" s="1154">
        <v>3937</v>
      </c>
      <c r="D94" s="1154">
        <v>0</v>
      </c>
      <c r="E94" s="1154">
        <v>0</v>
      </c>
      <c r="F94" s="1143" t="s">
        <v>2578</v>
      </c>
      <c r="G94" s="1183" t="s">
        <v>545</v>
      </c>
      <c r="H94" s="1145" t="s">
        <v>5345</v>
      </c>
    </row>
    <row r="95" spans="1:8" s="120" customFormat="1" ht="57" customHeight="1" x14ac:dyDescent="0.2">
      <c r="A95" s="160">
        <f t="shared" si="7"/>
        <v>72</v>
      </c>
      <c r="B95" s="1153" t="s">
        <v>3421</v>
      </c>
      <c r="C95" s="1154">
        <v>4600</v>
      </c>
      <c r="D95" s="1154">
        <v>242</v>
      </c>
      <c r="E95" s="1154">
        <v>0</v>
      </c>
      <c r="F95" s="1143">
        <f t="shared" si="6"/>
        <v>0</v>
      </c>
      <c r="G95" s="1183" t="s">
        <v>542</v>
      </c>
      <c r="H95" s="1145" t="s">
        <v>5346</v>
      </c>
    </row>
    <row r="96" spans="1:8" s="120" customFormat="1" ht="24" customHeight="1" x14ac:dyDescent="0.2">
      <c r="A96" s="160">
        <f t="shared" si="7"/>
        <v>73</v>
      </c>
      <c r="B96" s="1153" t="s">
        <v>3031</v>
      </c>
      <c r="C96" s="1154">
        <v>3520</v>
      </c>
      <c r="D96" s="1154">
        <v>34775.599999999999</v>
      </c>
      <c r="E96" s="1154">
        <v>34775.593889999996</v>
      </c>
      <c r="F96" s="1143">
        <f t="shared" si="6"/>
        <v>99.999982430209684</v>
      </c>
      <c r="G96" s="1144" t="s">
        <v>545</v>
      </c>
      <c r="H96" s="1165" t="s">
        <v>59</v>
      </c>
    </row>
    <row r="97" spans="1:8" s="120" customFormat="1" ht="13.5" customHeight="1" thickBot="1" x14ac:dyDescent="0.25">
      <c r="A97" s="1386" t="s">
        <v>288</v>
      </c>
      <c r="B97" s="1387"/>
      <c r="C97" s="138">
        <f>SUM(C68:C96)</f>
        <v>168124</v>
      </c>
      <c r="D97" s="138">
        <f>SUM(D68:D96)</f>
        <v>311051.01999999996</v>
      </c>
      <c r="E97" s="138">
        <f>SUM(E68:E96)</f>
        <v>208042.62818999993</v>
      </c>
      <c r="F97" s="149">
        <f t="shared" si="6"/>
        <v>66.883763374252865</v>
      </c>
      <c r="G97" s="140"/>
      <c r="H97" s="150"/>
    </row>
    <row r="98" spans="1:8" s="155" customFormat="1" x14ac:dyDescent="0.2">
      <c r="A98" s="121"/>
      <c r="B98" s="151"/>
      <c r="C98" s="121"/>
      <c r="D98" s="121"/>
      <c r="E98" s="121"/>
      <c r="F98" s="152"/>
      <c r="G98" s="153"/>
      <c r="H98" s="154"/>
    </row>
  </sheetData>
  <mergeCells count="12">
    <mergeCell ref="A97:B97"/>
    <mergeCell ref="A1:H1"/>
    <mergeCell ref="A4:B4"/>
    <mergeCell ref="A5:B5"/>
    <mergeCell ref="A6:B6"/>
    <mergeCell ref="A8:B8"/>
    <mergeCell ref="A9:B9"/>
    <mergeCell ref="A10:B10"/>
    <mergeCell ref="A53:B53"/>
    <mergeCell ref="A59:B59"/>
    <mergeCell ref="A62:B62"/>
    <mergeCell ref="A66:B66"/>
  </mergeCells>
  <printOptions horizontalCentered="1"/>
  <pageMargins left="0.31496062992125984" right="0.31496062992125984" top="0.51181102362204722" bottom="0.43307086614173229" header="0.31496062992125984" footer="0.23622047244094491"/>
  <pageSetup paperSize="9" scale="96" firstPageNumber="241" fitToHeight="0" orientation="landscape" useFirstPageNumber="1" r:id="rId1"/>
  <headerFooter>
    <oddHeader>&amp;L&amp;"Tahoma,Kurzíva"&amp;9Závěrečný účet Moravskoslezského kraje za rok 2025&amp;R&amp;"Tahoma,Kurzíva"&amp;9Tabulka č. 23</oddHeader>
    <oddFooter>&amp;C&amp;"Tahoma,Obyčejné"&amp;P</oddFooter>
  </headerFooter>
  <rowBreaks count="2" manualBreakCount="2">
    <brk id="24" max="7" man="1"/>
    <brk id="35"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050F-C7B1-4DC9-BDB3-7FF368EEF520}">
  <sheetPr>
    <pageSetUpPr fitToPage="1"/>
  </sheetPr>
  <dimension ref="A1:H37"/>
  <sheetViews>
    <sheetView zoomScaleNormal="100" zoomScaleSheetLayoutView="100" workbookViewId="0">
      <pane ySplit="11" topLeftCell="A12"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5347</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C31</f>
        <v>502486</v>
      </c>
      <c r="D5" s="1136">
        <f>D31</f>
        <v>2612561.7600000007</v>
      </c>
      <c r="E5" s="1136">
        <f>E31</f>
        <v>485754.60245000006</v>
      </c>
      <c r="F5" s="1137">
        <f>E5/D5*100</f>
        <v>18.593038062763345</v>
      </c>
      <c r="G5" s="153"/>
      <c r="H5" s="154"/>
    </row>
    <row r="6" spans="1:8" ht="12.95" customHeight="1" x14ac:dyDescent="0.2">
      <c r="A6" s="1388" t="s">
        <v>533</v>
      </c>
      <c r="B6" s="1389"/>
      <c r="C6" s="1138">
        <f>C36</f>
        <v>53000</v>
      </c>
      <c r="D6" s="1138">
        <f>D36</f>
        <v>25136.98</v>
      </c>
      <c r="E6" s="1138">
        <f>E36</f>
        <v>9104.8365599999997</v>
      </c>
      <c r="F6" s="1137">
        <f>E6/D6*100</f>
        <v>36.220884768178195</v>
      </c>
      <c r="G6" s="153"/>
      <c r="H6" s="154"/>
    </row>
    <row r="7" spans="1:8" s="115" customFormat="1" ht="13.5" customHeight="1" thickBot="1" x14ac:dyDescent="0.25">
      <c r="A7" s="1384" t="s">
        <v>288</v>
      </c>
      <c r="B7" s="1385"/>
      <c r="C7" s="125">
        <f>SUM(C5:C6)</f>
        <v>555486</v>
      </c>
      <c r="D7" s="125">
        <f>SUM(D5:D6)</f>
        <v>2637698.7400000007</v>
      </c>
      <c r="E7" s="125">
        <f>SUM(E5:E6)</f>
        <v>494859.43901000009</v>
      </c>
      <c r="F7" s="126">
        <f>E7/D7*100</f>
        <v>18.76102951051946</v>
      </c>
      <c r="G7" s="153"/>
      <c r="H7" s="154"/>
    </row>
    <row r="8" spans="1:8" s="130" customFormat="1" ht="10.5" customHeight="1" x14ac:dyDescent="0.2">
      <c r="A8" s="115"/>
      <c r="B8" s="127"/>
      <c r="C8" s="128"/>
      <c r="D8" s="128"/>
      <c r="E8" s="128"/>
      <c r="F8" s="129"/>
      <c r="G8" s="119"/>
      <c r="H8" s="123"/>
    </row>
    <row r="9" spans="1:8" s="130" customFormat="1" ht="10.5" customHeight="1" x14ac:dyDescent="0.2">
      <c r="A9" s="115"/>
      <c r="B9" s="127"/>
      <c r="C9" s="128"/>
      <c r="D9" s="128"/>
      <c r="E9" s="128"/>
      <c r="F9" s="129"/>
      <c r="G9" s="119"/>
      <c r="H9" s="123"/>
    </row>
    <row r="10" spans="1:8" s="130" customFormat="1" ht="10.5" customHeight="1" thickBot="1" x14ac:dyDescent="0.2">
      <c r="A10" s="115"/>
      <c r="B10" s="127"/>
      <c r="C10" s="128"/>
      <c r="D10" s="128"/>
      <c r="E10" s="128"/>
      <c r="F10" s="129"/>
      <c r="G10" s="119"/>
      <c r="H10" s="124" t="s">
        <v>530</v>
      </c>
    </row>
    <row r="11" spans="1:8" ht="28.5" customHeight="1" thickBot="1" x14ac:dyDescent="0.25">
      <c r="A11" s="131" t="s">
        <v>535</v>
      </c>
      <c r="B11" s="451" t="s">
        <v>465</v>
      </c>
      <c r="C11" s="1134" t="s">
        <v>4873</v>
      </c>
      <c r="D11" s="1134" t="s">
        <v>4874</v>
      </c>
      <c r="E11" s="1134" t="s">
        <v>4875</v>
      </c>
      <c r="F11" s="1139" t="s">
        <v>279</v>
      </c>
      <c r="G11" s="452" t="s">
        <v>536</v>
      </c>
      <c r="H11" s="1140" t="s">
        <v>537</v>
      </c>
    </row>
    <row r="12" spans="1:8" ht="15" customHeight="1" thickBot="1" x14ac:dyDescent="0.2">
      <c r="A12" s="158" t="s">
        <v>538</v>
      </c>
      <c r="B12" s="132"/>
      <c r="C12" s="133"/>
      <c r="D12" s="133"/>
      <c r="E12" s="134"/>
      <c r="F12" s="135"/>
      <c r="G12" s="136"/>
      <c r="H12" s="137"/>
    </row>
    <row r="13" spans="1:8" s="120" customFormat="1" ht="24" customHeight="1" x14ac:dyDescent="0.2">
      <c r="A13" s="159">
        <v>1</v>
      </c>
      <c r="B13" s="1153" t="s">
        <v>3975</v>
      </c>
      <c r="C13" s="1154">
        <v>30</v>
      </c>
      <c r="D13" s="1154">
        <v>30</v>
      </c>
      <c r="E13" s="1154">
        <v>30</v>
      </c>
      <c r="F13" s="1143">
        <f t="shared" ref="F13:F27" si="0">E13/D13*100</f>
        <v>100</v>
      </c>
      <c r="G13" s="381" t="s">
        <v>545</v>
      </c>
      <c r="H13" s="1150" t="s">
        <v>59</v>
      </c>
    </row>
    <row r="14" spans="1:8" s="120" customFormat="1" ht="15" customHeight="1" x14ac:dyDescent="0.2">
      <c r="A14" s="160">
        <f>A13+1</f>
        <v>2</v>
      </c>
      <c r="B14" s="1141" t="s">
        <v>660</v>
      </c>
      <c r="C14" s="1142">
        <v>150</v>
      </c>
      <c r="D14" s="1142">
        <v>187.7</v>
      </c>
      <c r="E14" s="1142">
        <v>187.67567000000003</v>
      </c>
      <c r="F14" s="1143">
        <f t="shared" si="0"/>
        <v>99.987037826318613</v>
      </c>
      <c r="G14" s="1144" t="s">
        <v>540</v>
      </c>
      <c r="H14" s="1145" t="s">
        <v>59</v>
      </c>
    </row>
    <row r="15" spans="1:8" s="120" customFormat="1" ht="34.5" customHeight="1" x14ac:dyDescent="0.2">
      <c r="A15" s="160">
        <f t="shared" ref="A15:A30" si="1">A14+1</f>
        <v>3</v>
      </c>
      <c r="B15" s="1141" t="s">
        <v>661</v>
      </c>
      <c r="C15" s="1142">
        <v>2222</v>
      </c>
      <c r="D15" s="1142">
        <v>1872</v>
      </c>
      <c r="E15" s="1142">
        <v>1486.18813</v>
      </c>
      <c r="F15" s="1143">
        <f t="shared" si="0"/>
        <v>79.390391559829055</v>
      </c>
      <c r="G15" s="1144" t="s">
        <v>540</v>
      </c>
      <c r="H15" s="1145" t="s">
        <v>5348</v>
      </c>
    </row>
    <row r="16" spans="1:8" s="120" customFormat="1" ht="78" customHeight="1" x14ac:dyDescent="0.2">
      <c r="A16" s="160">
        <f t="shared" si="1"/>
        <v>4</v>
      </c>
      <c r="B16" s="1141" t="s">
        <v>662</v>
      </c>
      <c r="C16" s="1142">
        <v>14330</v>
      </c>
      <c r="D16" s="1142">
        <v>17283.3</v>
      </c>
      <c r="E16" s="1142">
        <v>8288.0968300000004</v>
      </c>
      <c r="F16" s="1143">
        <f t="shared" si="0"/>
        <v>47.954365370039291</v>
      </c>
      <c r="G16" s="1144" t="s">
        <v>540</v>
      </c>
      <c r="H16" s="1145" t="s">
        <v>5349</v>
      </c>
    </row>
    <row r="17" spans="1:8" s="120" customFormat="1" ht="67.5" customHeight="1" x14ac:dyDescent="0.2">
      <c r="A17" s="160">
        <f t="shared" si="1"/>
        <v>5</v>
      </c>
      <c r="B17" s="1141" t="s">
        <v>3055</v>
      </c>
      <c r="C17" s="1142">
        <v>8400</v>
      </c>
      <c r="D17" s="1142">
        <v>5000</v>
      </c>
      <c r="E17" s="1142">
        <v>320.892</v>
      </c>
      <c r="F17" s="1143">
        <f t="shared" si="0"/>
        <v>6.41784</v>
      </c>
      <c r="G17" s="1144" t="s">
        <v>542</v>
      </c>
      <c r="H17" s="453" t="s">
        <v>5350</v>
      </c>
    </row>
    <row r="18" spans="1:8" s="120" customFormat="1" ht="67.5" customHeight="1" x14ac:dyDescent="0.2">
      <c r="A18" s="160">
        <f t="shared" si="1"/>
        <v>6</v>
      </c>
      <c r="B18" s="1151" t="s">
        <v>663</v>
      </c>
      <c r="C18" s="1142">
        <v>4560</v>
      </c>
      <c r="D18" s="1142">
        <v>4643.6999999999989</v>
      </c>
      <c r="E18" s="1142">
        <v>3453.5787399999995</v>
      </c>
      <c r="F18" s="1143">
        <f t="shared" si="0"/>
        <v>74.371271615306767</v>
      </c>
      <c r="G18" s="1144" t="s">
        <v>540</v>
      </c>
      <c r="H18" s="1145" t="s">
        <v>5351</v>
      </c>
    </row>
    <row r="19" spans="1:8" s="120" customFormat="1" ht="15" customHeight="1" x14ac:dyDescent="0.2">
      <c r="A19" s="160">
        <f t="shared" si="1"/>
        <v>7</v>
      </c>
      <c r="B19" s="1151" t="s">
        <v>664</v>
      </c>
      <c r="C19" s="1142">
        <v>87500</v>
      </c>
      <c r="D19" s="1142">
        <v>88348.88</v>
      </c>
      <c r="E19" s="1142">
        <v>87787.653000000006</v>
      </c>
      <c r="F19" s="1143">
        <f t="shared" si="0"/>
        <v>99.364760481400566</v>
      </c>
      <c r="G19" s="1144" t="s">
        <v>540</v>
      </c>
      <c r="H19" s="1145" t="s">
        <v>59</v>
      </c>
    </row>
    <row r="20" spans="1:8" s="120" customFormat="1" ht="15" customHeight="1" x14ac:dyDescent="0.2">
      <c r="A20" s="160">
        <f t="shared" si="1"/>
        <v>8</v>
      </c>
      <c r="B20" s="1151" t="s">
        <v>137</v>
      </c>
      <c r="C20" s="1142">
        <v>3233</v>
      </c>
      <c r="D20" s="1142">
        <v>3284</v>
      </c>
      <c r="E20" s="1142">
        <v>3229.7871600000003</v>
      </c>
      <c r="F20" s="1143">
        <f t="shared" si="0"/>
        <v>98.349182704019498</v>
      </c>
      <c r="G20" s="1144" t="s">
        <v>540</v>
      </c>
      <c r="H20" s="1145" t="s">
        <v>59</v>
      </c>
    </row>
    <row r="21" spans="1:8" s="120" customFormat="1" ht="15" customHeight="1" x14ac:dyDescent="0.2">
      <c r="A21" s="160">
        <f t="shared" si="1"/>
        <v>9</v>
      </c>
      <c r="B21" s="1151" t="s">
        <v>666</v>
      </c>
      <c r="C21" s="1142">
        <v>810</v>
      </c>
      <c r="D21" s="1142">
        <v>714.7</v>
      </c>
      <c r="E21" s="1142">
        <v>714.61178000000007</v>
      </c>
      <c r="F21" s="1143">
        <f t="shared" si="0"/>
        <v>99.9876563593116</v>
      </c>
      <c r="G21" s="1144" t="s">
        <v>540</v>
      </c>
      <c r="H21" s="1145" t="s">
        <v>59</v>
      </c>
    </row>
    <row r="22" spans="1:8" s="120" customFormat="1" ht="68.25" customHeight="1" x14ac:dyDescent="0.2">
      <c r="A22" s="160">
        <f t="shared" si="1"/>
        <v>10</v>
      </c>
      <c r="B22" s="1141" t="s">
        <v>669</v>
      </c>
      <c r="C22" s="1142">
        <v>0</v>
      </c>
      <c r="D22" s="1142">
        <v>2012767.0000000009</v>
      </c>
      <c r="E22" s="1142">
        <v>0</v>
      </c>
      <c r="F22" s="1143">
        <f t="shared" si="0"/>
        <v>0</v>
      </c>
      <c r="G22" s="1144" t="s">
        <v>540</v>
      </c>
      <c r="H22" s="1145" t="s">
        <v>5352</v>
      </c>
    </row>
    <row r="23" spans="1:8" s="120" customFormat="1" ht="69" customHeight="1" x14ac:dyDescent="0.2">
      <c r="A23" s="160">
        <f t="shared" si="1"/>
        <v>11</v>
      </c>
      <c r="B23" s="1141" t="s">
        <v>3345</v>
      </c>
      <c r="C23" s="1142">
        <v>750</v>
      </c>
      <c r="D23" s="1142">
        <v>750</v>
      </c>
      <c r="E23" s="1142">
        <v>234.96563999999998</v>
      </c>
      <c r="F23" s="1143">
        <f t="shared" si="0"/>
        <v>31.328751999999998</v>
      </c>
      <c r="G23" s="1144" t="s">
        <v>540</v>
      </c>
      <c r="H23" s="1145" t="s">
        <v>5353</v>
      </c>
    </row>
    <row r="24" spans="1:8" s="120" customFormat="1" ht="60" customHeight="1" x14ac:dyDescent="0.2">
      <c r="A24" s="160">
        <f t="shared" si="1"/>
        <v>12</v>
      </c>
      <c r="B24" s="1141" t="s">
        <v>667</v>
      </c>
      <c r="C24" s="1142">
        <v>154000</v>
      </c>
      <c r="D24" s="1142">
        <v>129460</v>
      </c>
      <c r="E24" s="1142">
        <v>119515.97446000001</v>
      </c>
      <c r="F24" s="1143">
        <f t="shared" si="0"/>
        <v>92.318843241155577</v>
      </c>
      <c r="G24" s="1144" t="s">
        <v>540</v>
      </c>
      <c r="H24" s="1145" t="s">
        <v>5354</v>
      </c>
    </row>
    <row r="25" spans="1:8" s="120" customFormat="1" ht="57" customHeight="1" x14ac:dyDescent="0.2">
      <c r="A25" s="160">
        <f t="shared" si="1"/>
        <v>13</v>
      </c>
      <c r="B25" s="1141" t="s">
        <v>668</v>
      </c>
      <c r="C25" s="1142">
        <v>176501</v>
      </c>
      <c r="D25" s="1142">
        <v>144078.29</v>
      </c>
      <c r="E25" s="1142">
        <v>123330.57403999999</v>
      </c>
      <c r="F25" s="1143">
        <f t="shared" si="0"/>
        <v>85.599693083531164</v>
      </c>
      <c r="G25" s="1144" t="s">
        <v>540</v>
      </c>
      <c r="H25" s="453" t="s">
        <v>5355</v>
      </c>
    </row>
    <row r="26" spans="1:8" s="120" customFormat="1" ht="45" customHeight="1" x14ac:dyDescent="0.2">
      <c r="A26" s="160">
        <f t="shared" si="1"/>
        <v>14</v>
      </c>
      <c r="B26" s="1151" t="s">
        <v>5356</v>
      </c>
      <c r="C26" s="1142">
        <v>0</v>
      </c>
      <c r="D26" s="1142">
        <v>1150</v>
      </c>
      <c r="E26" s="1142">
        <v>0</v>
      </c>
      <c r="F26" s="1143">
        <f t="shared" si="0"/>
        <v>0</v>
      </c>
      <c r="G26" s="1144" t="s">
        <v>542</v>
      </c>
      <c r="H26" s="1145" t="s">
        <v>5357</v>
      </c>
    </row>
    <row r="27" spans="1:8" s="120" customFormat="1" ht="52.5" x14ac:dyDescent="0.2">
      <c r="A27" s="160">
        <f t="shared" si="1"/>
        <v>15</v>
      </c>
      <c r="B27" s="1151" t="s">
        <v>2515</v>
      </c>
      <c r="C27" s="1142">
        <v>50000</v>
      </c>
      <c r="D27" s="1142">
        <v>65816.070000000007</v>
      </c>
      <c r="E27" s="1142">
        <v>0</v>
      </c>
      <c r="F27" s="1143">
        <f t="shared" si="0"/>
        <v>0</v>
      </c>
      <c r="G27" s="1144" t="s">
        <v>540</v>
      </c>
      <c r="H27" s="1145" t="s">
        <v>5358</v>
      </c>
    </row>
    <row r="28" spans="1:8" s="120" customFormat="1" ht="15.75" customHeight="1" x14ac:dyDescent="0.2">
      <c r="A28" s="160">
        <f t="shared" si="1"/>
        <v>16</v>
      </c>
      <c r="B28" s="1151" t="s">
        <v>2740</v>
      </c>
      <c r="C28" s="1142">
        <v>0</v>
      </c>
      <c r="D28" s="1142">
        <v>10263.380000000001</v>
      </c>
      <c r="E28" s="1142">
        <v>10263.36145</v>
      </c>
      <c r="F28" s="1143">
        <f>E28/D28*100</f>
        <v>99.999819260321644</v>
      </c>
      <c r="G28" s="1144" t="s">
        <v>545</v>
      </c>
      <c r="H28" s="1145" t="s">
        <v>59</v>
      </c>
    </row>
    <row r="29" spans="1:8" s="120" customFormat="1" ht="24" customHeight="1" x14ac:dyDescent="0.2">
      <c r="A29" s="160">
        <f t="shared" si="1"/>
        <v>17</v>
      </c>
      <c r="B29" s="1151" t="s">
        <v>5359</v>
      </c>
      <c r="C29" s="1142">
        <v>0</v>
      </c>
      <c r="D29" s="1142">
        <v>6673.58</v>
      </c>
      <c r="E29" s="1142">
        <v>6672.1791900000007</v>
      </c>
      <c r="F29" s="1143">
        <f t="shared" ref="F29:F31" si="2">E29/D29*100</f>
        <v>99.97900961702716</v>
      </c>
      <c r="G29" s="1144" t="s">
        <v>545</v>
      </c>
      <c r="H29" s="1145" t="s">
        <v>59</v>
      </c>
    </row>
    <row r="30" spans="1:8" s="120" customFormat="1" ht="15" customHeight="1" x14ac:dyDescent="0.2">
      <c r="A30" s="160">
        <f t="shared" si="1"/>
        <v>18</v>
      </c>
      <c r="B30" s="1151" t="s">
        <v>5360</v>
      </c>
      <c r="C30" s="1142">
        <v>0</v>
      </c>
      <c r="D30" s="1142">
        <v>120239.15999999999</v>
      </c>
      <c r="E30" s="1142">
        <v>120239.06436</v>
      </c>
      <c r="F30" s="1143">
        <f t="shared" si="2"/>
        <v>99.999920458526177</v>
      </c>
      <c r="G30" s="1144" t="s">
        <v>545</v>
      </c>
      <c r="H30" s="1145" t="s">
        <v>59</v>
      </c>
    </row>
    <row r="31" spans="1:8" s="127" customFormat="1" ht="13.5" customHeight="1" thickBot="1" x14ac:dyDescent="0.25">
      <c r="A31" s="1386" t="s">
        <v>288</v>
      </c>
      <c r="B31" s="1387"/>
      <c r="C31" s="138">
        <f>SUM(C13:C30)</f>
        <v>502486</v>
      </c>
      <c r="D31" s="138">
        <f>SUM(D13:D30)</f>
        <v>2612561.7600000007</v>
      </c>
      <c r="E31" s="138">
        <f>SUM(E13:E30)</f>
        <v>485754.60245000006</v>
      </c>
      <c r="F31" s="139">
        <f t="shared" si="2"/>
        <v>18.593038062763345</v>
      </c>
      <c r="G31" s="140"/>
      <c r="H31" s="161"/>
    </row>
    <row r="32" spans="1:8" ht="18" customHeight="1" thickBot="1" x14ac:dyDescent="0.2">
      <c r="A32" s="162" t="s">
        <v>546</v>
      </c>
      <c r="B32" s="144"/>
      <c r="C32" s="145"/>
      <c r="D32" s="145"/>
      <c r="E32" s="146"/>
      <c r="F32" s="147"/>
      <c r="G32" s="163"/>
      <c r="H32" s="164"/>
    </row>
    <row r="33" spans="1:8" s="120" customFormat="1" ht="76.5" customHeight="1" x14ac:dyDescent="0.2">
      <c r="A33" s="454">
        <f>A30+1</f>
        <v>19</v>
      </c>
      <c r="B33" s="1153" t="s">
        <v>665</v>
      </c>
      <c r="C33" s="1154">
        <v>3000</v>
      </c>
      <c r="D33" s="1154">
        <v>21706.9</v>
      </c>
      <c r="E33" s="1154">
        <v>7819.2986000000001</v>
      </c>
      <c r="F33" s="1143">
        <f t="shared" ref="F33:F36" si="3">E33/D33*100</f>
        <v>36.022180044133428</v>
      </c>
      <c r="G33" s="1183" t="s">
        <v>540</v>
      </c>
      <c r="H33" s="1145" t="s">
        <v>5361</v>
      </c>
    </row>
    <row r="34" spans="1:8" s="120" customFormat="1" ht="24" customHeight="1" x14ac:dyDescent="0.2">
      <c r="A34" s="160">
        <f t="shared" ref="A34:A35" si="4">A33+1</f>
        <v>20</v>
      </c>
      <c r="B34" s="1153" t="s">
        <v>473</v>
      </c>
      <c r="C34" s="1154">
        <v>0</v>
      </c>
      <c r="D34" s="1154">
        <v>190.98</v>
      </c>
      <c r="E34" s="1154">
        <v>190.97196</v>
      </c>
      <c r="F34" s="1143">
        <f t="shared" si="3"/>
        <v>99.99579013509269</v>
      </c>
      <c r="G34" s="1183" t="s">
        <v>545</v>
      </c>
      <c r="H34" s="1145" t="s">
        <v>59</v>
      </c>
    </row>
    <row r="35" spans="1:8" s="120" customFormat="1" ht="114" customHeight="1" x14ac:dyDescent="0.2">
      <c r="A35" s="160">
        <f t="shared" si="4"/>
        <v>21</v>
      </c>
      <c r="B35" s="1153" t="s">
        <v>2741</v>
      </c>
      <c r="C35" s="1154">
        <v>50000</v>
      </c>
      <c r="D35" s="1154">
        <v>3239.1</v>
      </c>
      <c r="E35" s="1154">
        <v>1094.566</v>
      </c>
      <c r="F35" s="1143">
        <f t="shared" si="3"/>
        <v>33.792287981229357</v>
      </c>
      <c r="G35" s="1144" t="s">
        <v>540</v>
      </c>
      <c r="H35" s="453" t="s">
        <v>5362</v>
      </c>
    </row>
    <row r="36" spans="1:8" s="120" customFormat="1" ht="13.5" customHeight="1" thickBot="1" x14ac:dyDescent="0.25">
      <c r="A36" s="1386" t="s">
        <v>288</v>
      </c>
      <c r="B36" s="1387"/>
      <c r="C36" s="138">
        <f>SUM(C33:C35)</f>
        <v>53000</v>
      </c>
      <c r="D36" s="148">
        <f>SUM(D33:D35)</f>
        <v>25136.98</v>
      </c>
      <c r="E36" s="148">
        <f>SUM(E33:E35)</f>
        <v>9104.8365599999997</v>
      </c>
      <c r="F36" s="149">
        <f t="shared" si="3"/>
        <v>36.220884768178195</v>
      </c>
      <c r="G36" s="140"/>
      <c r="H36" s="150"/>
    </row>
    <row r="37" spans="1:8" s="155" customFormat="1" x14ac:dyDescent="0.2">
      <c r="A37" s="121"/>
      <c r="B37" s="151"/>
      <c r="C37" s="121"/>
      <c r="D37" s="121"/>
      <c r="E37" s="121"/>
      <c r="F37" s="152"/>
      <c r="G37" s="153"/>
      <c r="H37" s="154"/>
    </row>
  </sheetData>
  <mergeCells count="7">
    <mergeCell ref="A36:B36"/>
    <mergeCell ref="A1:H1"/>
    <mergeCell ref="A4:B4"/>
    <mergeCell ref="A5:B5"/>
    <mergeCell ref="A6:B6"/>
    <mergeCell ref="A7:B7"/>
    <mergeCell ref="A31:B31"/>
  </mergeCells>
  <printOptions horizontalCentered="1"/>
  <pageMargins left="0.31496062992125984" right="0.31496062992125984" top="0.51181102362204722" bottom="0.43307086614173229" header="0.31496062992125984" footer="0.23622047244094491"/>
  <pageSetup paperSize="9" scale="96" firstPageNumber="249" fitToHeight="0" orientation="landscape" useFirstPageNumber="1" r:id="rId1"/>
  <headerFooter>
    <oddHeader>&amp;L&amp;"Tahoma,Kurzíva"&amp;9Závěrečný účet Moravskoslezského kraje za rok 2025&amp;R&amp;"Tahoma,Kurzíva"&amp;9Tabulka č. 24</oddHeader>
    <oddFooter>&amp;C&amp;"Tahoma,Obyčejné"&amp;P</oddFooter>
  </headerFooter>
  <rowBreaks count="1" manualBreakCount="1">
    <brk id="21" max="7"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AE6E6-DC6D-474C-9E67-359BF7DA5979}">
  <sheetPr>
    <pageSetUpPr fitToPage="1"/>
  </sheetPr>
  <dimension ref="A1:H23"/>
  <sheetViews>
    <sheetView zoomScaleNormal="100" zoomScaleSheetLayoutView="100" workbookViewId="0">
      <pane ySplit="11" topLeftCell="A12" activePane="bottomLeft" state="frozen"/>
      <selection activeCell="I13" sqref="I13"/>
      <selection pane="bottomLeft" activeCell="I13" sqref="I13"/>
    </sheetView>
  </sheetViews>
  <sheetFormatPr defaultColWidth="9.140625" defaultRowHeight="10.5" x14ac:dyDescent="0.2"/>
  <cols>
    <col min="1" max="1" width="6.42578125" style="118" customWidth="1"/>
    <col min="2" max="2" width="42.7109375" style="120" customWidth="1"/>
    <col min="3" max="4" width="13.140625" style="121" customWidth="1"/>
    <col min="5" max="5" width="13.140625" style="118" customWidth="1"/>
    <col min="6" max="6" width="8" style="122" customWidth="1"/>
    <col min="7" max="7" width="10.7109375" style="119" customWidth="1"/>
    <col min="8" max="8" width="42.7109375" style="123" customWidth="1"/>
    <col min="9" max="16384" width="9.140625" style="118"/>
  </cols>
  <sheetData>
    <row r="1" spans="1:8" s="114" customFormat="1" ht="18" customHeight="1" x14ac:dyDescent="0.2">
      <c r="A1" s="1390" t="s">
        <v>5363</v>
      </c>
      <c r="B1" s="1390"/>
      <c r="C1" s="1390"/>
      <c r="D1" s="1390"/>
      <c r="E1" s="1390"/>
      <c r="F1" s="1390"/>
      <c r="G1" s="1390"/>
      <c r="H1" s="1390"/>
    </row>
    <row r="2" spans="1:8" ht="12" customHeight="1" x14ac:dyDescent="0.2"/>
    <row r="3" spans="1:8" ht="12" customHeight="1" thickBot="1" x14ac:dyDescent="0.2">
      <c r="A3" s="115"/>
      <c r="F3" s="124" t="s">
        <v>530</v>
      </c>
    </row>
    <row r="4" spans="1:8" ht="24" customHeight="1" x14ac:dyDescent="0.2">
      <c r="A4" s="1391"/>
      <c r="B4" s="1392"/>
      <c r="C4" s="1134" t="s">
        <v>4873</v>
      </c>
      <c r="D4" s="1134" t="s">
        <v>4874</v>
      </c>
      <c r="E4" s="1134" t="s">
        <v>4875</v>
      </c>
      <c r="F4" s="1135" t="s">
        <v>279</v>
      </c>
      <c r="G4" s="156"/>
      <c r="H4" s="157"/>
    </row>
    <row r="5" spans="1:8" ht="12.95" customHeight="1" x14ac:dyDescent="0.2">
      <c r="A5" s="1388" t="s">
        <v>531</v>
      </c>
      <c r="B5" s="1389"/>
      <c r="C5" s="1136">
        <f>C19</f>
        <v>829209</v>
      </c>
      <c r="D5" s="1136">
        <f>D19</f>
        <v>811688.58000000007</v>
      </c>
      <c r="E5" s="1136">
        <f>E19</f>
        <v>745614.75937000022</v>
      </c>
      <c r="F5" s="1137">
        <f>E5/D5*100</f>
        <v>91.859707989238942</v>
      </c>
      <c r="G5" s="153"/>
      <c r="H5" s="154"/>
    </row>
    <row r="6" spans="1:8" ht="12.95" customHeight="1" x14ac:dyDescent="0.2">
      <c r="A6" s="1388" t="s">
        <v>533</v>
      </c>
      <c r="B6" s="1389"/>
      <c r="C6" s="1138">
        <f>C23</f>
        <v>19023</v>
      </c>
      <c r="D6" s="1138">
        <f>D23</f>
        <v>19851.54</v>
      </c>
      <c r="E6" s="1138">
        <f>E23</f>
        <v>14456.12026</v>
      </c>
      <c r="F6" s="1137">
        <f>E6/D6*100</f>
        <v>72.82115271661543</v>
      </c>
      <c r="G6" s="153"/>
      <c r="H6" s="154"/>
    </row>
    <row r="7" spans="1:8" s="115" customFormat="1" ht="13.5" customHeight="1" thickBot="1" x14ac:dyDescent="0.25">
      <c r="A7" s="1384" t="s">
        <v>288</v>
      </c>
      <c r="B7" s="1385"/>
      <c r="C7" s="125">
        <f>SUM(C5:C6)</f>
        <v>848232</v>
      </c>
      <c r="D7" s="125">
        <f>SUM(D5:D6)</f>
        <v>831540.12000000011</v>
      </c>
      <c r="E7" s="125">
        <f>SUM(E5:E6)</f>
        <v>760070.87963000021</v>
      </c>
      <c r="F7" s="126">
        <f>E7/D7*100</f>
        <v>91.405196375852569</v>
      </c>
      <c r="G7" s="153"/>
      <c r="H7" s="154"/>
    </row>
    <row r="8" spans="1:8" s="130" customFormat="1" ht="10.5" customHeight="1" x14ac:dyDescent="0.2">
      <c r="A8" s="115"/>
      <c r="B8" s="127"/>
      <c r="C8" s="128"/>
      <c r="D8" s="128"/>
      <c r="E8" s="128"/>
      <c r="F8" s="129"/>
      <c r="G8" s="119"/>
      <c r="H8" s="123"/>
    </row>
    <row r="9" spans="1:8" s="130" customFormat="1" ht="10.5" customHeight="1" x14ac:dyDescent="0.2">
      <c r="A9" s="115"/>
      <c r="B9" s="127"/>
      <c r="C9" s="128"/>
      <c r="D9" s="128"/>
      <c r="E9" s="128"/>
      <c r="F9" s="129"/>
      <c r="G9" s="119"/>
      <c r="H9" s="123"/>
    </row>
    <row r="10" spans="1:8" s="130" customFormat="1" ht="10.5" customHeight="1" thickBot="1" x14ac:dyDescent="0.2">
      <c r="A10" s="115"/>
      <c r="B10" s="127"/>
      <c r="C10" s="128"/>
      <c r="D10" s="128"/>
      <c r="E10" s="128"/>
      <c r="F10" s="129"/>
      <c r="G10" s="119"/>
      <c r="H10" s="124" t="s">
        <v>530</v>
      </c>
    </row>
    <row r="11" spans="1:8" ht="28.5" customHeight="1" thickBot="1" x14ac:dyDescent="0.25">
      <c r="A11" s="131" t="s">
        <v>535</v>
      </c>
      <c r="B11" s="451" t="s">
        <v>465</v>
      </c>
      <c r="C11" s="1134" t="s">
        <v>4873</v>
      </c>
      <c r="D11" s="1134" t="s">
        <v>4874</v>
      </c>
      <c r="E11" s="1134" t="s">
        <v>4875</v>
      </c>
      <c r="F11" s="1139" t="s">
        <v>279</v>
      </c>
      <c r="G11" s="452" t="s">
        <v>536</v>
      </c>
      <c r="H11" s="1140" t="s">
        <v>537</v>
      </c>
    </row>
    <row r="12" spans="1:8" ht="15" customHeight="1" thickBot="1" x14ac:dyDescent="0.2">
      <c r="A12" s="158" t="s">
        <v>538</v>
      </c>
      <c r="B12" s="132"/>
      <c r="C12" s="133"/>
      <c r="D12" s="133"/>
      <c r="E12" s="134"/>
      <c r="F12" s="135"/>
      <c r="G12" s="136"/>
      <c r="H12" s="137"/>
    </row>
    <row r="13" spans="1:8" s="120" customFormat="1" ht="67.5" customHeight="1" x14ac:dyDescent="0.2">
      <c r="A13" s="159">
        <v>1</v>
      </c>
      <c r="B13" s="1153" t="s">
        <v>670</v>
      </c>
      <c r="C13" s="1154">
        <v>108718</v>
      </c>
      <c r="D13" s="1154">
        <v>101997.09999999999</v>
      </c>
      <c r="E13" s="1154">
        <v>78061.771600000036</v>
      </c>
      <c r="F13" s="1143">
        <f t="shared" ref="F13:F19" si="0">E13/D13*100</f>
        <v>76.533324574914431</v>
      </c>
      <c r="G13" s="381" t="s">
        <v>540</v>
      </c>
      <c r="H13" s="1196" t="s">
        <v>5364</v>
      </c>
    </row>
    <row r="14" spans="1:8" s="120" customFormat="1" ht="45" customHeight="1" x14ac:dyDescent="0.2">
      <c r="A14" s="160">
        <f>A13+1</f>
        <v>2</v>
      </c>
      <c r="B14" s="1141" t="s">
        <v>671</v>
      </c>
      <c r="C14" s="1142">
        <v>30348</v>
      </c>
      <c r="D14" s="1142">
        <v>21174.17</v>
      </c>
      <c r="E14" s="1142">
        <v>9046.3624099999997</v>
      </c>
      <c r="F14" s="1143">
        <f t="shared" si="0"/>
        <v>42.723575044499974</v>
      </c>
      <c r="G14" s="1144" t="s">
        <v>540</v>
      </c>
      <c r="H14" s="1145" t="s">
        <v>5365</v>
      </c>
    </row>
    <row r="15" spans="1:8" s="120" customFormat="1" ht="45" customHeight="1" x14ac:dyDescent="0.2">
      <c r="A15" s="160">
        <f t="shared" ref="A15:A18" si="1">A14+1</f>
        <v>3</v>
      </c>
      <c r="B15" s="1141" t="s">
        <v>672</v>
      </c>
      <c r="C15" s="1142">
        <v>53520</v>
      </c>
      <c r="D15" s="1142">
        <v>46412</v>
      </c>
      <c r="E15" s="1142">
        <v>44897.542640000007</v>
      </c>
      <c r="F15" s="1143">
        <f t="shared" si="0"/>
        <v>96.736927174006738</v>
      </c>
      <c r="G15" s="1144" t="s">
        <v>540</v>
      </c>
      <c r="H15" s="1145" t="s">
        <v>5366</v>
      </c>
    </row>
    <row r="16" spans="1:8" s="120" customFormat="1" ht="60" customHeight="1" x14ac:dyDescent="0.2">
      <c r="A16" s="160">
        <f t="shared" si="1"/>
        <v>4</v>
      </c>
      <c r="B16" s="1141" t="s">
        <v>673</v>
      </c>
      <c r="C16" s="1142">
        <v>614885</v>
      </c>
      <c r="D16" s="1142">
        <v>614885</v>
      </c>
      <c r="E16" s="1142">
        <v>592307.4611800001</v>
      </c>
      <c r="F16" s="1143">
        <f t="shared" si="0"/>
        <v>96.32816887385448</v>
      </c>
      <c r="G16" s="1144" t="s">
        <v>540</v>
      </c>
      <c r="H16" s="1145" t="s">
        <v>3056</v>
      </c>
    </row>
    <row r="17" spans="1:8" s="120" customFormat="1" ht="34.5" customHeight="1" x14ac:dyDescent="0.2">
      <c r="A17" s="160">
        <f t="shared" si="1"/>
        <v>5</v>
      </c>
      <c r="B17" s="1141" t="s">
        <v>674</v>
      </c>
      <c r="C17" s="1142">
        <v>21238</v>
      </c>
      <c r="D17" s="1142">
        <v>26720.31</v>
      </c>
      <c r="E17" s="1142">
        <v>21150.14141</v>
      </c>
      <c r="F17" s="1143">
        <f t="shared" si="0"/>
        <v>79.153802519506698</v>
      </c>
      <c r="G17" s="1144" t="s">
        <v>540</v>
      </c>
      <c r="H17" s="453" t="s">
        <v>5367</v>
      </c>
    </row>
    <row r="18" spans="1:8" s="120" customFormat="1" ht="34.5" customHeight="1" x14ac:dyDescent="0.2">
      <c r="A18" s="160">
        <f t="shared" si="1"/>
        <v>6</v>
      </c>
      <c r="B18" s="1151" t="s">
        <v>5368</v>
      </c>
      <c r="C18" s="1142">
        <v>500</v>
      </c>
      <c r="D18" s="1142">
        <v>500</v>
      </c>
      <c r="E18" s="1142">
        <v>151.48013</v>
      </c>
      <c r="F18" s="1143">
        <f t="shared" si="0"/>
        <v>30.296025999999998</v>
      </c>
      <c r="G18" s="1144" t="s">
        <v>545</v>
      </c>
      <c r="H18" s="1145" t="s">
        <v>5369</v>
      </c>
    </row>
    <row r="19" spans="1:8" s="127" customFormat="1" ht="13.5" customHeight="1" thickBot="1" x14ac:dyDescent="0.25">
      <c r="A19" s="1386" t="s">
        <v>288</v>
      </c>
      <c r="B19" s="1387"/>
      <c r="C19" s="138">
        <f>SUM(C13:C18)</f>
        <v>829209</v>
      </c>
      <c r="D19" s="138">
        <f>SUM(D13:D18)</f>
        <v>811688.58000000007</v>
      </c>
      <c r="E19" s="138">
        <f>SUM(E13:E18)</f>
        <v>745614.75937000022</v>
      </c>
      <c r="F19" s="139">
        <f t="shared" si="0"/>
        <v>91.859707989238942</v>
      </c>
      <c r="G19" s="140"/>
      <c r="H19" s="161"/>
    </row>
    <row r="20" spans="1:8" ht="18" customHeight="1" thickBot="1" x14ac:dyDescent="0.2">
      <c r="A20" s="162" t="s">
        <v>546</v>
      </c>
      <c r="B20" s="144"/>
      <c r="C20" s="145"/>
      <c r="D20" s="145"/>
      <c r="E20" s="146"/>
      <c r="F20" s="147"/>
      <c r="G20" s="163"/>
      <c r="H20" s="164"/>
    </row>
    <row r="21" spans="1:8" s="120" customFormat="1" ht="57" customHeight="1" x14ac:dyDescent="0.2">
      <c r="A21" s="454">
        <f>A18+1</f>
        <v>7</v>
      </c>
      <c r="B21" s="1153" t="s">
        <v>471</v>
      </c>
      <c r="C21" s="1154">
        <v>13423</v>
      </c>
      <c r="D21" s="1154">
        <v>11135.59</v>
      </c>
      <c r="E21" s="1154">
        <v>7198.8626800000002</v>
      </c>
      <c r="F21" s="1143">
        <f>E21/D21*100</f>
        <v>64.647339566201694</v>
      </c>
      <c r="G21" s="1183" t="s">
        <v>540</v>
      </c>
      <c r="H21" s="1145" t="s">
        <v>5370</v>
      </c>
    </row>
    <row r="22" spans="1:8" s="120" customFormat="1" ht="42" x14ac:dyDescent="0.2">
      <c r="A22" s="160">
        <f t="shared" ref="A22" si="2">A21+1</f>
        <v>8</v>
      </c>
      <c r="B22" s="1153" t="s">
        <v>472</v>
      </c>
      <c r="C22" s="1154">
        <v>5600</v>
      </c>
      <c r="D22" s="1154">
        <v>8715.9500000000007</v>
      </c>
      <c r="E22" s="1154">
        <v>7257.2575800000004</v>
      </c>
      <c r="F22" s="1143">
        <f>E22/D22*100</f>
        <v>83.264102937717638</v>
      </c>
      <c r="G22" s="1183" t="s">
        <v>540</v>
      </c>
      <c r="H22" s="1145" t="s">
        <v>5371</v>
      </c>
    </row>
    <row r="23" spans="1:8" s="120" customFormat="1" ht="13.5" customHeight="1" thickBot="1" x14ac:dyDescent="0.25">
      <c r="A23" s="1386" t="s">
        <v>288</v>
      </c>
      <c r="B23" s="1387"/>
      <c r="C23" s="138">
        <f>SUM(C21:C22)</f>
        <v>19023</v>
      </c>
      <c r="D23" s="148">
        <f>SUM(D21:D22)</f>
        <v>19851.54</v>
      </c>
      <c r="E23" s="148">
        <f>SUM(E21:E22)</f>
        <v>14456.12026</v>
      </c>
      <c r="F23" s="149">
        <f>E23/D23*100</f>
        <v>72.82115271661543</v>
      </c>
      <c r="G23" s="140"/>
      <c r="H23" s="150"/>
    </row>
  </sheetData>
  <mergeCells count="7">
    <mergeCell ref="A23:B23"/>
    <mergeCell ref="A1:H1"/>
    <mergeCell ref="A4:B4"/>
    <mergeCell ref="A5:B5"/>
    <mergeCell ref="A6:B6"/>
    <mergeCell ref="A7:B7"/>
    <mergeCell ref="A19:B19"/>
  </mergeCells>
  <printOptions horizontalCentered="1"/>
  <pageMargins left="0.31496062992125984" right="0.31496062992125984" top="0.51181102362204722" bottom="0.43307086614173229" header="0.31496062992125984" footer="0.23622047244094491"/>
  <pageSetup paperSize="9" scale="96" firstPageNumber="252" fitToHeight="0" orientation="landscape" useFirstPageNumber="1" r:id="rId1"/>
  <headerFooter>
    <oddHeader>&amp;L&amp;"Tahoma,Kurzíva"&amp;9Závěrečný účet Moravskoslezského kraje za rok 2025&amp;R&amp;"Tahoma,Kurzíva"&amp;9Tabulka č. 25</oddHeader>
    <oddFooter>&amp;C&amp;"Tahoma,Obyčejné"&amp;P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C09A8-0E73-440D-A5DE-309A9E6F6780}">
  <sheetPr>
    <pageSetUpPr fitToPage="1"/>
  </sheetPr>
  <dimension ref="A1:E11"/>
  <sheetViews>
    <sheetView zoomScaleNormal="100" zoomScaleSheetLayoutView="100" workbookViewId="0">
      <selection activeCell="E4" sqref="E4"/>
    </sheetView>
  </sheetViews>
  <sheetFormatPr defaultColWidth="9.28515625" defaultRowHeight="15" x14ac:dyDescent="0.2"/>
  <cols>
    <col min="1" max="1" width="9.7109375" style="168" customWidth="1"/>
    <col min="2" max="2" width="60.7109375" style="169" customWidth="1"/>
    <col min="3" max="3" width="14.7109375" style="173" customWidth="1"/>
    <col min="4" max="4" width="35.7109375" style="167" customWidth="1"/>
    <col min="5" max="6" width="9.28515625" style="167"/>
    <col min="7" max="7" width="10.28515625" style="167" bestFit="1" customWidth="1"/>
    <col min="8" max="8" width="13" style="167" bestFit="1" customWidth="1"/>
    <col min="9" max="16384" width="9.28515625" style="167"/>
  </cols>
  <sheetData>
    <row r="1" spans="1:5" ht="24" customHeight="1" x14ac:dyDescent="0.2">
      <c r="A1" s="1393" t="s">
        <v>4468</v>
      </c>
      <c r="B1" s="1393"/>
      <c r="C1" s="1393"/>
      <c r="D1" s="1393"/>
    </row>
    <row r="2" spans="1:5" ht="15.75" thickBot="1" x14ac:dyDescent="0.25">
      <c r="C2" s="170"/>
      <c r="D2" s="170" t="s">
        <v>2</v>
      </c>
    </row>
    <row r="3" spans="1:5" ht="45.75" customHeight="1" thickBot="1" x14ac:dyDescent="0.25">
      <c r="A3" s="171" t="s">
        <v>3188</v>
      </c>
      <c r="B3" s="1016" t="s">
        <v>675</v>
      </c>
      <c r="C3" s="365" t="s">
        <v>4469</v>
      </c>
      <c r="D3" s="1017" t="s">
        <v>3617</v>
      </c>
    </row>
    <row r="4" spans="1:5" ht="26.25" thickBot="1" x14ac:dyDescent="0.3">
      <c r="A4" s="423">
        <v>95711</v>
      </c>
      <c r="B4" s="1018" t="s">
        <v>676</v>
      </c>
      <c r="C4" s="428">
        <v>2063.4004999999997</v>
      </c>
      <c r="D4" s="424" t="s">
        <v>5373</v>
      </c>
      <c r="E4" s="1019"/>
    </row>
    <row r="5" spans="1:5" ht="18" customHeight="1" thickBot="1" x14ac:dyDescent="0.25">
      <c r="A5" s="1394" t="s">
        <v>2642</v>
      </c>
      <c r="B5" s="1395"/>
      <c r="C5" s="366">
        <f>SUM(C4:C4)</f>
        <v>2063.4004999999997</v>
      </c>
      <c r="D5" s="1020"/>
    </row>
    <row r="11" spans="1:5" x14ac:dyDescent="0.2">
      <c r="C11" s="172"/>
    </row>
  </sheetData>
  <mergeCells count="2">
    <mergeCell ref="A1:D1"/>
    <mergeCell ref="A5:B5"/>
  </mergeCells>
  <printOptions horizontalCentered="1"/>
  <pageMargins left="0.39370078740157483" right="0.39370078740157483" top="0.59055118110236227" bottom="0.39370078740157483" header="0.31496062992125984" footer="0.11811023622047245"/>
  <pageSetup paperSize="9" scale="80" firstPageNumber="254" fitToHeight="0" orientation="portrait" useFirstPageNumber="1" r:id="rId1"/>
  <headerFooter>
    <oddHeader>&amp;L&amp;"Tahoma,Kurzíva"&amp;9Závěrečný účet Moravskoslezského kraje za rok 2025&amp;R&amp;"Tahoma,Kurzíva"&amp;9Tabulka č. 26</oddHeader>
    <oddFooter>&amp;C&amp;"Tahoma,Obyčejné"&amp;P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3E70-9A3D-41A8-B36F-85A9ED6AFEBD}">
  <sheetPr>
    <pageSetUpPr fitToPage="1"/>
  </sheetPr>
  <dimension ref="A1:D11"/>
  <sheetViews>
    <sheetView zoomScaleNormal="100" zoomScaleSheetLayoutView="100" workbookViewId="0">
      <selection activeCell="E4" sqref="E4"/>
    </sheetView>
  </sheetViews>
  <sheetFormatPr defaultColWidth="9.28515625" defaultRowHeight="15" x14ac:dyDescent="0.2"/>
  <cols>
    <col min="1" max="1" width="9.7109375" style="168" customWidth="1"/>
    <col min="2" max="2" width="60.7109375" style="169" customWidth="1"/>
    <col min="3" max="3" width="14.7109375" style="173" customWidth="1"/>
    <col min="4" max="4" width="35.7109375" style="167" customWidth="1"/>
    <col min="5" max="6" width="9.28515625" style="167"/>
    <col min="7" max="7" width="10.28515625" style="167" bestFit="1" customWidth="1"/>
    <col min="8" max="8" width="13" style="167" bestFit="1" customWidth="1"/>
    <col min="9" max="16384" width="9.28515625" style="167"/>
  </cols>
  <sheetData>
    <row r="1" spans="1:4" ht="33" customHeight="1" x14ac:dyDescent="0.2">
      <c r="A1" s="1393" t="s">
        <v>4474</v>
      </c>
      <c r="B1" s="1393"/>
      <c r="C1" s="1393"/>
      <c r="D1" s="1393"/>
    </row>
    <row r="2" spans="1:4" ht="15.75" thickBot="1" x14ac:dyDescent="0.25">
      <c r="C2" s="170"/>
      <c r="D2" s="170" t="s">
        <v>2</v>
      </c>
    </row>
    <row r="3" spans="1:4" ht="45.75" customHeight="1" thickBot="1" x14ac:dyDescent="0.25">
      <c r="A3" s="171" t="s">
        <v>3188</v>
      </c>
      <c r="B3" s="1016" t="s">
        <v>675</v>
      </c>
      <c r="C3" s="365" t="s">
        <v>4469</v>
      </c>
      <c r="D3" s="1017" t="s">
        <v>3617</v>
      </c>
    </row>
    <row r="4" spans="1:4" ht="28.5" customHeight="1" thickBot="1" x14ac:dyDescent="0.25">
      <c r="A4" s="423">
        <v>6839517</v>
      </c>
      <c r="B4" s="1018" t="s">
        <v>678</v>
      </c>
      <c r="C4" s="1021">
        <v>231.36714000000001</v>
      </c>
      <c r="D4" s="424" t="s">
        <v>5374</v>
      </c>
    </row>
    <row r="5" spans="1:4" ht="30" customHeight="1" thickBot="1" x14ac:dyDescent="0.25">
      <c r="A5" s="1396" t="s">
        <v>4475</v>
      </c>
      <c r="B5" s="1397"/>
      <c r="C5" s="366">
        <f>SUM(C4:C4)</f>
        <v>231.36714000000001</v>
      </c>
      <c r="D5" s="1020"/>
    </row>
    <row r="11" spans="1:4" x14ac:dyDescent="0.2">
      <c r="C11" s="172"/>
    </row>
  </sheetData>
  <mergeCells count="2">
    <mergeCell ref="A1:D1"/>
    <mergeCell ref="A5:B5"/>
  </mergeCells>
  <printOptions horizontalCentered="1"/>
  <pageMargins left="0.39370078740157483" right="0.39370078740157483" top="0.59055118110236227" bottom="0.39370078740157483" header="0.31496062992125984" footer="0.11811023622047245"/>
  <pageSetup paperSize="9" scale="80" firstPageNumber="255" fitToHeight="0" orientation="portrait" useFirstPageNumber="1" r:id="rId1"/>
  <headerFooter>
    <oddHeader>&amp;L&amp;"Tahoma,Kurzíva"&amp;9Závěrečný účet Moravskoslezského kraje za rok 2025&amp;R&amp;"Tahoma,Kurzíva"&amp;9Tabulka č. 27</oddHeader>
    <oddFooter>&amp;C&amp;"Tahoma,Obyčejné"&amp;P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32D0C-E90D-487D-AD95-3D27AA58D41B}">
  <sheetPr>
    <pageSetUpPr fitToPage="1"/>
  </sheetPr>
  <dimension ref="A1:I21"/>
  <sheetViews>
    <sheetView zoomScaleNormal="100" zoomScaleSheetLayoutView="100" workbookViewId="0">
      <selection activeCell="E4" sqref="E4"/>
    </sheetView>
  </sheetViews>
  <sheetFormatPr defaultColWidth="9.28515625" defaultRowHeight="15" x14ac:dyDescent="0.2"/>
  <cols>
    <col min="1" max="1" width="9.7109375" style="174" customWidth="1"/>
    <col min="2" max="2" width="60.7109375" style="175" customWidth="1"/>
    <col min="3" max="3" width="14.7109375" style="177" customWidth="1"/>
    <col min="4" max="4" width="35.7109375" style="175" customWidth="1"/>
    <col min="5" max="5" width="9.28515625" style="175"/>
    <col min="6" max="6" width="10.28515625" style="175" bestFit="1" customWidth="1"/>
    <col min="7" max="8" width="13" style="175" bestFit="1" customWidth="1"/>
    <col min="9" max="9" width="10.28515625" style="175" bestFit="1" customWidth="1"/>
    <col min="10" max="16384" width="9.28515625" style="175"/>
  </cols>
  <sheetData>
    <row r="1" spans="1:9" s="167" customFormat="1" ht="24" customHeight="1" x14ac:dyDescent="0.2">
      <c r="A1" s="1393" t="s">
        <v>4470</v>
      </c>
      <c r="B1" s="1393"/>
      <c r="C1" s="1393"/>
      <c r="D1" s="1393"/>
    </row>
    <row r="2" spans="1:9" ht="15.75" customHeight="1" thickBot="1" x14ac:dyDescent="0.25">
      <c r="C2" s="170"/>
      <c r="D2" s="170" t="s">
        <v>2</v>
      </c>
    </row>
    <row r="3" spans="1:9" ht="45.75" customHeight="1" thickBot="1" x14ac:dyDescent="0.25">
      <c r="A3" s="171" t="s">
        <v>3188</v>
      </c>
      <c r="B3" s="1022" t="s">
        <v>675</v>
      </c>
      <c r="C3" s="365" t="s">
        <v>4469</v>
      </c>
      <c r="D3" s="1017" t="s">
        <v>2910</v>
      </c>
    </row>
    <row r="4" spans="1:9" ht="27.75" customHeight="1" x14ac:dyDescent="0.2">
      <c r="A4" s="176">
        <v>95354</v>
      </c>
      <c r="B4" s="1023" t="s">
        <v>684</v>
      </c>
      <c r="C4" s="428">
        <v>203.90674000000001</v>
      </c>
      <c r="D4" s="1224" t="s">
        <v>5381</v>
      </c>
    </row>
    <row r="5" spans="1:9" ht="41.25" customHeight="1" x14ac:dyDescent="0.2">
      <c r="A5" s="176">
        <v>95630</v>
      </c>
      <c r="B5" s="1023" t="s">
        <v>683</v>
      </c>
      <c r="C5" s="428">
        <v>892.14032999999995</v>
      </c>
      <c r="D5" s="1224" t="s">
        <v>5383</v>
      </c>
    </row>
    <row r="6" spans="1:9" ht="27.75" customHeight="1" x14ac:dyDescent="0.2">
      <c r="A6" s="176">
        <v>96296</v>
      </c>
      <c r="B6" s="1023" t="s">
        <v>2568</v>
      </c>
      <c r="C6" s="428">
        <v>216.62893</v>
      </c>
      <c r="D6" s="1224" t="s">
        <v>5382</v>
      </c>
    </row>
    <row r="7" spans="1:9" ht="17.25" customHeight="1" x14ac:dyDescent="0.2">
      <c r="A7" s="176">
        <v>100536</v>
      </c>
      <c r="B7" s="1023" t="s">
        <v>681</v>
      </c>
      <c r="C7" s="428">
        <v>65.866429999999994</v>
      </c>
      <c r="D7" s="1224" t="s">
        <v>5373</v>
      </c>
    </row>
    <row r="8" spans="1:9" ht="17.25" customHeight="1" x14ac:dyDescent="0.2">
      <c r="A8" s="423">
        <v>100579</v>
      </c>
      <c r="B8" s="1018" t="s">
        <v>679</v>
      </c>
      <c r="C8" s="428">
        <v>0</v>
      </c>
      <c r="D8" s="1224" t="s">
        <v>59</v>
      </c>
    </row>
    <row r="9" spans="1:9" ht="27.75" customHeight="1" x14ac:dyDescent="0.2">
      <c r="A9" s="176">
        <v>305847</v>
      </c>
      <c r="B9" s="1023" t="s">
        <v>2569</v>
      </c>
      <c r="C9" s="428">
        <v>161.98917999999998</v>
      </c>
      <c r="D9" s="1221" t="s">
        <v>5375</v>
      </c>
    </row>
    <row r="10" spans="1:9" ht="27.75" customHeight="1" x14ac:dyDescent="0.2">
      <c r="A10" s="176">
        <v>373231</v>
      </c>
      <c r="B10" s="1023" t="s">
        <v>680</v>
      </c>
      <c r="C10" s="428">
        <v>126.10901999999999</v>
      </c>
      <c r="D10" s="1224" t="s">
        <v>5381</v>
      </c>
    </row>
    <row r="11" spans="1:9" ht="18" customHeight="1" thickBot="1" x14ac:dyDescent="0.25">
      <c r="A11" s="176">
        <v>19581921</v>
      </c>
      <c r="B11" s="1023" t="s">
        <v>3537</v>
      </c>
      <c r="C11" s="428">
        <v>23.490159999999999</v>
      </c>
      <c r="D11" s="1224" t="s">
        <v>5373</v>
      </c>
    </row>
    <row r="12" spans="1:9" s="167" customFormat="1" ht="18" customHeight="1" thickBot="1" x14ac:dyDescent="0.25">
      <c r="A12" s="1398" t="s">
        <v>2570</v>
      </c>
      <c r="B12" s="1399"/>
      <c r="C12" s="1024">
        <f>SUM(C4:C11)</f>
        <v>1690.1307900000004</v>
      </c>
      <c r="D12" s="1025"/>
      <c r="E12" s="175"/>
      <c r="F12" s="175"/>
      <c r="G12" s="175"/>
      <c r="H12" s="175"/>
      <c r="I12" s="175"/>
    </row>
    <row r="14" spans="1:9" x14ac:dyDescent="0.2">
      <c r="A14" s="175"/>
      <c r="C14" s="175"/>
    </row>
    <row r="15" spans="1:9" x14ac:dyDescent="0.2">
      <c r="A15" s="175"/>
      <c r="C15" s="175"/>
    </row>
    <row r="16" spans="1:9" x14ac:dyDescent="0.2">
      <c r="A16" s="175"/>
      <c r="C16" s="175"/>
    </row>
    <row r="17" s="175" customFormat="1" x14ac:dyDescent="0.2"/>
    <row r="18" s="175" customFormat="1" x14ac:dyDescent="0.2"/>
    <row r="19" s="175" customFormat="1" x14ac:dyDescent="0.2"/>
    <row r="20" s="175" customFormat="1" x14ac:dyDescent="0.2"/>
    <row r="21" s="175" customFormat="1" x14ac:dyDescent="0.2"/>
  </sheetData>
  <mergeCells count="2">
    <mergeCell ref="A1:D1"/>
    <mergeCell ref="A12:B12"/>
  </mergeCells>
  <printOptions horizontalCentered="1"/>
  <pageMargins left="0.39370078740157483" right="0.39370078740157483" top="0.59055118110236227" bottom="0.39370078740157483" header="0.31496062992125984" footer="0.11811023622047245"/>
  <pageSetup paperSize="9" scale="80" firstPageNumber="256" fitToHeight="0" orientation="portrait" useFirstPageNumber="1" r:id="rId1"/>
  <headerFooter>
    <oddHeader>&amp;L&amp;"Tahoma,Kurzíva"&amp;9Závěrečný účet Moravskoslezského kraje za rok 2025&amp;R&amp;"Tahoma,Kurzíva"&amp;9Tabulka č. 28</oddHeader>
    <oddFooter>&amp;C&amp;"Tahoma,Obyčejné"&amp;P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FFD1-6708-4C4D-B535-D9CD34274C02}">
  <sheetPr>
    <pageSetUpPr fitToPage="1"/>
  </sheetPr>
  <dimension ref="A1:E36"/>
  <sheetViews>
    <sheetView zoomScaleNormal="100" zoomScaleSheetLayoutView="100" workbookViewId="0">
      <selection activeCell="E4" sqref="E4"/>
    </sheetView>
  </sheetViews>
  <sheetFormatPr defaultColWidth="9.28515625" defaultRowHeight="15" x14ac:dyDescent="0.2"/>
  <cols>
    <col min="1" max="1" width="9.7109375" style="178" customWidth="1"/>
    <col min="2" max="2" width="60.7109375" style="169" customWidth="1"/>
    <col min="3" max="3" width="14.7109375" style="173" customWidth="1"/>
    <col min="4" max="4" width="35.7109375" style="167" customWidth="1"/>
    <col min="5" max="5" width="9.7109375" style="167" bestFit="1" customWidth="1"/>
    <col min="6" max="16384" width="9.28515625" style="167"/>
  </cols>
  <sheetData>
    <row r="1" spans="1:5" ht="24" customHeight="1" x14ac:dyDescent="0.2">
      <c r="A1" s="1393" t="s">
        <v>4471</v>
      </c>
      <c r="B1" s="1393"/>
      <c r="C1" s="1393"/>
      <c r="D1" s="1393"/>
    </row>
    <row r="2" spans="1:5" ht="15.75" customHeight="1" thickBot="1" x14ac:dyDescent="0.25">
      <c r="C2" s="179"/>
      <c r="D2" s="179" t="s">
        <v>2</v>
      </c>
    </row>
    <row r="3" spans="1:5" s="180" customFormat="1" ht="45.75" customHeight="1" thickBot="1" x14ac:dyDescent="0.25">
      <c r="A3" s="171" t="s">
        <v>3188</v>
      </c>
      <c r="B3" s="1016" t="s">
        <v>675</v>
      </c>
      <c r="C3" s="365" t="s">
        <v>4469</v>
      </c>
      <c r="D3" s="1017" t="s">
        <v>2913</v>
      </c>
    </row>
    <row r="4" spans="1:5" s="180" customFormat="1" ht="17.25" customHeight="1" x14ac:dyDescent="0.25">
      <c r="A4" s="1026">
        <v>16772</v>
      </c>
      <c r="B4" s="1027" t="s">
        <v>699</v>
      </c>
      <c r="C4" s="425">
        <v>0</v>
      </c>
      <c r="D4" s="1028" t="s">
        <v>59</v>
      </c>
      <c r="E4" s="1019"/>
    </row>
    <row r="5" spans="1:5" s="180" customFormat="1" ht="17.25" customHeight="1" x14ac:dyDescent="0.2">
      <c r="A5" s="231">
        <v>846350</v>
      </c>
      <c r="B5" s="426" t="s">
        <v>686</v>
      </c>
      <c r="C5" s="425">
        <v>0</v>
      </c>
      <c r="D5" s="1029" t="s">
        <v>59</v>
      </c>
    </row>
    <row r="6" spans="1:5" s="180" customFormat="1" ht="17.25" customHeight="1" x14ac:dyDescent="0.2">
      <c r="A6" s="231">
        <v>846384</v>
      </c>
      <c r="B6" s="426" t="s">
        <v>687</v>
      </c>
      <c r="C6" s="425">
        <v>0</v>
      </c>
      <c r="D6" s="1029" t="s">
        <v>59</v>
      </c>
    </row>
    <row r="7" spans="1:5" s="180" customFormat="1" ht="17.25" customHeight="1" x14ac:dyDescent="0.2">
      <c r="A7" s="231">
        <v>847046</v>
      </c>
      <c r="B7" s="426" t="s">
        <v>688</v>
      </c>
      <c r="C7" s="425">
        <v>278.84642000000002</v>
      </c>
      <c r="D7" s="424" t="s">
        <v>5373</v>
      </c>
    </row>
    <row r="8" spans="1:5" s="180" customFormat="1" ht="17.25" customHeight="1" x14ac:dyDescent="0.2">
      <c r="A8" s="231">
        <v>847267</v>
      </c>
      <c r="B8" s="426" t="s">
        <v>693</v>
      </c>
      <c r="C8" s="425">
        <v>6.21</v>
      </c>
      <c r="D8" s="424" t="s">
        <v>5373</v>
      </c>
    </row>
    <row r="9" spans="1:5" s="180" customFormat="1" ht="17.25" customHeight="1" x14ac:dyDescent="0.2">
      <c r="A9" s="231">
        <v>847330</v>
      </c>
      <c r="B9" s="426" t="s">
        <v>689</v>
      </c>
      <c r="C9" s="425">
        <v>0</v>
      </c>
      <c r="D9" s="1029" t="s">
        <v>59</v>
      </c>
    </row>
    <row r="10" spans="1:5" s="180" customFormat="1" ht="17.25" customHeight="1" x14ac:dyDescent="0.2">
      <c r="A10" s="231">
        <v>847348</v>
      </c>
      <c r="B10" s="426" t="s">
        <v>690</v>
      </c>
      <c r="C10" s="425">
        <v>0</v>
      </c>
      <c r="D10" s="1029" t="s">
        <v>59</v>
      </c>
    </row>
    <row r="11" spans="1:5" s="180" customFormat="1" ht="17.25" customHeight="1" x14ac:dyDescent="0.2">
      <c r="A11" s="231">
        <v>847372</v>
      </c>
      <c r="B11" s="427" t="s">
        <v>691</v>
      </c>
      <c r="C11" s="425">
        <v>179.43260000000001</v>
      </c>
      <c r="D11" s="424" t="s">
        <v>5373</v>
      </c>
    </row>
    <row r="12" spans="1:5" s="180" customFormat="1" ht="17.25" customHeight="1" x14ac:dyDescent="0.2">
      <c r="A12" s="231">
        <v>847461</v>
      </c>
      <c r="B12" s="426" t="s">
        <v>692</v>
      </c>
      <c r="C12" s="425">
        <v>0</v>
      </c>
      <c r="D12" s="1029" t="s">
        <v>59</v>
      </c>
    </row>
    <row r="13" spans="1:5" s="180" customFormat="1" ht="17.25" customHeight="1" x14ac:dyDescent="0.2">
      <c r="A13" s="231">
        <v>8389624</v>
      </c>
      <c r="B13" s="426" t="s">
        <v>2638</v>
      </c>
      <c r="C13" s="425">
        <v>0</v>
      </c>
      <c r="D13" s="1029" t="s">
        <v>59</v>
      </c>
    </row>
    <row r="14" spans="1:5" s="180" customFormat="1" ht="17.25" customHeight="1" x14ac:dyDescent="0.2">
      <c r="A14" s="231">
        <v>17331633</v>
      </c>
      <c r="B14" s="426" t="s">
        <v>3190</v>
      </c>
      <c r="C14" s="425">
        <v>3.4487899999999998</v>
      </c>
      <c r="D14" s="424" t="s">
        <v>5373</v>
      </c>
    </row>
    <row r="15" spans="1:5" s="180" customFormat="1" ht="17.25" customHeight="1" x14ac:dyDescent="0.2">
      <c r="A15" s="231">
        <v>48804843</v>
      </c>
      <c r="B15" s="426" t="s">
        <v>697</v>
      </c>
      <c r="C15" s="425">
        <v>51.695749999999997</v>
      </c>
      <c r="D15" s="424" t="s">
        <v>5373</v>
      </c>
    </row>
    <row r="16" spans="1:5" s="180" customFormat="1" ht="17.25" customHeight="1" x14ac:dyDescent="0.2">
      <c r="A16" s="231">
        <v>48804860</v>
      </c>
      <c r="B16" s="426" t="s">
        <v>694</v>
      </c>
      <c r="C16" s="425">
        <v>0.26</v>
      </c>
      <c r="D16" s="424" t="s">
        <v>5373</v>
      </c>
    </row>
    <row r="17" spans="1:4" s="180" customFormat="1" ht="17.25" customHeight="1" x14ac:dyDescent="0.2">
      <c r="A17" s="231">
        <v>48804878</v>
      </c>
      <c r="B17" s="426" t="s">
        <v>695</v>
      </c>
      <c r="C17" s="425">
        <v>0</v>
      </c>
      <c r="D17" s="1029" t="s">
        <v>59</v>
      </c>
    </row>
    <row r="18" spans="1:4" s="180" customFormat="1" ht="27.75" customHeight="1" x14ac:dyDescent="0.2">
      <c r="A18" s="231">
        <v>48804886</v>
      </c>
      <c r="B18" s="426" t="s">
        <v>698</v>
      </c>
      <c r="C18" s="425">
        <v>165.57049000000001</v>
      </c>
      <c r="D18" s="424" t="s">
        <v>5376</v>
      </c>
    </row>
    <row r="19" spans="1:4" s="180" customFormat="1" ht="17.25" customHeight="1" x14ac:dyDescent="0.2">
      <c r="A19" s="231">
        <v>48804894</v>
      </c>
      <c r="B19" s="426" t="s">
        <v>696</v>
      </c>
      <c r="C19" s="425">
        <v>0.24049999999999999</v>
      </c>
      <c r="D19" s="424" t="s">
        <v>5373</v>
      </c>
    </row>
    <row r="20" spans="1:4" s="180" customFormat="1" ht="17.25" customHeight="1" x14ac:dyDescent="0.2">
      <c r="A20" s="1026">
        <v>71196951</v>
      </c>
      <c r="B20" s="1027" t="s">
        <v>704</v>
      </c>
      <c r="C20" s="425">
        <v>14.328169999999998</v>
      </c>
      <c r="D20" s="424" t="s">
        <v>5373</v>
      </c>
    </row>
    <row r="21" spans="1:4" s="180" customFormat="1" ht="17.25" customHeight="1" x14ac:dyDescent="0.2">
      <c r="A21" s="1026">
        <v>71197001</v>
      </c>
      <c r="B21" s="1027" t="s">
        <v>703</v>
      </c>
      <c r="C21" s="425">
        <v>0</v>
      </c>
      <c r="D21" s="1029" t="s">
        <v>59</v>
      </c>
    </row>
    <row r="22" spans="1:4" s="180" customFormat="1" ht="17.25" customHeight="1" x14ac:dyDescent="0.2">
      <c r="A22" s="231">
        <v>71197010</v>
      </c>
      <c r="B22" s="426" t="s">
        <v>705</v>
      </c>
      <c r="C22" s="425">
        <v>0</v>
      </c>
      <c r="D22" s="1029" t="s">
        <v>59</v>
      </c>
    </row>
    <row r="23" spans="1:4" s="180" customFormat="1" ht="17.25" customHeight="1" x14ac:dyDescent="0.2">
      <c r="A23" s="1026">
        <v>71197036</v>
      </c>
      <c r="B23" s="1027" t="s">
        <v>702</v>
      </c>
      <c r="C23" s="425">
        <v>0</v>
      </c>
      <c r="D23" s="424" t="s">
        <v>59</v>
      </c>
    </row>
    <row r="24" spans="1:4" s="180" customFormat="1" ht="17.25" customHeight="1" x14ac:dyDescent="0.2">
      <c r="A24" s="1026">
        <v>71197044</v>
      </c>
      <c r="B24" s="1027" t="s">
        <v>701</v>
      </c>
      <c r="C24" s="425">
        <v>0</v>
      </c>
      <c r="D24" s="1029" t="s">
        <v>59</v>
      </c>
    </row>
    <row r="25" spans="1:4" s="180" customFormat="1" ht="18" customHeight="1" thickBot="1" x14ac:dyDescent="0.25">
      <c r="A25" s="1026">
        <v>71197052</v>
      </c>
      <c r="B25" s="1027" t="s">
        <v>700</v>
      </c>
      <c r="C25" s="425">
        <v>26.15456</v>
      </c>
      <c r="D25" s="424" t="s">
        <v>5373</v>
      </c>
    </row>
    <row r="26" spans="1:4" s="180" customFormat="1" ht="18" customHeight="1" thickBot="1" x14ac:dyDescent="0.25">
      <c r="A26" s="1398" t="s">
        <v>706</v>
      </c>
      <c r="B26" s="1399"/>
      <c r="C26" s="1024">
        <f>SUM(C4:C25)</f>
        <v>726.18727999999999</v>
      </c>
      <c r="D26" s="1030"/>
    </row>
    <row r="27" spans="1:4" s="180" customFormat="1" ht="15" customHeight="1" x14ac:dyDescent="0.2">
      <c r="A27" s="1400"/>
      <c r="B27" s="1401"/>
      <c r="C27" s="1402"/>
    </row>
    <row r="28" spans="1:4" s="180" customFormat="1" ht="15" customHeight="1" x14ac:dyDescent="0.2">
      <c r="A28" s="178"/>
      <c r="B28" s="169"/>
      <c r="C28" s="173"/>
    </row>
    <row r="29" spans="1:4" s="180" customFormat="1" ht="15" customHeight="1" x14ac:dyDescent="0.2">
      <c r="A29" s="178"/>
      <c r="B29" s="169"/>
      <c r="C29" s="173"/>
    </row>
    <row r="30" spans="1:4" s="180" customFormat="1" ht="15" customHeight="1" x14ac:dyDescent="0.2">
      <c r="A30" s="178"/>
      <c r="B30" s="169"/>
      <c r="C30" s="173"/>
    </row>
    <row r="31" spans="1:4" s="180" customFormat="1" ht="15" customHeight="1" x14ac:dyDescent="0.2">
      <c r="A31" s="178"/>
      <c r="B31" s="169"/>
      <c r="C31" s="173"/>
    </row>
    <row r="32" spans="1:4" s="180" customFormat="1" ht="15" customHeight="1" x14ac:dyDescent="0.2">
      <c r="A32" s="178"/>
      <c r="B32" s="169"/>
      <c r="C32" s="173"/>
    </row>
    <row r="33" spans="1:5" ht="26.25" customHeight="1" x14ac:dyDescent="0.2">
      <c r="D33" s="180"/>
      <c r="E33" s="180"/>
    </row>
    <row r="34" spans="1:5" s="180" customFormat="1" ht="18" customHeight="1" x14ac:dyDescent="0.2">
      <c r="A34" s="178"/>
      <c r="B34" s="169"/>
      <c r="C34" s="173"/>
    </row>
    <row r="35" spans="1:5" ht="15" customHeight="1" x14ac:dyDescent="0.2"/>
    <row r="36" spans="1:5" x14ac:dyDescent="0.2">
      <c r="A36" s="1403"/>
      <c r="B36" s="1403"/>
      <c r="C36" s="1403"/>
    </row>
  </sheetData>
  <mergeCells count="4">
    <mergeCell ref="A1:D1"/>
    <mergeCell ref="A26:B26"/>
    <mergeCell ref="A27:C27"/>
    <mergeCell ref="A36:C36"/>
  </mergeCells>
  <printOptions horizontalCentered="1"/>
  <pageMargins left="0.39370078740157483" right="0.39370078740157483" top="0.59055118110236227" bottom="0.39370078740157483" header="0.31496062992125984" footer="0.11811023622047245"/>
  <pageSetup paperSize="9" scale="80" firstPageNumber="257" fitToHeight="0" orientation="portrait" useFirstPageNumber="1" r:id="rId1"/>
  <headerFooter>
    <oddHeader>&amp;L&amp;"Tahoma,Kurzíva"&amp;9Závěrečný účet Moravskoslezského kraje za rok 2025&amp;R&amp;"Tahoma,Kurzíva"&amp;9Tabulka č. 29</oddHeader>
    <oddFooter>&amp;C&amp;"Tahoma,Obyčejné"&amp;P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F779-A5CD-4E26-BB54-2FA34595445F}">
  <sheetPr>
    <pageSetUpPr fitToPage="1"/>
  </sheetPr>
  <dimension ref="A1:E183"/>
  <sheetViews>
    <sheetView zoomScaleNormal="100" zoomScaleSheetLayoutView="100" workbookViewId="0">
      <pane ySplit="3" topLeftCell="A4" activePane="bottomLeft" state="frozen"/>
      <selection activeCell="E4" sqref="E4"/>
      <selection pane="bottomLeft" activeCell="E4" sqref="E4"/>
    </sheetView>
  </sheetViews>
  <sheetFormatPr defaultColWidth="9.42578125" defaultRowHeight="14.25" x14ac:dyDescent="0.2"/>
  <cols>
    <col min="1" max="1" width="9.7109375" style="182" customWidth="1"/>
    <col min="2" max="2" width="60.7109375" style="183" customWidth="1"/>
    <col min="3" max="3" width="14.7109375" style="185" customWidth="1"/>
    <col min="4" max="4" width="35.7109375" style="181" customWidth="1"/>
    <col min="5" max="5" width="14.140625" style="181" customWidth="1"/>
    <col min="6" max="16384" width="9.42578125" style="181"/>
  </cols>
  <sheetData>
    <row r="1" spans="1:5" ht="24" customHeight="1" x14ac:dyDescent="0.2">
      <c r="A1" s="1393" t="s">
        <v>4472</v>
      </c>
      <c r="B1" s="1393"/>
      <c r="C1" s="1393"/>
      <c r="D1" s="1393"/>
    </row>
    <row r="2" spans="1:5" ht="15.75" customHeight="1" thickBot="1" x14ac:dyDescent="0.25">
      <c r="C2" s="179"/>
      <c r="D2" s="179" t="s">
        <v>2</v>
      </c>
    </row>
    <row r="3" spans="1:5" ht="45.75" customHeight="1" thickBot="1" x14ac:dyDescent="0.25">
      <c r="A3" s="171" t="s">
        <v>3188</v>
      </c>
      <c r="B3" s="1016" t="s">
        <v>675</v>
      </c>
      <c r="C3" s="365" t="s">
        <v>4469</v>
      </c>
      <c r="D3" s="1017" t="s">
        <v>2913</v>
      </c>
    </row>
    <row r="4" spans="1:5" s="180" customFormat="1" ht="15" customHeight="1" x14ac:dyDescent="0.2">
      <c r="A4" s="1225" t="s">
        <v>3538</v>
      </c>
      <c r="B4" s="427" t="s">
        <v>857</v>
      </c>
      <c r="C4" s="428">
        <v>2.8819400000000002</v>
      </c>
      <c r="D4" s="424" t="s">
        <v>5373</v>
      </c>
    </row>
    <row r="5" spans="1:5" s="429" customFormat="1" ht="25.5" x14ac:dyDescent="0.2">
      <c r="A5" s="1225" t="s">
        <v>3588</v>
      </c>
      <c r="B5" s="427" t="s">
        <v>783</v>
      </c>
      <c r="C5" s="428">
        <v>23.610659999999999</v>
      </c>
      <c r="D5" s="424" t="s">
        <v>5384</v>
      </c>
      <c r="E5" s="180"/>
    </row>
    <row r="6" spans="1:5" s="430" customFormat="1" ht="15" customHeight="1" x14ac:dyDescent="0.2">
      <c r="A6" s="1225" t="s">
        <v>3561</v>
      </c>
      <c r="B6" s="427" t="s">
        <v>2639</v>
      </c>
      <c r="C6" s="428">
        <v>1.2417300000000182</v>
      </c>
      <c r="D6" s="424" t="s">
        <v>5373</v>
      </c>
    </row>
    <row r="7" spans="1:5" s="430" customFormat="1" ht="15" customHeight="1" x14ac:dyDescent="0.2">
      <c r="A7" s="1225" t="s">
        <v>3556</v>
      </c>
      <c r="B7" s="427" t="s">
        <v>754</v>
      </c>
      <c r="C7" s="428">
        <v>15.849410000000001</v>
      </c>
      <c r="D7" s="424" t="s">
        <v>5373</v>
      </c>
    </row>
    <row r="8" spans="1:5" s="429" customFormat="1" ht="25.5" customHeight="1" x14ac:dyDescent="0.2">
      <c r="A8" s="1225" t="s">
        <v>3606</v>
      </c>
      <c r="B8" s="427" t="s">
        <v>764</v>
      </c>
      <c r="C8" s="428">
        <v>272.28372000000002</v>
      </c>
      <c r="D8" s="424" t="s">
        <v>5385</v>
      </c>
    </row>
    <row r="9" spans="1:5" s="430" customFormat="1" ht="15" customHeight="1" x14ac:dyDescent="0.2">
      <c r="A9" s="1225" t="s">
        <v>3569</v>
      </c>
      <c r="B9" s="427" t="s">
        <v>771</v>
      </c>
      <c r="C9" s="428">
        <v>0</v>
      </c>
      <c r="D9" s="424" t="s">
        <v>59</v>
      </c>
    </row>
    <row r="10" spans="1:5" s="430" customFormat="1" ht="15" customHeight="1" x14ac:dyDescent="0.2">
      <c r="A10" s="1225" t="s">
        <v>3580</v>
      </c>
      <c r="B10" s="1226" t="s">
        <v>768</v>
      </c>
      <c r="C10" s="428">
        <v>143.81574000000001</v>
      </c>
      <c r="D10" s="424" t="s">
        <v>5373</v>
      </c>
    </row>
    <row r="11" spans="1:5" s="430" customFormat="1" ht="25.5" customHeight="1" x14ac:dyDescent="0.2">
      <c r="A11" s="1225" t="s">
        <v>3568</v>
      </c>
      <c r="B11" s="427" t="s">
        <v>780</v>
      </c>
      <c r="C11" s="428">
        <v>125.11478</v>
      </c>
      <c r="D11" s="424" t="s">
        <v>5386</v>
      </c>
    </row>
    <row r="12" spans="1:5" s="430" customFormat="1" ht="25.5" customHeight="1" x14ac:dyDescent="0.2">
      <c r="A12" s="1225" t="s">
        <v>3575</v>
      </c>
      <c r="B12" s="427" t="s">
        <v>761</v>
      </c>
      <c r="C12" s="428">
        <v>133.21386000000001</v>
      </c>
      <c r="D12" s="424" t="s">
        <v>5387</v>
      </c>
    </row>
    <row r="13" spans="1:5" s="430" customFormat="1" ht="15" customHeight="1" x14ac:dyDescent="0.2">
      <c r="A13" s="1225" t="s">
        <v>3581</v>
      </c>
      <c r="B13" s="1226" t="s">
        <v>773</v>
      </c>
      <c r="C13" s="428">
        <v>158.92523</v>
      </c>
      <c r="D13" s="424" t="s">
        <v>5373</v>
      </c>
    </row>
    <row r="14" spans="1:5" s="430" customFormat="1" ht="25.5" x14ac:dyDescent="0.2">
      <c r="A14" s="1225" t="s">
        <v>3579</v>
      </c>
      <c r="B14" s="427" t="s">
        <v>742</v>
      </c>
      <c r="C14" s="428">
        <v>234.19740000000002</v>
      </c>
      <c r="D14" s="424" t="s">
        <v>5388</v>
      </c>
    </row>
    <row r="15" spans="1:5" s="430" customFormat="1" ht="15" customHeight="1" x14ac:dyDescent="0.2">
      <c r="A15" s="1225" t="s">
        <v>3608</v>
      </c>
      <c r="B15" s="427" t="s">
        <v>749</v>
      </c>
      <c r="C15" s="428">
        <v>155.92298</v>
      </c>
      <c r="D15" s="424" t="s">
        <v>5373</v>
      </c>
    </row>
    <row r="16" spans="1:5" s="430" customFormat="1" ht="25.5" x14ac:dyDescent="0.2">
      <c r="A16" s="1225" t="s">
        <v>3540</v>
      </c>
      <c r="B16" s="427" t="s">
        <v>756</v>
      </c>
      <c r="C16" s="428">
        <v>36.260939999999998</v>
      </c>
      <c r="D16" s="424" t="s">
        <v>5373</v>
      </c>
    </row>
    <row r="17" spans="1:4" s="430" customFormat="1" ht="41.25" customHeight="1" x14ac:dyDescent="0.2">
      <c r="A17" s="1225" t="s">
        <v>3602</v>
      </c>
      <c r="B17" s="1226" t="s">
        <v>757</v>
      </c>
      <c r="C17" s="428">
        <v>1243.537</v>
      </c>
      <c r="D17" s="424" t="s">
        <v>5470</v>
      </c>
    </row>
    <row r="18" spans="1:4" s="430" customFormat="1" ht="15" customHeight="1" x14ac:dyDescent="0.2">
      <c r="A18" s="1225" t="s">
        <v>3599</v>
      </c>
      <c r="B18" s="427" t="s">
        <v>733</v>
      </c>
      <c r="C18" s="428">
        <v>0</v>
      </c>
      <c r="D18" s="424" t="s">
        <v>59</v>
      </c>
    </row>
    <row r="19" spans="1:4" s="430" customFormat="1" ht="15" customHeight="1" x14ac:dyDescent="0.2">
      <c r="A19" s="1225" t="s">
        <v>3573</v>
      </c>
      <c r="B19" s="427" t="s">
        <v>732</v>
      </c>
      <c r="C19" s="428">
        <v>49.721440000000001</v>
      </c>
      <c r="D19" s="424" t="s">
        <v>5373</v>
      </c>
    </row>
    <row r="20" spans="1:4" s="430" customFormat="1" ht="15" customHeight="1" x14ac:dyDescent="0.2">
      <c r="A20" s="1225" t="s">
        <v>3584</v>
      </c>
      <c r="B20" s="427" t="s">
        <v>3585</v>
      </c>
      <c r="C20" s="428">
        <v>89.05565</v>
      </c>
      <c r="D20" s="424" t="s">
        <v>5373</v>
      </c>
    </row>
    <row r="21" spans="1:4" s="430" customFormat="1" ht="25.5" customHeight="1" x14ac:dyDescent="0.2">
      <c r="A21" s="1225" t="s">
        <v>3586</v>
      </c>
      <c r="B21" s="427" t="s">
        <v>753</v>
      </c>
      <c r="C21" s="428">
        <v>962.18547000000001</v>
      </c>
      <c r="D21" s="424" t="s">
        <v>5389</v>
      </c>
    </row>
    <row r="22" spans="1:4" s="430" customFormat="1" ht="15" customHeight="1" x14ac:dyDescent="0.2">
      <c r="A22" s="1225" t="s">
        <v>3595</v>
      </c>
      <c r="B22" s="427" t="s">
        <v>731</v>
      </c>
      <c r="C22" s="428">
        <v>236.52837</v>
      </c>
      <c r="D22" s="424" t="s">
        <v>5373</v>
      </c>
    </row>
    <row r="23" spans="1:4" s="430" customFormat="1" ht="25.5" x14ac:dyDescent="0.2">
      <c r="A23" s="1225" t="s">
        <v>3571</v>
      </c>
      <c r="B23" s="427" t="s">
        <v>730</v>
      </c>
      <c r="C23" s="428">
        <v>7.1192899999999995</v>
      </c>
      <c r="D23" s="424" t="s">
        <v>5390</v>
      </c>
    </row>
    <row r="24" spans="1:4" s="430" customFormat="1" ht="15" customHeight="1" x14ac:dyDescent="0.2">
      <c r="A24" s="1225" t="s">
        <v>3553</v>
      </c>
      <c r="B24" s="1227" t="s">
        <v>729</v>
      </c>
      <c r="C24" s="428">
        <v>24.251749999999987</v>
      </c>
      <c r="D24" s="424" t="s">
        <v>5373</v>
      </c>
    </row>
    <row r="25" spans="1:4" s="430" customFormat="1" ht="41.25" customHeight="1" x14ac:dyDescent="0.2">
      <c r="A25" s="1225" t="s">
        <v>3544</v>
      </c>
      <c r="B25" s="427" t="s">
        <v>774</v>
      </c>
      <c r="C25" s="428">
        <v>-59.291250000000005</v>
      </c>
      <c r="D25" s="424" t="s">
        <v>5391</v>
      </c>
    </row>
    <row r="26" spans="1:4" s="430" customFormat="1" ht="25.5" customHeight="1" x14ac:dyDescent="0.2">
      <c r="A26" s="1225" t="s">
        <v>3587</v>
      </c>
      <c r="B26" s="427" t="s">
        <v>3191</v>
      </c>
      <c r="C26" s="428">
        <v>135.09406999999999</v>
      </c>
      <c r="D26" s="424" t="s">
        <v>5392</v>
      </c>
    </row>
    <row r="27" spans="1:4" s="430" customFormat="1" ht="15" customHeight="1" x14ac:dyDescent="0.2">
      <c r="A27" s="1225" t="s">
        <v>3542</v>
      </c>
      <c r="B27" s="1227" t="s">
        <v>725</v>
      </c>
      <c r="C27" s="428">
        <v>0</v>
      </c>
      <c r="D27" s="424" t="s">
        <v>59</v>
      </c>
    </row>
    <row r="28" spans="1:4" s="430" customFormat="1" ht="25.5" x14ac:dyDescent="0.2">
      <c r="A28" s="1225" t="s">
        <v>3578</v>
      </c>
      <c r="B28" s="427" t="s">
        <v>723</v>
      </c>
      <c r="C28" s="428">
        <v>25.385760000000005</v>
      </c>
      <c r="D28" s="424" t="s">
        <v>5373</v>
      </c>
    </row>
    <row r="29" spans="1:4" s="430" customFormat="1" ht="25.5" x14ac:dyDescent="0.2">
      <c r="A29" s="1225" t="s">
        <v>3557</v>
      </c>
      <c r="B29" s="1227" t="s">
        <v>722</v>
      </c>
      <c r="C29" s="428">
        <v>79.031829999999957</v>
      </c>
      <c r="D29" s="424" t="s">
        <v>5393</v>
      </c>
    </row>
    <row r="30" spans="1:4" s="430" customFormat="1" ht="15" customHeight="1" x14ac:dyDescent="0.2">
      <c r="A30" s="1225" t="s">
        <v>3548</v>
      </c>
      <c r="B30" s="427" t="s">
        <v>724</v>
      </c>
      <c r="C30" s="428">
        <v>0</v>
      </c>
      <c r="D30" s="424" t="s">
        <v>59</v>
      </c>
    </row>
    <row r="31" spans="1:4" s="430" customFormat="1" ht="15" customHeight="1" x14ac:dyDescent="0.2">
      <c r="A31" s="1225" t="s">
        <v>3555</v>
      </c>
      <c r="B31" s="427" t="s">
        <v>777</v>
      </c>
      <c r="C31" s="428">
        <v>47.618250000000003</v>
      </c>
      <c r="D31" s="424" t="s">
        <v>5373</v>
      </c>
    </row>
    <row r="32" spans="1:4" s="430" customFormat="1" ht="25.5" x14ac:dyDescent="0.2">
      <c r="A32" s="1225" t="s">
        <v>3583</v>
      </c>
      <c r="B32" s="427" t="s">
        <v>786</v>
      </c>
      <c r="C32" s="428">
        <v>74.802180000000007</v>
      </c>
      <c r="D32" s="424" t="s">
        <v>5394</v>
      </c>
    </row>
    <row r="33" spans="1:4" s="430" customFormat="1" ht="25.5" x14ac:dyDescent="0.2">
      <c r="A33" s="1225" t="s">
        <v>3589</v>
      </c>
      <c r="B33" s="1226" t="s">
        <v>2911</v>
      </c>
      <c r="C33" s="428">
        <v>119.63482999999999</v>
      </c>
      <c r="D33" s="424" t="s">
        <v>5395</v>
      </c>
    </row>
    <row r="34" spans="1:4" s="430" customFormat="1" ht="25.5" x14ac:dyDescent="0.2">
      <c r="A34" s="1225" t="s">
        <v>3582</v>
      </c>
      <c r="B34" s="427" t="s">
        <v>739</v>
      </c>
      <c r="C34" s="428">
        <v>293.19819000000001</v>
      </c>
      <c r="D34" s="424" t="s">
        <v>5396</v>
      </c>
    </row>
    <row r="35" spans="1:4" s="430" customFormat="1" ht="25.5" x14ac:dyDescent="0.2">
      <c r="A35" s="1225" t="s">
        <v>3596</v>
      </c>
      <c r="B35" s="427" t="s">
        <v>741</v>
      </c>
      <c r="C35" s="428">
        <v>120.52414</v>
      </c>
      <c r="D35" s="424" t="s">
        <v>5397</v>
      </c>
    </row>
    <row r="36" spans="1:4" s="430" customFormat="1" ht="25.5" x14ac:dyDescent="0.2">
      <c r="A36" s="1225" t="s">
        <v>3570</v>
      </c>
      <c r="B36" s="427" t="s">
        <v>714</v>
      </c>
      <c r="C36" s="428">
        <v>95.073650000000001</v>
      </c>
      <c r="D36" s="424" t="s">
        <v>5373</v>
      </c>
    </row>
    <row r="37" spans="1:4" s="430" customFormat="1" ht="41.25" customHeight="1" x14ac:dyDescent="0.2">
      <c r="A37" s="1225" t="s">
        <v>3609</v>
      </c>
      <c r="B37" s="427" t="s">
        <v>740</v>
      </c>
      <c r="C37" s="428">
        <v>-184.09989999999999</v>
      </c>
      <c r="D37" s="424" t="s">
        <v>5391</v>
      </c>
    </row>
    <row r="38" spans="1:4" s="430" customFormat="1" ht="25.5" customHeight="1" x14ac:dyDescent="0.2">
      <c r="A38" s="1225" t="s">
        <v>3563</v>
      </c>
      <c r="B38" s="427" t="s">
        <v>3564</v>
      </c>
      <c r="C38" s="428">
        <v>205.21942999999999</v>
      </c>
      <c r="D38" s="424" t="s">
        <v>5398</v>
      </c>
    </row>
    <row r="39" spans="1:4" s="430" customFormat="1" ht="25.5" customHeight="1" x14ac:dyDescent="0.2">
      <c r="A39" s="1225" t="s">
        <v>3597</v>
      </c>
      <c r="B39" s="427" t="s">
        <v>738</v>
      </c>
      <c r="C39" s="428">
        <v>140.43205</v>
      </c>
      <c r="D39" s="424" t="s">
        <v>5399</v>
      </c>
    </row>
    <row r="40" spans="1:4" s="430" customFormat="1" ht="15" customHeight="1" x14ac:dyDescent="0.2">
      <c r="A40" s="1225" t="s">
        <v>3590</v>
      </c>
      <c r="B40" s="427" t="s">
        <v>736</v>
      </c>
      <c r="C40" s="428">
        <v>119.18445</v>
      </c>
      <c r="D40" s="424" t="s">
        <v>5373</v>
      </c>
    </row>
    <row r="41" spans="1:4" s="430" customFormat="1" ht="25.5" x14ac:dyDescent="0.2">
      <c r="A41" s="1225" t="s">
        <v>3600</v>
      </c>
      <c r="B41" s="1227" t="s">
        <v>735</v>
      </c>
      <c r="C41" s="428">
        <v>241.18696999999997</v>
      </c>
      <c r="D41" s="424" t="s">
        <v>5373</v>
      </c>
    </row>
    <row r="42" spans="1:4" s="430" customFormat="1" ht="25.5" x14ac:dyDescent="0.2">
      <c r="A42" s="1225" t="s">
        <v>3565</v>
      </c>
      <c r="B42" s="427" t="s">
        <v>734</v>
      </c>
      <c r="C42" s="428">
        <v>8.5684700000000049</v>
      </c>
      <c r="D42" s="424" t="s">
        <v>5373</v>
      </c>
    </row>
    <row r="43" spans="1:4" s="430" customFormat="1" ht="25.5" x14ac:dyDescent="0.2">
      <c r="A43" s="1225" t="s">
        <v>3562</v>
      </c>
      <c r="B43" s="427" t="s">
        <v>737</v>
      </c>
      <c r="C43" s="428">
        <v>102.03999</v>
      </c>
      <c r="D43" s="424" t="s">
        <v>5400</v>
      </c>
    </row>
    <row r="44" spans="1:4" s="430" customFormat="1" ht="25.5" x14ac:dyDescent="0.2">
      <c r="A44" s="1225" t="s">
        <v>3594</v>
      </c>
      <c r="B44" s="427" t="s">
        <v>710</v>
      </c>
      <c r="C44" s="428">
        <v>97.902030000000025</v>
      </c>
      <c r="D44" s="424" t="s">
        <v>5401</v>
      </c>
    </row>
    <row r="45" spans="1:4" s="430" customFormat="1" ht="25.5" customHeight="1" x14ac:dyDescent="0.2">
      <c r="A45" s="1225" t="s">
        <v>3610</v>
      </c>
      <c r="B45" s="427" t="s">
        <v>711</v>
      </c>
      <c r="C45" s="428">
        <v>183.07346999999999</v>
      </c>
      <c r="D45" s="424" t="s">
        <v>5402</v>
      </c>
    </row>
    <row r="46" spans="1:4" s="430" customFormat="1" ht="25.5" x14ac:dyDescent="0.2">
      <c r="A46" s="1225" t="s">
        <v>3576</v>
      </c>
      <c r="B46" s="427" t="s">
        <v>712</v>
      </c>
      <c r="C46" s="428">
        <v>108.86716999999999</v>
      </c>
      <c r="D46" s="424" t="s">
        <v>5403</v>
      </c>
    </row>
    <row r="47" spans="1:4" s="430" customFormat="1" ht="15" customHeight="1" x14ac:dyDescent="0.2">
      <c r="A47" s="1225" t="s">
        <v>3566</v>
      </c>
      <c r="B47" s="427" t="s">
        <v>709</v>
      </c>
      <c r="C47" s="428">
        <v>96.118119999999976</v>
      </c>
      <c r="D47" s="424" t="s">
        <v>5373</v>
      </c>
    </row>
    <row r="48" spans="1:4" s="430" customFormat="1" ht="25.5" customHeight="1" x14ac:dyDescent="0.2">
      <c r="A48" s="1225" t="s">
        <v>3577</v>
      </c>
      <c r="B48" s="427" t="s">
        <v>708</v>
      </c>
      <c r="C48" s="428">
        <v>269.47006000000005</v>
      </c>
      <c r="D48" s="424" t="s">
        <v>5404</v>
      </c>
    </row>
    <row r="49" spans="1:4" s="430" customFormat="1" ht="15" customHeight="1" x14ac:dyDescent="0.2">
      <c r="A49" s="1225" t="s">
        <v>3541</v>
      </c>
      <c r="B49" s="427" t="s">
        <v>707</v>
      </c>
      <c r="C49" s="428">
        <v>55.967130000000026</v>
      </c>
      <c r="D49" s="424" t="s">
        <v>5373</v>
      </c>
    </row>
    <row r="50" spans="1:4" s="430" customFormat="1" ht="25.5" x14ac:dyDescent="0.2">
      <c r="A50" s="1225" t="s">
        <v>3567</v>
      </c>
      <c r="B50" s="1227" t="s">
        <v>778</v>
      </c>
      <c r="C50" s="428">
        <v>108.50339</v>
      </c>
      <c r="D50" s="424" t="s">
        <v>5405</v>
      </c>
    </row>
    <row r="51" spans="1:4" s="430" customFormat="1" ht="15" customHeight="1" x14ac:dyDescent="0.2">
      <c r="A51" s="1225" t="s">
        <v>3615</v>
      </c>
      <c r="B51" s="427" t="s">
        <v>747</v>
      </c>
      <c r="C51" s="428">
        <v>289.65269999999998</v>
      </c>
      <c r="D51" s="424" t="s">
        <v>5373</v>
      </c>
    </row>
    <row r="52" spans="1:4" s="430" customFormat="1" ht="25.5" customHeight="1" x14ac:dyDescent="0.2">
      <c r="A52" s="1225" t="s">
        <v>3605</v>
      </c>
      <c r="B52" s="427" t="s">
        <v>748</v>
      </c>
      <c r="C52" s="428">
        <v>236.62119000000001</v>
      </c>
      <c r="D52" s="424" t="s">
        <v>5406</v>
      </c>
    </row>
    <row r="53" spans="1:4" s="430" customFormat="1" ht="25.5" customHeight="1" x14ac:dyDescent="0.2">
      <c r="A53" s="1225" t="s">
        <v>3613</v>
      </c>
      <c r="B53" s="427" t="s">
        <v>760</v>
      </c>
      <c r="C53" s="428">
        <v>126.73519000000002</v>
      </c>
      <c r="D53" s="424" t="s">
        <v>5407</v>
      </c>
    </row>
    <row r="54" spans="1:4" s="430" customFormat="1" ht="25.5" x14ac:dyDescent="0.2">
      <c r="A54" s="1225" t="s">
        <v>3539</v>
      </c>
      <c r="B54" s="1228" t="s">
        <v>776</v>
      </c>
      <c r="C54" s="428">
        <v>266.77678000000003</v>
      </c>
      <c r="D54" s="424" t="s">
        <v>5373</v>
      </c>
    </row>
    <row r="55" spans="1:4" s="430" customFormat="1" ht="25.5" customHeight="1" x14ac:dyDescent="0.2">
      <c r="A55" s="1225" t="s">
        <v>3603</v>
      </c>
      <c r="B55" s="1229" t="s">
        <v>759</v>
      </c>
      <c r="C55" s="428">
        <v>220.48375000000001</v>
      </c>
      <c r="D55" s="424" t="s">
        <v>5408</v>
      </c>
    </row>
    <row r="56" spans="1:4" s="430" customFormat="1" ht="15" customHeight="1" x14ac:dyDescent="0.2">
      <c r="A56" s="1225" t="s">
        <v>3607</v>
      </c>
      <c r="B56" s="427" t="s">
        <v>781</v>
      </c>
      <c r="C56" s="428">
        <v>171.30217999999999</v>
      </c>
      <c r="D56" s="424" t="s">
        <v>5373</v>
      </c>
    </row>
    <row r="57" spans="1:4" s="430" customFormat="1" ht="25.5" customHeight="1" x14ac:dyDescent="0.2">
      <c r="A57" s="1225" t="s">
        <v>3572</v>
      </c>
      <c r="B57" s="427" t="s">
        <v>2912</v>
      </c>
      <c r="C57" s="428">
        <v>139.57326999999998</v>
      </c>
      <c r="D57" s="424" t="s">
        <v>5409</v>
      </c>
    </row>
    <row r="58" spans="1:4" s="430" customFormat="1" ht="25.5" x14ac:dyDescent="0.2">
      <c r="A58" s="1225" t="s">
        <v>3614</v>
      </c>
      <c r="B58" s="427" t="s">
        <v>772</v>
      </c>
      <c r="C58" s="428">
        <v>489.11161000000004</v>
      </c>
      <c r="D58" s="424" t="s">
        <v>5373</v>
      </c>
    </row>
    <row r="59" spans="1:4" s="430" customFormat="1" ht="25.5" x14ac:dyDescent="0.2">
      <c r="A59" s="1225" t="s">
        <v>3604</v>
      </c>
      <c r="B59" s="427" t="s">
        <v>843</v>
      </c>
      <c r="C59" s="428">
        <v>64.877380000000002</v>
      </c>
      <c r="D59" s="424" t="s">
        <v>5410</v>
      </c>
    </row>
    <row r="60" spans="1:4" s="430" customFormat="1" ht="15" customHeight="1" x14ac:dyDescent="0.2">
      <c r="A60" s="1225" t="s">
        <v>3545</v>
      </c>
      <c r="B60" s="427" t="s">
        <v>858</v>
      </c>
      <c r="C60" s="428">
        <v>12.069879999999999</v>
      </c>
      <c r="D60" s="424" t="s">
        <v>5373</v>
      </c>
    </row>
    <row r="61" spans="1:4" s="430" customFormat="1" ht="15" customHeight="1" x14ac:dyDescent="0.2">
      <c r="A61" s="1225" t="s">
        <v>3592</v>
      </c>
      <c r="B61" s="427" t="s">
        <v>852</v>
      </c>
      <c r="C61" s="428">
        <v>77.674040000000005</v>
      </c>
      <c r="D61" s="424" t="s">
        <v>5373</v>
      </c>
    </row>
    <row r="62" spans="1:4" s="430" customFormat="1" ht="25.5" x14ac:dyDescent="0.2">
      <c r="A62" s="1225" t="s">
        <v>3549</v>
      </c>
      <c r="B62" s="427" t="s">
        <v>814</v>
      </c>
      <c r="C62" s="428">
        <v>8.4024199999999993</v>
      </c>
      <c r="D62" s="424" t="s">
        <v>5373</v>
      </c>
    </row>
    <row r="63" spans="1:4" s="430" customFormat="1" ht="15" customHeight="1" x14ac:dyDescent="0.2">
      <c r="A63" s="1225" t="s">
        <v>3558</v>
      </c>
      <c r="B63" s="427" t="s">
        <v>871</v>
      </c>
      <c r="C63" s="428">
        <v>1.7774000000000001</v>
      </c>
      <c r="D63" s="424" t="s">
        <v>5373</v>
      </c>
    </row>
    <row r="64" spans="1:4" s="430" customFormat="1" ht="15" customHeight="1" x14ac:dyDescent="0.2">
      <c r="A64" s="1225" t="s">
        <v>3546</v>
      </c>
      <c r="B64" s="427" t="s">
        <v>3547</v>
      </c>
      <c r="C64" s="428">
        <v>0</v>
      </c>
      <c r="D64" s="424" t="s">
        <v>59</v>
      </c>
    </row>
    <row r="65" spans="1:4" s="430" customFormat="1" ht="25.5" x14ac:dyDescent="0.2">
      <c r="A65" s="1225">
        <v>13643479</v>
      </c>
      <c r="B65" s="427" t="s">
        <v>782</v>
      </c>
      <c r="C65" s="428">
        <v>44.633820000000014</v>
      </c>
      <c r="D65" s="424" t="s">
        <v>5411</v>
      </c>
    </row>
    <row r="66" spans="1:4" s="430" customFormat="1" ht="25.5" customHeight="1" x14ac:dyDescent="0.2">
      <c r="A66" s="1225" t="s">
        <v>3593</v>
      </c>
      <c r="B66" s="427" t="s">
        <v>769</v>
      </c>
      <c r="C66" s="428">
        <v>162.63256999999999</v>
      </c>
      <c r="D66" s="424" t="s">
        <v>5412</v>
      </c>
    </row>
    <row r="67" spans="1:4" s="430" customFormat="1" ht="25.5" customHeight="1" x14ac:dyDescent="0.2">
      <c r="A67" s="1225" t="s">
        <v>3611</v>
      </c>
      <c r="B67" s="427" t="s">
        <v>767</v>
      </c>
      <c r="C67" s="428">
        <v>295.34368999999998</v>
      </c>
      <c r="D67" s="424" t="s">
        <v>5413</v>
      </c>
    </row>
    <row r="68" spans="1:4" s="430" customFormat="1" ht="25.5" x14ac:dyDescent="0.2">
      <c r="A68" s="1225" t="s">
        <v>3598</v>
      </c>
      <c r="B68" s="427" t="s">
        <v>2640</v>
      </c>
      <c r="C68" s="428">
        <v>300</v>
      </c>
      <c r="D68" s="424" t="s">
        <v>5414</v>
      </c>
    </row>
    <row r="69" spans="1:4" s="430" customFormat="1" ht="25.5" x14ac:dyDescent="0.2">
      <c r="A69" s="1230">
        <v>13644297</v>
      </c>
      <c r="B69" s="1231" t="s">
        <v>770</v>
      </c>
      <c r="C69" s="428">
        <v>11.676450000000001</v>
      </c>
      <c r="D69" s="424" t="s">
        <v>5373</v>
      </c>
    </row>
    <row r="70" spans="1:4" s="430" customFormat="1" ht="41.25" customHeight="1" x14ac:dyDescent="0.2">
      <c r="A70" s="1225" t="s">
        <v>3560</v>
      </c>
      <c r="B70" s="427" t="s">
        <v>779</v>
      </c>
      <c r="C70" s="428">
        <v>14.399499999999989</v>
      </c>
      <c r="D70" s="424" t="s">
        <v>5415</v>
      </c>
    </row>
    <row r="71" spans="1:4" s="430" customFormat="1" ht="25.5" x14ac:dyDescent="0.2">
      <c r="A71" s="1225">
        <v>13644319</v>
      </c>
      <c r="B71" s="427" t="s">
        <v>788</v>
      </c>
      <c r="C71" s="428">
        <v>197.55756</v>
      </c>
      <c r="D71" s="424" t="s">
        <v>5373</v>
      </c>
    </row>
    <row r="72" spans="1:4" s="430" customFormat="1" ht="25.5" customHeight="1" x14ac:dyDescent="0.2">
      <c r="A72" s="1225">
        <v>13644327</v>
      </c>
      <c r="B72" s="427" t="s">
        <v>763</v>
      </c>
      <c r="C72" s="428">
        <v>120.16786999999999</v>
      </c>
      <c r="D72" s="424" t="s">
        <v>5416</v>
      </c>
    </row>
    <row r="73" spans="1:4" s="430" customFormat="1" ht="25.5" x14ac:dyDescent="0.2">
      <c r="A73" s="1225">
        <v>14450909</v>
      </c>
      <c r="B73" s="427" t="s">
        <v>755</v>
      </c>
      <c r="C73" s="428">
        <v>199.16881999999998</v>
      </c>
      <c r="D73" s="424" t="s">
        <v>5373</v>
      </c>
    </row>
    <row r="74" spans="1:4" s="430" customFormat="1" ht="25.5" customHeight="1" x14ac:dyDescent="0.2">
      <c r="A74" s="1225">
        <v>14451093</v>
      </c>
      <c r="B74" s="427" t="s">
        <v>762</v>
      </c>
      <c r="C74" s="428">
        <v>285.47524999999996</v>
      </c>
      <c r="D74" s="424" t="s">
        <v>5417</v>
      </c>
    </row>
    <row r="75" spans="1:4" s="430" customFormat="1" ht="25.5" customHeight="1" x14ac:dyDescent="0.2">
      <c r="A75" s="1225">
        <v>18054455</v>
      </c>
      <c r="B75" s="427" t="s">
        <v>775</v>
      </c>
      <c r="C75" s="428">
        <v>181.44891000000001</v>
      </c>
      <c r="D75" s="424" t="s">
        <v>5418</v>
      </c>
    </row>
    <row r="76" spans="1:4" s="430" customFormat="1" ht="25.5" x14ac:dyDescent="0.2">
      <c r="A76" s="1225">
        <v>45234370</v>
      </c>
      <c r="B76" s="427" t="s">
        <v>853</v>
      </c>
      <c r="C76" s="428">
        <v>79.712969999999999</v>
      </c>
      <c r="D76" s="424" t="s">
        <v>5373</v>
      </c>
    </row>
    <row r="77" spans="1:4" s="430" customFormat="1" ht="25.5" x14ac:dyDescent="0.2">
      <c r="A77" s="1225">
        <v>47658061</v>
      </c>
      <c r="B77" s="427" t="s">
        <v>864</v>
      </c>
      <c r="C77" s="428">
        <v>63.249369999999999</v>
      </c>
      <c r="D77" s="424" t="s">
        <v>5419</v>
      </c>
    </row>
    <row r="78" spans="1:4" s="430" customFormat="1" ht="25.5" customHeight="1" x14ac:dyDescent="0.2">
      <c r="A78" s="1225" t="s">
        <v>3601</v>
      </c>
      <c r="B78" s="427" t="s">
        <v>868</v>
      </c>
      <c r="C78" s="428">
        <v>218.83633</v>
      </c>
      <c r="D78" s="424" t="s">
        <v>5420</v>
      </c>
    </row>
    <row r="79" spans="1:4" s="430" customFormat="1" ht="25.5" x14ac:dyDescent="0.2">
      <c r="A79" s="1225">
        <v>47811927</v>
      </c>
      <c r="B79" s="1227" t="s">
        <v>867</v>
      </c>
      <c r="C79" s="428">
        <v>81.270939999999996</v>
      </c>
      <c r="D79" s="424" t="s">
        <v>5421</v>
      </c>
    </row>
    <row r="80" spans="1:4" s="430" customFormat="1" ht="25.5" x14ac:dyDescent="0.2">
      <c r="A80" s="1225">
        <v>47813075</v>
      </c>
      <c r="B80" s="427" t="s">
        <v>728</v>
      </c>
      <c r="C80" s="428">
        <v>119.47669999999999</v>
      </c>
      <c r="D80" s="424" t="s">
        <v>5422</v>
      </c>
    </row>
    <row r="81" spans="1:4" s="430" customFormat="1" ht="25.5" customHeight="1" x14ac:dyDescent="0.2">
      <c r="A81" s="1225">
        <v>47813083</v>
      </c>
      <c r="B81" s="427" t="s">
        <v>750</v>
      </c>
      <c r="C81" s="428">
        <v>202.73542</v>
      </c>
      <c r="D81" s="424" t="s">
        <v>5423</v>
      </c>
    </row>
    <row r="82" spans="1:4" s="430" customFormat="1" ht="25.5" customHeight="1" x14ac:dyDescent="0.2">
      <c r="A82" s="1225">
        <v>47813091</v>
      </c>
      <c r="B82" s="427" t="s">
        <v>726</v>
      </c>
      <c r="C82" s="428">
        <v>297.21204999999998</v>
      </c>
      <c r="D82" s="424" t="s">
        <v>5424</v>
      </c>
    </row>
    <row r="83" spans="1:4" s="430" customFormat="1" ht="25.5" x14ac:dyDescent="0.2">
      <c r="A83" s="1225" t="s">
        <v>3612</v>
      </c>
      <c r="B83" s="427" t="s">
        <v>727</v>
      </c>
      <c r="C83" s="428">
        <v>298.20202</v>
      </c>
      <c r="D83" s="424" t="s">
        <v>5425</v>
      </c>
    </row>
    <row r="84" spans="1:4" s="430" customFormat="1" ht="15" customHeight="1" x14ac:dyDescent="0.2">
      <c r="A84" s="1225">
        <v>47813121</v>
      </c>
      <c r="B84" s="427" t="s">
        <v>752</v>
      </c>
      <c r="C84" s="428">
        <v>299.00326000000001</v>
      </c>
      <c r="D84" s="424" t="s">
        <v>5373</v>
      </c>
    </row>
    <row r="85" spans="1:4" s="430" customFormat="1" ht="25.5" x14ac:dyDescent="0.2">
      <c r="A85" s="1225">
        <v>47813130</v>
      </c>
      <c r="B85" s="1226" t="s">
        <v>3192</v>
      </c>
      <c r="C85" s="428">
        <v>300</v>
      </c>
      <c r="D85" s="424" t="s">
        <v>5373</v>
      </c>
    </row>
    <row r="86" spans="1:4" s="430" customFormat="1" ht="25.5" customHeight="1" x14ac:dyDescent="0.2">
      <c r="A86" s="1225">
        <v>47813148</v>
      </c>
      <c r="B86" s="427" t="s">
        <v>751</v>
      </c>
      <c r="C86" s="428">
        <v>267.75285000000002</v>
      </c>
      <c r="D86" s="424" t="s">
        <v>5426</v>
      </c>
    </row>
    <row r="87" spans="1:4" s="430" customFormat="1" ht="25.5" customHeight="1" x14ac:dyDescent="0.2">
      <c r="A87" s="1225">
        <v>47813172</v>
      </c>
      <c r="B87" s="427" t="s">
        <v>810</v>
      </c>
      <c r="C87" s="428">
        <v>132.88481999999999</v>
      </c>
      <c r="D87" s="424" t="s">
        <v>5427</v>
      </c>
    </row>
    <row r="88" spans="1:4" s="430" customFormat="1" ht="15" customHeight="1" x14ac:dyDescent="0.2">
      <c r="A88" s="1225">
        <v>47813199</v>
      </c>
      <c r="B88" s="427" t="s">
        <v>806</v>
      </c>
      <c r="C88" s="428">
        <v>59.401180000000004</v>
      </c>
      <c r="D88" s="424" t="s">
        <v>5373</v>
      </c>
    </row>
    <row r="89" spans="1:4" s="430" customFormat="1" ht="25.5" x14ac:dyDescent="0.2">
      <c r="A89" s="1225">
        <v>47813211</v>
      </c>
      <c r="B89" s="427" t="s">
        <v>807</v>
      </c>
      <c r="C89" s="428">
        <v>0</v>
      </c>
      <c r="D89" s="424" t="s">
        <v>59</v>
      </c>
    </row>
    <row r="90" spans="1:4" s="430" customFormat="1" ht="25.5" x14ac:dyDescent="0.2">
      <c r="A90" s="1225">
        <v>47813466</v>
      </c>
      <c r="B90" s="1226" t="s">
        <v>866</v>
      </c>
      <c r="C90" s="428">
        <v>7.1320300000000003</v>
      </c>
      <c r="D90" s="424" t="s">
        <v>5373</v>
      </c>
    </row>
    <row r="91" spans="1:4" s="430" customFormat="1" ht="25.5" x14ac:dyDescent="0.2">
      <c r="A91" s="1225">
        <v>47813474</v>
      </c>
      <c r="B91" s="427" t="s">
        <v>792</v>
      </c>
      <c r="C91" s="428">
        <v>62.045999999999999</v>
      </c>
      <c r="D91" s="424" t="s">
        <v>5428</v>
      </c>
    </row>
    <row r="92" spans="1:4" s="430" customFormat="1" ht="15" customHeight="1" x14ac:dyDescent="0.2">
      <c r="A92" s="1225">
        <v>47813482</v>
      </c>
      <c r="B92" s="1227" t="s">
        <v>3574</v>
      </c>
      <c r="C92" s="428">
        <v>32.737589999999997</v>
      </c>
      <c r="D92" s="424" t="s">
        <v>5373</v>
      </c>
    </row>
    <row r="93" spans="1:4" s="430" customFormat="1" ht="25.5" x14ac:dyDescent="0.2">
      <c r="A93" s="1225">
        <v>47813491</v>
      </c>
      <c r="B93" s="427" t="s">
        <v>805</v>
      </c>
      <c r="C93" s="428">
        <v>98.525700000000001</v>
      </c>
      <c r="D93" s="424" t="s">
        <v>5429</v>
      </c>
    </row>
    <row r="94" spans="1:4" s="430" customFormat="1" ht="25.5" x14ac:dyDescent="0.2">
      <c r="A94" s="1225">
        <v>47813504</v>
      </c>
      <c r="B94" s="427" t="s">
        <v>844</v>
      </c>
      <c r="C94" s="428">
        <v>90.209090000000003</v>
      </c>
      <c r="D94" s="424" t="s">
        <v>5373</v>
      </c>
    </row>
    <row r="95" spans="1:4" s="430" customFormat="1" ht="25.5" customHeight="1" x14ac:dyDescent="0.2">
      <c r="A95" s="1225">
        <v>47813512</v>
      </c>
      <c r="B95" s="427" t="s">
        <v>845</v>
      </c>
      <c r="C95" s="428">
        <v>249.35611</v>
      </c>
      <c r="D95" s="424" t="s">
        <v>5430</v>
      </c>
    </row>
    <row r="96" spans="1:4" s="430" customFormat="1" ht="25.5" x14ac:dyDescent="0.2">
      <c r="A96" s="1225">
        <v>47813539</v>
      </c>
      <c r="B96" s="427" t="s">
        <v>842</v>
      </c>
      <c r="C96" s="428">
        <v>107.08108</v>
      </c>
      <c r="D96" s="424" t="s">
        <v>5373</v>
      </c>
    </row>
    <row r="97" spans="1:4" s="430" customFormat="1" ht="25.5" x14ac:dyDescent="0.2">
      <c r="A97" s="1225">
        <v>47813563</v>
      </c>
      <c r="B97" s="1227" t="s">
        <v>808</v>
      </c>
      <c r="C97" s="428">
        <v>87.077039999999997</v>
      </c>
      <c r="D97" s="424" t="s">
        <v>5431</v>
      </c>
    </row>
    <row r="98" spans="1:4" s="430" customFormat="1" ht="25.5" x14ac:dyDescent="0.2">
      <c r="A98" s="1225">
        <v>47813571</v>
      </c>
      <c r="B98" s="427" t="s">
        <v>809</v>
      </c>
      <c r="C98" s="428">
        <v>257.09892000000002</v>
      </c>
      <c r="D98" s="424" t="s">
        <v>5432</v>
      </c>
    </row>
    <row r="99" spans="1:4" s="430" customFormat="1" ht="15" customHeight="1" x14ac:dyDescent="0.2">
      <c r="A99" s="1225">
        <v>47813598</v>
      </c>
      <c r="B99" s="427" t="s">
        <v>846</v>
      </c>
      <c r="C99" s="428">
        <v>0</v>
      </c>
      <c r="D99" s="424" t="s">
        <v>59</v>
      </c>
    </row>
    <row r="100" spans="1:4" s="430" customFormat="1" ht="25.5" x14ac:dyDescent="0.2">
      <c r="A100" s="1225">
        <v>47998296</v>
      </c>
      <c r="B100" s="427" t="s">
        <v>865</v>
      </c>
      <c r="C100" s="428">
        <v>0</v>
      </c>
      <c r="D100" s="424" t="s">
        <v>59</v>
      </c>
    </row>
    <row r="101" spans="1:4" s="430" customFormat="1" ht="25.5" x14ac:dyDescent="0.2">
      <c r="A101" s="1225">
        <v>48004774</v>
      </c>
      <c r="B101" s="427" t="s">
        <v>862</v>
      </c>
      <c r="C101" s="428">
        <v>73.095650000000006</v>
      </c>
      <c r="D101" s="424" t="s">
        <v>5433</v>
      </c>
    </row>
    <row r="102" spans="1:4" s="430" customFormat="1" ht="25.5" x14ac:dyDescent="0.2">
      <c r="A102" s="1225">
        <v>48004898</v>
      </c>
      <c r="B102" s="1226" t="s">
        <v>863</v>
      </c>
      <c r="C102" s="428">
        <v>122.88861</v>
      </c>
      <c r="D102" s="424" t="s">
        <v>5434</v>
      </c>
    </row>
    <row r="103" spans="1:4" s="430" customFormat="1" ht="15" customHeight="1" x14ac:dyDescent="0.2">
      <c r="A103" s="1225">
        <v>49590928</v>
      </c>
      <c r="B103" s="427" t="s">
        <v>840</v>
      </c>
      <c r="C103" s="428">
        <v>155.09144999999998</v>
      </c>
      <c r="D103" s="424" t="s">
        <v>5373</v>
      </c>
    </row>
    <row r="104" spans="1:4" s="430" customFormat="1" ht="15" customHeight="1" x14ac:dyDescent="0.2">
      <c r="A104" s="1225">
        <v>60043661</v>
      </c>
      <c r="B104" s="427" t="s">
        <v>870</v>
      </c>
      <c r="C104" s="428">
        <v>0</v>
      </c>
      <c r="D104" s="424" t="s">
        <v>59</v>
      </c>
    </row>
    <row r="105" spans="1:4" s="430" customFormat="1" ht="25.5" x14ac:dyDescent="0.2">
      <c r="A105" s="1225">
        <v>60045922</v>
      </c>
      <c r="B105" s="427" t="s">
        <v>859</v>
      </c>
      <c r="C105" s="428">
        <v>117.22202</v>
      </c>
      <c r="D105" s="424" t="s">
        <v>5435</v>
      </c>
    </row>
    <row r="106" spans="1:4" s="430" customFormat="1" ht="15" customHeight="1" x14ac:dyDescent="0.2">
      <c r="A106" s="1225">
        <v>60337320</v>
      </c>
      <c r="B106" s="1227" t="s">
        <v>746</v>
      </c>
      <c r="C106" s="428">
        <v>19.075559999999999</v>
      </c>
      <c r="D106" s="424" t="s">
        <v>5373</v>
      </c>
    </row>
    <row r="107" spans="1:4" s="430" customFormat="1" ht="25.5" x14ac:dyDescent="0.2">
      <c r="A107" s="1225">
        <v>60337346</v>
      </c>
      <c r="B107" s="427" t="s">
        <v>790</v>
      </c>
      <c r="C107" s="428">
        <v>39.07705</v>
      </c>
      <c r="D107" s="424" t="s">
        <v>5436</v>
      </c>
    </row>
    <row r="108" spans="1:4" s="430" customFormat="1" ht="25.5" customHeight="1" x14ac:dyDescent="0.2">
      <c r="A108" s="1225" t="s">
        <v>3559</v>
      </c>
      <c r="B108" s="427" t="s">
        <v>789</v>
      </c>
      <c r="C108" s="428">
        <v>144.25219000000001</v>
      </c>
      <c r="D108" s="424" t="s">
        <v>5437</v>
      </c>
    </row>
    <row r="109" spans="1:4" s="430" customFormat="1" ht="25.5" x14ac:dyDescent="0.2">
      <c r="A109" s="1225">
        <v>60780487</v>
      </c>
      <c r="B109" s="427" t="s">
        <v>851</v>
      </c>
      <c r="C109" s="428">
        <v>0.98402000000000001</v>
      </c>
      <c r="D109" s="424" t="s">
        <v>5373</v>
      </c>
    </row>
    <row r="110" spans="1:4" s="430" customFormat="1" ht="25.5" customHeight="1" x14ac:dyDescent="0.2">
      <c r="A110" s="1225">
        <v>60780541</v>
      </c>
      <c r="B110" s="427" t="s">
        <v>3193</v>
      </c>
      <c r="C110" s="428">
        <v>186.86634000000001</v>
      </c>
      <c r="D110" s="424" t="s">
        <v>5438</v>
      </c>
    </row>
    <row r="111" spans="1:4" s="430" customFormat="1" ht="25.5" x14ac:dyDescent="0.2">
      <c r="A111" s="1225">
        <v>60780568</v>
      </c>
      <c r="B111" s="427" t="s">
        <v>850</v>
      </c>
      <c r="C111" s="428">
        <v>0.11199000000000001</v>
      </c>
      <c r="D111" s="424" t="s">
        <v>5373</v>
      </c>
    </row>
    <row r="112" spans="1:4" s="430" customFormat="1" ht="15" customHeight="1" x14ac:dyDescent="0.2">
      <c r="A112" s="1225">
        <v>60802561</v>
      </c>
      <c r="B112" s="427" t="s">
        <v>816</v>
      </c>
      <c r="C112" s="428">
        <v>6.1543900000000002</v>
      </c>
      <c r="D112" s="424" t="s">
        <v>5373</v>
      </c>
    </row>
    <row r="113" spans="1:4" s="430" customFormat="1" ht="15" customHeight="1" x14ac:dyDescent="0.2">
      <c r="A113" s="1225">
        <v>60802669</v>
      </c>
      <c r="B113" s="1227" t="s">
        <v>815</v>
      </c>
      <c r="C113" s="428">
        <v>0</v>
      </c>
      <c r="D113" s="424" t="s">
        <v>59</v>
      </c>
    </row>
    <row r="114" spans="1:4" s="430" customFormat="1" ht="25.5" x14ac:dyDescent="0.2">
      <c r="A114" s="1225">
        <v>60802774</v>
      </c>
      <c r="B114" s="427" t="s">
        <v>860</v>
      </c>
      <c r="C114" s="428">
        <v>48.041580000000003</v>
      </c>
      <c r="D114" s="424" t="s">
        <v>5439</v>
      </c>
    </row>
    <row r="115" spans="1:4" s="430" customFormat="1" ht="25.5" x14ac:dyDescent="0.2">
      <c r="A115" s="1225">
        <v>61955574</v>
      </c>
      <c r="B115" s="427" t="s">
        <v>849</v>
      </c>
      <c r="C115" s="428">
        <v>0</v>
      </c>
      <c r="D115" s="424" t="s">
        <v>59</v>
      </c>
    </row>
    <row r="116" spans="1:4" s="430" customFormat="1" ht="25.5" x14ac:dyDescent="0.2">
      <c r="A116" s="1225">
        <v>61989011</v>
      </c>
      <c r="B116" s="427" t="s">
        <v>713</v>
      </c>
      <c r="C116" s="428">
        <v>62.584789999999998</v>
      </c>
      <c r="D116" s="424" t="s">
        <v>5373</v>
      </c>
    </row>
    <row r="117" spans="1:4" s="430" customFormat="1" ht="25.5" x14ac:dyDescent="0.2">
      <c r="A117" s="1225">
        <v>61989177</v>
      </c>
      <c r="B117" s="427" t="s">
        <v>820</v>
      </c>
      <c r="C117" s="428">
        <v>0</v>
      </c>
      <c r="D117" s="424" t="s">
        <v>59</v>
      </c>
    </row>
    <row r="118" spans="1:4" s="430" customFormat="1" ht="25.5" x14ac:dyDescent="0.2">
      <c r="A118" s="1225">
        <v>61989185</v>
      </c>
      <c r="B118" s="1227" t="s">
        <v>819</v>
      </c>
      <c r="C118" s="428">
        <v>32.773060000000001</v>
      </c>
      <c r="D118" s="424" t="s">
        <v>5440</v>
      </c>
    </row>
    <row r="119" spans="1:4" s="430" customFormat="1" ht="25.5" x14ac:dyDescent="0.2">
      <c r="A119" s="1225">
        <v>61989193</v>
      </c>
      <c r="B119" s="427" t="s">
        <v>821</v>
      </c>
      <c r="C119" s="428">
        <v>0</v>
      </c>
      <c r="D119" s="424" t="s">
        <v>59</v>
      </c>
    </row>
    <row r="120" spans="1:4" s="430" customFormat="1" ht="25.5" customHeight="1" x14ac:dyDescent="0.2">
      <c r="A120" s="1225">
        <v>61989207</v>
      </c>
      <c r="B120" s="427" t="s">
        <v>818</v>
      </c>
      <c r="C120" s="428">
        <v>190.22306999999998</v>
      </c>
      <c r="D120" s="424" t="s">
        <v>5441</v>
      </c>
    </row>
    <row r="121" spans="1:4" s="430" customFormat="1" ht="25.5" x14ac:dyDescent="0.2">
      <c r="A121" s="1225">
        <v>61989223</v>
      </c>
      <c r="B121" s="1232" t="s">
        <v>822</v>
      </c>
      <c r="C121" s="428">
        <v>3.2598300000000009</v>
      </c>
      <c r="D121" s="424" t="s">
        <v>5373</v>
      </c>
    </row>
    <row r="122" spans="1:4" s="430" customFormat="1" ht="25.5" x14ac:dyDescent="0.2">
      <c r="A122" s="1225">
        <v>61989231</v>
      </c>
      <c r="B122" s="427" t="s">
        <v>826</v>
      </c>
      <c r="C122" s="428">
        <v>25.125540000000001</v>
      </c>
      <c r="D122" s="424" t="s">
        <v>5373</v>
      </c>
    </row>
    <row r="123" spans="1:4" s="430" customFormat="1" ht="25.5" customHeight="1" x14ac:dyDescent="0.2">
      <c r="A123" s="1225">
        <v>61989258</v>
      </c>
      <c r="B123" s="427" t="s">
        <v>787</v>
      </c>
      <c r="C123" s="428">
        <v>254.91024999999999</v>
      </c>
      <c r="D123" s="424" t="s">
        <v>5442</v>
      </c>
    </row>
    <row r="124" spans="1:4" s="430" customFormat="1" ht="25.5" x14ac:dyDescent="0.2">
      <c r="A124" s="1225">
        <v>61989266</v>
      </c>
      <c r="B124" s="427" t="s">
        <v>795</v>
      </c>
      <c r="C124" s="428">
        <v>10.842640000000003</v>
      </c>
      <c r="D124" s="424" t="s">
        <v>5443</v>
      </c>
    </row>
    <row r="125" spans="1:4" s="430" customFormat="1" ht="25.5" x14ac:dyDescent="0.2">
      <c r="A125" s="1225">
        <v>61989274</v>
      </c>
      <c r="B125" s="427" t="s">
        <v>794</v>
      </c>
      <c r="C125" s="428">
        <v>103.45027999999999</v>
      </c>
      <c r="D125" s="424" t="s">
        <v>5444</v>
      </c>
    </row>
    <row r="126" spans="1:4" s="430" customFormat="1" ht="25.5" x14ac:dyDescent="0.2">
      <c r="A126" s="1225" t="s">
        <v>3551</v>
      </c>
      <c r="B126" s="427" t="s">
        <v>3552</v>
      </c>
      <c r="C126" s="428">
        <v>13.6203</v>
      </c>
      <c r="D126" s="424" t="s">
        <v>5373</v>
      </c>
    </row>
    <row r="127" spans="1:4" s="430" customFormat="1" ht="25.5" x14ac:dyDescent="0.2">
      <c r="A127" s="1225">
        <v>61989339</v>
      </c>
      <c r="B127" s="427" t="s">
        <v>861</v>
      </c>
      <c r="C127" s="428">
        <v>36.835850000000001</v>
      </c>
      <c r="D127" s="424" t="s">
        <v>5373</v>
      </c>
    </row>
    <row r="128" spans="1:4" s="430" customFormat="1" ht="15" customHeight="1" x14ac:dyDescent="0.2">
      <c r="A128" s="1225" t="s">
        <v>3550</v>
      </c>
      <c r="B128" s="1233" t="s">
        <v>803</v>
      </c>
      <c r="C128" s="428">
        <v>0</v>
      </c>
      <c r="D128" s="424" t="s">
        <v>59</v>
      </c>
    </row>
    <row r="129" spans="1:4" s="430" customFormat="1" ht="25.5" x14ac:dyDescent="0.2">
      <c r="A129" s="1225">
        <v>62330276</v>
      </c>
      <c r="B129" s="427" t="s">
        <v>834</v>
      </c>
      <c r="C129" s="428">
        <v>285.07709</v>
      </c>
      <c r="D129" s="424" t="s">
        <v>5373</v>
      </c>
    </row>
    <row r="130" spans="1:4" s="430" customFormat="1" ht="25.5" x14ac:dyDescent="0.2">
      <c r="A130" s="1225">
        <v>62330292</v>
      </c>
      <c r="B130" s="1227" t="s">
        <v>838</v>
      </c>
      <c r="C130" s="428">
        <v>0.84943000000000002</v>
      </c>
      <c r="D130" s="424" t="s">
        <v>5373</v>
      </c>
    </row>
    <row r="131" spans="1:4" s="430" customFormat="1" ht="25.5" customHeight="1" x14ac:dyDescent="0.2">
      <c r="A131" s="1225">
        <v>62330322</v>
      </c>
      <c r="B131" s="427" t="s">
        <v>837</v>
      </c>
      <c r="C131" s="428">
        <v>252.29492999999999</v>
      </c>
      <c r="D131" s="424" t="s">
        <v>5445</v>
      </c>
    </row>
    <row r="132" spans="1:4" s="430" customFormat="1" ht="25.5" customHeight="1" x14ac:dyDescent="0.2">
      <c r="A132" s="1225">
        <v>62330349</v>
      </c>
      <c r="B132" s="427" t="s">
        <v>841</v>
      </c>
      <c r="C132" s="428">
        <v>140.96010000000001</v>
      </c>
      <c r="D132" s="424" t="s">
        <v>5446</v>
      </c>
    </row>
    <row r="133" spans="1:4" s="430" customFormat="1" ht="25.5" x14ac:dyDescent="0.2">
      <c r="A133" s="1225">
        <v>62330357</v>
      </c>
      <c r="B133" s="427" t="s">
        <v>835</v>
      </c>
      <c r="C133" s="428">
        <v>94.855860000000007</v>
      </c>
      <c r="D133" s="424" t="s">
        <v>5373</v>
      </c>
    </row>
    <row r="134" spans="1:4" s="430" customFormat="1" ht="15" customHeight="1" x14ac:dyDescent="0.2">
      <c r="A134" s="1225">
        <v>62330373</v>
      </c>
      <c r="B134" s="427" t="s">
        <v>839</v>
      </c>
      <c r="C134" s="428">
        <v>0.11969</v>
      </c>
      <c r="D134" s="424" t="s">
        <v>5373</v>
      </c>
    </row>
    <row r="135" spans="1:4" s="430" customFormat="1" ht="25.5" customHeight="1" x14ac:dyDescent="0.2">
      <c r="A135" s="1225">
        <v>62330381</v>
      </c>
      <c r="B135" s="427" t="s">
        <v>855</v>
      </c>
      <c r="C135" s="428">
        <v>206.82223999999999</v>
      </c>
      <c r="D135" s="424" t="s">
        <v>5447</v>
      </c>
    </row>
    <row r="136" spans="1:4" s="430" customFormat="1" ht="25.5" x14ac:dyDescent="0.2">
      <c r="A136" s="1225">
        <v>62330390</v>
      </c>
      <c r="B136" s="427" t="s">
        <v>804</v>
      </c>
      <c r="C136" s="428">
        <v>86.590230000000005</v>
      </c>
      <c r="D136" s="424" t="s">
        <v>5448</v>
      </c>
    </row>
    <row r="137" spans="1:4" s="430" customFormat="1" ht="25.5" x14ac:dyDescent="0.2">
      <c r="A137" s="1225" t="s">
        <v>3616</v>
      </c>
      <c r="B137" s="427" t="s">
        <v>856</v>
      </c>
      <c r="C137" s="428">
        <v>1462.1709999999998</v>
      </c>
      <c r="D137" s="424" t="s">
        <v>5373</v>
      </c>
    </row>
    <row r="138" spans="1:4" s="430" customFormat="1" ht="25.5" customHeight="1" x14ac:dyDescent="0.2">
      <c r="A138" s="1225">
        <v>62330420</v>
      </c>
      <c r="B138" s="427" t="s">
        <v>836</v>
      </c>
      <c r="C138" s="428">
        <v>164.87381999999999</v>
      </c>
      <c r="D138" s="424" t="s">
        <v>5449</v>
      </c>
    </row>
    <row r="139" spans="1:4" s="430" customFormat="1" ht="25.5" x14ac:dyDescent="0.2">
      <c r="A139" s="1225">
        <v>62331205</v>
      </c>
      <c r="B139" s="427" t="s">
        <v>715</v>
      </c>
      <c r="C139" s="428">
        <v>48.909499999999994</v>
      </c>
      <c r="D139" s="424" t="s">
        <v>5450</v>
      </c>
    </row>
    <row r="140" spans="1:4" s="430" customFormat="1" ht="25.5" x14ac:dyDescent="0.2">
      <c r="A140" s="1225">
        <v>62331493</v>
      </c>
      <c r="B140" s="427" t="s">
        <v>717</v>
      </c>
      <c r="C140" s="428">
        <v>0</v>
      </c>
      <c r="D140" s="424" t="s">
        <v>59</v>
      </c>
    </row>
    <row r="141" spans="1:4" s="430" customFormat="1" ht="15" customHeight="1" x14ac:dyDescent="0.2">
      <c r="A141" s="1225">
        <v>62331515</v>
      </c>
      <c r="B141" s="427" t="s">
        <v>745</v>
      </c>
      <c r="C141" s="428">
        <v>293.59297000000004</v>
      </c>
      <c r="D141" s="424" t="s">
        <v>5373</v>
      </c>
    </row>
    <row r="142" spans="1:4" s="430" customFormat="1" ht="25.5" customHeight="1" x14ac:dyDescent="0.2">
      <c r="A142" s="1225" t="s">
        <v>3591</v>
      </c>
      <c r="B142" s="427" t="s">
        <v>721</v>
      </c>
      <c r="C142" s="428">
        <v>281.88015999999999</v>
      </c>
      <c r="D142" s="424" t="s">
        <v>5451</v>
      </c>
    </row>
    <row r="143" spans="1:4" s="430" customFormat="1" ht="25.5" customHeight="1" x14ac:dyDescent="0.2">
      <c r="A143" s="1225">
        <v>62331558</v>
      </c>
      <c r="B143" s="427" t="s">
        <v>718</v>
      </c>
      <c r="C143" s="428">
        <v>129.55428000000001</v>
      </c>
      <c r="D143" s="424" t="s">
        <v>5452</v>
      </c>
    </row>
    <row r="144" spans="1:4" s="430" customFormat="1" ht="25.5" customHeight="1" x14ac:dyDescent="0.2">
      <c r="A144" s="1225">
        <v>62331566</v>
      </c>
      <c r="B144" s="427" t="s">
        <v>744</v>
      </c>
      <c r="C144" s="428">
        <v>167.06159</v>
      </c>
      <c r="D144" s="424" t="s">
        <v>5453</v>
      </c>
    </row>
    <row r="145" spans="1:4" s="430" customFormat="1" ht="25.5" x14ac:dyDescent="0.2">
      <c r="A145" s="1225">
        <v>62331574</v>
      </c>
      <c r="B145" s="427" t="s">
        <v>743</v>
      </c>
      <c r="C145" s="428">
        <v>241.57569000000001</v>
      </c>
      <c r="D145" s="424" t="s">
        <v>5373</v>
      </c>
    </row>
    <row r="146" spans="1:4" s="430" customFormat="1" ht="25.5" customHeight="1" x14ac:dyDescent="0.2">
      <c r="A146" s="1225">
        <v>62331582</v>
      </c>
      <c r="B146" s="427" t="s">
        <v>719</v>
      </c>
      <c r="C146" s="428">
        <v>183.06818000000001</v>
      </c>
      <c r="D146" s="424" t="s">
        <v>5454</v>
      </c>
    </row>
    <row r="147" spans="1:4" s="430" customFormat="1" ht="25.5" customHeight="1" x14ac:dyDescent="0.2">
      <c r="A147" s="1225">
        <v>62331639</v>
      </c>
      <c r="B147" s="427" t="s">
        <v>716</v>
      </c>
      <c r="C147" s="428">
        <v>267.27259999999995</v>
      </c>
      <c r="D147" s="424" t="s">
        <v>5455</v>
      </c>
    </row>
    <row r="148" spans="1:4" s="430" customFormat="1" ht="25.5" customHeight="1" x14ac:dyDescent="0.2">
      <c r="A148" s="1225">
        <v>62331647</v>
      </c>
      <c r="B148" s="427" t="s">
        <v>830</v>
      </c>
      <c r="C148" s="428">
        <v>203.77292</v>
      </c>
      <c r="D148" s="424" t="s">
        <v>5456</v>
      </c>
    </row>
    <row r="149" spans="1:4" s="430" customFormat="1" ht="25.5" x14ac:dyDescent="0.2">
      <c r="A149" s="1225">
        <v>62331663</v>
      </c>
      <c r="B149" s="1226" t="s">
        <v>829</v>
      </c>
      <c r="C149" s="428">
        <v>49.099080000000001</v>
      </c>
      <c r="D149" s="424" t="s">
        <v>5373</v>
      </c>
    </row>
    <row r="150" spans="1:4" s="430" customFormat="1" ht="15" customHeight="1" x14ac:dyDescent="0.2">
      <c r="A150" s="1225">
        <v>62331680</v>
      </c>
      <c r="B150" s="427" t="s">
        <v>832</v>
      </c>
      <c r="C150" s="428">
        <v>0</v>
      </c>
      <c r="D150" s="424" t="s">
        <v>59</v>
      </c>
    </row>
    <row r="151" spans="1:4" s="430" customFormat="1" ht="25.5" x14ac:dyDescent="0.2">
      <c r="A151" s="1225">
        <v>62331698</v>
      </c>
      <c r="B151" s="427" t="s">
        <v>833</v>
      </c>
      <c r="C151" s="428">
        <v>16.160029999999999</v>
      </c>
      <c r="D151" s="424" t="s">
        <v>5373</v>
      </c>
    </row>
    <row r="152" spans="1:4" s="430" customFormat="1" ht="25.5" customHeight="1" x14ac:dyDescent="0.2">
      <c r="A152" s="1225">
        <v>62331701</v>
      </c>
      <c r="B152" s="427" t="s">
        <v>827</v>
      </c>
      <c r="C152" s="428">
        <v>178.33587999999997</v>
      </c>
      <c r="D152" s="424" t="s">
        <v>5457</v>
      </c>
    </row>
    <row r="153" spans="1:4" s="430" customFormat="1" ht="15" customHeight="1" x14ac:dyDescent="0.2">
      <c r="A153" s="1225">
        <v>62331752</v>
      </c>
      <c r="B153" s="427" t="s">
        <v>854</v>
      </c>
      <c r="C153" s="428">
        <v>0</v>
      </c>
      <c r="D153" s="424" t="s">
        <v>59</v>
      </c>
    </row>
    <row r="154" spans="1:4" s="430" customFormat="1" ht="25.5" customHeight="1" x14ac:dyDescent="0.2">
      <c r="A154" s="1225">
        <v>62331795</v>
      </c>
      <c r="B154" s="427" t="s">
        <v>720</v>
      </c>
      <c r="C154" s="428">
        <v>176.37449000000001</v>
      </c>
      <c r="D154" s="424" t="s">
        <v>5458</v>
      </c>
    </row>
    <row r="155" spans="1:4" s="430" customFormat="1" ht="25.5" x14ac:dyDescent="0.2">
      <c r="A155" s="1225">
        <v>63024616</v>
      </c>
      <c r="B155" s="427" t="s">
        <v>798</v>
      </c>
      <c r="C155" s="428">
        <v>82.834499999999991</v>
      </c>
      <c r="D155" s="424" t="s">
        <v>5373</v>
      </c>
    </row>
    <row r="156" spans="1:4" s="430" customFormat="1" ht="25.5" x14ac:dyDescent="0.2">
      <c r="A156" s="1225">
        <v>63731983</v>
      </c>
      <c r="B156" s="427" t="s">
        <v>823</v>
      </c>
      <c r="C156" s="428">
        <v>102.03030000000001</v>
      </c>
      <c r="D156" s="424" t="s">
        <v>5459</v>
      </c>
    </row>
    <row r="157" spans="1:4" s="430" customFormat="1" ht="25.5" x14ac:dyDescent="0.2">
      <c r="A157" s="1225">
        <v>64120384</v>
      </c>
      <c r="B157" s="427" t="s">
        <v>847</v>
      </c>
      <c r="C157" s="428">
        <v>66.388819999999996</v>
      </c>
      <c r="D157" s="424" t="s">
        <v>5460</v>
      </c>
    </row>
    <row r="158" spans="1:4" s="430" customFormat="1" ht="15" customHeight="1" x14ac:dyDescent="0.2">
      <c r="A158" s="1225">
        <v>64120392</v>
      </c>
      <c r="B158" s="427" t="s">
        <v>848</v>
      </c>
      <c r="C158" s="428">
        <v>14.81738</v>
      </c>
      <c r="D158" s="424" t="s">
        <v>5373</v>
      </c>
    </row>
    <row r="159" spans="1:4" s="430" customFormat="1" ht="25.5" x14ac:dyDescent="0.2">
      <c r="A159" s="1225">
        <v>64125912</v>
      </c>
      <c r="B159" s="427" t="s">
        <v>801</v>
      </c>
      <c r="C159" s="428">
        <v>0</v>
      </c>
      <c r="D159" s="424" t="s">
        <v>59</v>
      </c>
    </row>
    <row r="160" spans="1:4" s="430" customFormat="1" ht="25.5" x14ac:dyDescent="0.2">
      <c r="A160" s="1225">
        <v>64628116</v>
      </c>
      <c r="B160" s="427" t="s">
        <v>824</v>
      </c>
      <c r="C160" s="428">
        <v>0</v>
      </c>
      <c r="D160" s="424" t="s">
        <v>59</v>
      </c>
    </row>
    <row r="161" spans="1:4" s="430" customFormat="1" ht="25.5" x14ac:dyDescent="0.2">
      <c r="A161" s="1225">
        <v>64628124</v>
      </c>
      <c r="B161" s="427" t="s">
        <v>785</v>
      </c>
      <c r="C161" s="428">
        <v>3.8799000000000001</v>
      </c>
      <c r="D161" s="424" t="s">
        <v>5373</v>
      </c>
    </row>
    <row r="162" spans="1:4" s="430" customFormat="1" ht="25.5" x14ac:dyDescent="0.2">
      <c r="A162" s="1225">
        <v>64628141</v>
      </c>
      <c r="B162" s="427" t="s">
        <v>784</v>
      </c>
      <c r="C162" s="428">
        <v>28.825010000000002</v>
      </c>
      <c r="D162" s="424" t="s">
        <v>5373</v>
      </c>
    </row>
    <row r="163" spans="1:4" s="430" customFormat="1" ht="25.5" x14ac:dyDescent="0.2">
      <c r="A163" s="1225">
        <v>64628159</v>
      </c>
      <c r="B163" s="427" t="s">
        <v>793</v>
      </c>
      <c r="C163" s="428">
        <v>42.42774</v>
      </c>
      <c r="D163" s="424" t="s">
        <v>5461</v>
      </c>
    </row>
    <row r="164" spans="1:4" s="430" customFormat="1" ht="25.5" customHeight="1" x14ac:dyDescent="0.2">
      <c r="A164" s="1225">
        <v>64628183</v>
      </c>
      <c r="B164" s="427" t="s">
        <v>797</v>
      </c>
      <c r="C164" s="428">
        <v>185.47283000000002</v>
      </c>
      <c r="D164" s="424" t="s">
        <v>5462</v>
      </c>
    </row>
    <row r="165" spans="1:4" s="430" customFormat="1" ht="25.5" x14ac:dyDescent="0.2">
      <c r="A165" s="1225">
        <v>64628205</v>
      </c>
      <c r="B165" s="427" t="s">
        <v>796</v>
      </c>
      <c r="C165" s="428">
        <v>3.5938199999999973</v>
      </c>
      <c r="D165" s="424" t="s">
        <v>5373</v>
      </c>
    </row>
    <row r="166" spans="1:4" s="430" customFormat="1" ht="25.5" x14ac:dyDescent="0.2">
      <c r="A166" s="1225">
        <v>64628221</v>
      </c>
      <c r="B166" s="427" t="s">
        <v>825</v>
      </c>
      <c r="C166" s="428">
        <v>13.170059999999999</v>
      </c>
      <c r="D166" s="424" t="s">
        <v>5463</v>
      </c>
    </row>
    <row r="167" spans="1:4" s="430" customFormat="1" ht="25.5" x14ac:dyDescent="0.2">
      <c r="A167" s="1234">
        <v>66741335</v>
      </c>
      <c r="B167" s="1235" t="s">
        <v>791</v>
      </c>
      <c r="C167" s="428">
        <v>33.637050000000002</v>
      </c>
      <c r="D167" s="424" t="s">
        <v>5464</v>
      </c>
    </row>
    <row r="168" spans="1:4" s="430" customFormat="1" ht="25.5" customHeight="1" x14ac:dyDescent="0.2">
      <c r="A168" s="1225">
        <v>66932581</v>
      </c>
      <c r="B168" s="427" t="s">
        <v>765</v>
      </c>
      <c r="C168" s="428">
        <v>221.62218999999999</v>
      </c>
      <c r="D168" s="424" t="s">
        <v>5465</v>
      </c>
    </row>
    <row r="169" spans="1:4" s="430" customFormat="1" ht="41.25" customHeight="1" x14ac:dyDescent="0.2">
      <c r="A169" s="1225" t="s">
        <v>3554</v>
      </c>
      <c r="B169" s="427" t="s">
        <v>766</v>
      </c>
      <c r="C169" s="428">
        <v>13.672789999999992</v>
      </c>
      <c r="D169" s="424" t="s">
        <v>5466</v>
      </c>
    </row>
    <row r="170" spans="1:4" s="430" customFormat="1" ht="15" customHeight="1" x14ac:dyDescent="0.2">
      <c r="A170" s="1225">
        <v>68334222</v>
      </c>
      <c r="B170" s="1226" t="s">
        <v>869</v>
      </c>
      <c r="C170" s="428">
        <v>53.141579999999998</v>
      </c>
      <c r="D170" s="424" t="s">
        <v>5373</v>
      </c>
    </row>
    <row r="171" spans="1:4" s="430" customFormat="1" ht="25.5" x14ac:dyDescent="0.2">
      <c r="A171" s="1225">
        <v>68899092</v>
      </c>
      <c r="B171" s="427" t="s">
        <v>831</v>
      </c>
      <c r="C171" s="428">
        <v>38.555130000000005</v>
      </c>
      <c r="D171" s="424" t="s">
        <v>5467</v>
      </c>
    </row>
    <row r="172" spans="1:4" s="430" customFormat="1" ht="25.5" customHeight="1" x14ac:dyDescent="0.2">
      <c r="A172" s="1225">
        <v>68899106</v>
      </c>
      <c r="B172" s="427" t="s">
        <v>828</v>
      </c>
      <c r="C172" s="428">
        <v>297.56263000000001</v>
      </c>
      <c r="D172" s="424" t="s">
        <v>5468</v>
      </c>
    </row>
    <row r="173" spans="1:4" s="430" customFormat="1" ht="25.5" x14ac:dyDescent="0.2">
      <c r="A173" s="1225">
        <v>69610126</v>
      </c>
      <c r="B173" s="427" t="s">
        <v>813</v>
      </c>
      <c r="C173" s="428">
        <v>1.0463100000000001</v>
      </c>
      <c r="D173" s="424" t="s">
        <v>5373</v>
      </c>
    </row>
    <row r="174" spans="1:4" s="430" customFormat="1" ht="25.5" x14ac:dyDescent="0.2">
      <c r="A174" s="1225">
        <v>69610134</v>
      </c>
      <c r="B174" s="427" t="s">
        <v>811</v>
      </c>
      <c r="C174" s="428">
        <v>3.157</v>
      </c>
      <c r="D174" s="424" t="s">
        <v>5373</v>
      </c>
    </row>
    <row r="175" spans="1:4" s="430" customFormat="1" ht="25.5" x14ac:dyDescent="0.2">
      <c r="A175" s="1225">
        <v>70632090</v>
      </c>
      <c r="B175" s="427" t="s">
        <v>812</v>
      </c>
      <c r="C175" s="428">
        <v>0</v>
      </c>
      <c r="D175" s="424" t="s">
        <v>59</v>
      </c>
    </row>
    <row r="176" spans="1:4" s="430" customFormat="1" ht="25.5" x14ac:dyDescent="0.2">
      <c r="A176" s="1225">
        <v>70640696</v>
      </c>
      <c r="B176" s="427" t="s">
        <v>800</v>
      </c>
      <c r="C176" s="428">
        <v>20.290040000000001</v>
      </c>
      <c r="D176" s="424" t="s">
        <v>5373</v>
      </c>
    </row>
    <row r="177" spans="1:4" s="430" customFormat="1" ht="25.5" x14ac:dyDescent="0.2">
      <c r="A177" s="1225">
        <v>70640700</v>
      </c>
      <c r="B177" s="1227" t="s">
        <v>799</v>
      </c>
      <c r="C177" s="428">
        <v>0</v>
      </c>
      <c r="D177" s="424" t="s">
        <v>59</v>
      </c>
    </row>
    <row r="178" spans="1:4" s="430" customFormat="1" ht="25.5" x14ac:dyDescent="0.2">
      <c r="A178" s="1225">
        <v>70640718</v>
      </c>
      <c r="B178" s="1228" t="s">
        <v>802</v>
      </c>
      <c r="C178" s="428">
        <v>92.284260000000003</v>
      </c>
      <c r="D178" s="424" t="s">
        <v>5469</v>
      </c>
    </row>
    <row r="179" spans="1:4" s="430" customFormat="1" ht="25.5" x14ac:dyDescent="0.2">
      <c r="A179" s="1225">
        <v>71172050</v>
      </c>
      <c r="B179" s="427" t="s">
        <v>817</v>
      </c>
      <c r="C179" s="428">
        <v>0</v>
      </c>
      <c r="D179" s="424" t="s">
        <v>59</v>
      </c>
    </row>
    <row r="180" spans="1:4" s="430" customFormat="1" ht="26.25" thickBot="1" x14ac:dyDescent="0.25">
      <c r="A180" s="1225" t="s">
        <v>3543</v>
      </c>
      <c r="B180" s="427" t="s">
        <v>758</v>
      </c>
      <c r="C180" s="428">
        <v>0</v>
      </c>
      <c r="D180" s="424" t="s">
        <v>59</v>
      </c>
    </row>
    <row r="181" spans="1:4" s="184" customFormat="1" ht="18" customHeight="1" thickBot="1" x14ac:dyDescent="0.25">
      <c r="A181" s="1398" t="s">
        <v>2571</v>
      </c>
      <c r="B181" s="1399"/>
      <c r="C181" s="366">
        <f>SUM(C4:C180)</f>
        <v>21623.953099999999</v>
      </c>
      <c r="D181" s="1020"/>
    </row>
    <row r="182" spans="1:4" s="184" customFormat="1" ht="25.5" customHeight="1" x14ac:dyDescent="0.2">
      <c r="A182" s="287"/>
      <c r="B182" s="287"/>
      <c r="C182" s="185"/>
    </row>
    <row r="183" spans="1:4" x14ac:dyDescent="0.2">
      <c r="A183" s="325"/>
      <c r="B183" s="334"/>
      <c r="D183" s="180"/>
    </row>
  </sheetData>
  <mergeCells count="2">
    <mergeCell ref="A1:D1"/>
    <mergeCell ref="A181:B181"/>
  </mergeCells>
  <printOptions horizontalCentered="1"/>
  <pageMargins left="0.39370078740157483" right="0.39370078740157483" top="0.59055118110236227" bottom="0.39370078740157483" header="0.31496062992125984" footer="0.11811023622047245"/>
  <pageSetup paperSize="9" scale="80" firstPageNumber="258" fitToHeight="0" orientation="portrait" useFirstPageNumber="1" r:id="rId1"/>
  <headerFooter>
    <oddHeader>&amp;L&amp;"Tahoma,Kurzíva"&amp;9Závěrečný účet Moravskoslezského kraje za rok 2025&amp;R&amp;"Tahoma,Kurzíva"&amp;9Tabulka č. 30</oddHeader>
    <oddFooter>&amp;C&amp;"Tahoma,Obyčejné"&amp;P</oddFooter>
  </headerFooter>
  <rowBreaks count="4" manualBreakCount="4">
    <brk id="42" max="3" man="1"/>
    <brk id="80" max="3" man="1"/>
    <brk id="119" max="3" man="1"/>
    <brk id="156" max="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78C2-926C-43FC-8342-3E4BF9A779E7}">
  <sheetPr>
    <pageSetUpPr fitToPage="1"/>
  </sheetPr>
  <dimension ref="A1:F14"/>
  <sheetViews>
    <sheetView zoomScaleNormal="100" zoomScaleSheetLayoutView="100" workbookViewId="0">
      <selection activeCell="E4" sqref="E4"/>
    </sheetView>
  </sheetViews>
  <sheetFormatPr defaultColWidth="9.28515625" defaultRowHeight="15" x14ac:dyDescent="0.2"/>
  <cols>
    <col min="1" max="1" width="9.7109375" style="186" customWidth="1"/>
    <col min="2" max="2" width="60.7109375" style="187" customWidth="1"/>
    <col min="3" max="3" width="14.7109375" style="177" customWidth="1"/>
    <col min="4" max="4" width="35.7109375" style="175" customWidth="1"/>
    <col min="5" max="5" width="81.5703125" style="175" bestFit="1" customWidth="1"/>
    <col min="6" max="9" width="9.28515625" style="175"/>
    <col min="10" max="10" width="79" style="175" bestFit="1" customWidth="1"/>
    <col min="11" max="12" width="9.28515625" style="175"/>
    <col min="13" max="14" width="9.7109375" style="175" bestFit="1" customWidth="1"/>
    <col min="15" max="16384" width="9.28515625" style="175"/>
  </cols>
  <sheetData>
    <row r="1" spans="1:6" s="167" customFormat="1" ht="24" customHeight="1" x14ac:dyDescent="0.2">
      <c r="A1" s="1393" t="s">
        <v>4473</v>
      </c>
      <c r="B1" s="1393"/>
      <c r="C1" s="1393"/>
      <c r="D1" s="1393"/>
    </row>
    <row r="2" spans="1:6" ht="15.75" thickBot="1" x14ac:dyDescent="0.25">
      <c r="C2" s="179"/>
      <c r="D2" s="179" t="s">
        <v>2</v>
      </c>
    </row>
    <row r="3" spans="1:6" s="188" customFormat="1" ht="45.75" customHeight="1" thickBot="1" x14ac:dyDescent="0.25">
      <c r="A3" s="171" t="s">
        <v>3188</v>
      </c>
      <c r="B3" s="1016" t="s">
        <v>675</v>
      </c>
      <c r="C3" s="365" t="s">
        <v>4469</v>
      </c>
      <c r="D3" s="1017" t="s">
        <v>2913</v>
      </c>
      <c r="E3" s="175"/>
    </row>
    <row r="4" spans="1:6" s="188" customFormat="1" ht="17.25" customHeight="1" x14ac:dyDescent="0.25">
      <c r="A4" s="189">
        <v>534188</v>
      </c>
      <c r="B4" s="431" t="s">
        <v>874</v>
      </c>
      <c r="C4" s="1031">
        <v>24494.98747</v>
      </c>
      <c r="D4" s="1222" t="s">
        <v>5373</v>
      </c>
      <c r="E4" s="175"/>
      <c r="F4" s="1019"/>
    </row>
    <row r="5" spans="1:6" s="188" customFormat="1" ht="27.75" customHeight="1" x14ac:dyDescent="0.25">
      <c r="A5" s="189">
        <v>534200</v>
      </c>
      <c r="B5" s="431" t="s">
        <v>876</v>
      </c>
      <c r="C5" s="1031">
        <v>469.78612999999996</v>
      </c>
      <c r="D5" s="1222" t="s">
        <v>5377</v>
      </c>
      <c r="E5" s="175"/>
      <c r="F5" s="1019"/>
    </row>
    <row r="6" spans="1:6" s="188" customFormat="1" ht="27.75" customHeight="1" x14ac:dyDescent="0.25">
      <c r="A6" s="189">
        <v>534242</v>
      </c>
      <c r="B6" s="431" t="s">
        <v>875</v>
      </c>
      <c r="C6" s="1031">
        <v>39.752369999999246</v>
      </c>
      <c r="D6" s="1222" t="s">
        <v>5378</v>
      </c>
      <c r="E6" s="175"/>
      <c r="F6" s="1019"/>
    </row>
    <row r="7" spans="1:6" s="188" customFormat="1" ht="17.25" customHeight="1" x14ac:dyDescent="0.25">
      <c r="A7" s="432">
        <v>844641</v>
      </c>
      <c r="B7" s="1032" t="s">
        <v>873</v>
      </c>
      <c r="C7" s="1031">
        <v>891.47678999999994</v>
      </c>
      <c r="D7" s="1222" t="s">
        <v>5373</v>
      </c>
      <c r="E7" s="175"/>
      <c r="F7" s="1019"/>
    </row>
    <row r="8" spans="1:6" s="188" customFormat="1" ht="27.75" customHeight="1" x14ac:dyDescent="0.25">
      <c r="A8" s="189">
        <v>844853</v>
      </c>
      <c r="B8" s="431" t="s">
        <v>2914</v>
      </c>
      <c r="C8" s="1031">
        <v>-12059.76765</v>
      </c>
      <c r="D8" s="1222" t="s">
        <v>5378</v>
      </c>
      <c r="E8" s="175"/>
      <c r="F8" s="1019"/>
    </row>
    <row r="9" spans="1:6" s="188" customFormat="1" ht="27.75" customHeight="1" x14ac:dyDescent="0.25">
      <c r="A9" s="189">
        <v>844896</v>
      </c>
      <c r="B9" s="431" t="s">
        <v>2641</v>
      </c>
      <c r="C9" s="1031">
        <v>1624.1255199999996</v>
      </c>
      <c r="D9" s="1222" t="s">
        <v>5378</v>
      </c>
      <c r="E9" s="175"/>
      <c r="F9" s="1019"/>
    </row>
    <row r="10" spans="1:6" s="188" customFormat="1" ht="17.25" customHeight="1" x14ac:dyDescent="0.25">
      <c r="A10" s="189">
        <v>47813750</v>
      </c>
      <c r="B10" s="431" t="s">
        <v>877</v>
      </c>
      <c r="C10" s="1031">
        <v>3416.8123899999996</v>
      </c>
      <c r="D10" s="1222" t="s">
        <v>5373</v>
      </c>
      <c r="E10" s="175"/>
      <c r="F10" s="1019"/>
    </row>
    <row r="11" spans="1:6" s="188" customFormat="1" ht="28.5" customHeight="1" thickBot="1" x14ac:dyDescent="0.3">
      <c r="A11" s="189">
        <v>48804525</v>
      </c>
      <c r="B11" s="431" t="s">
        <v>878</v>
      </c>
      <c r="C11" s="1031">
        <v>2809.8038900000001</v>
      </c>
      <c r="D11" s="1222" t="s">
        <v>5373</v>
      </c>
      <c r="E11" s="175"/>
      <c r="F11" s="1019"/>
    </row>
    <row r="12" spans="1:6" s="188" customFormat="1" ht="18" customHeight="1" thickBot="1" x14ac:dyDescent="0.25">
      <c r="A12" s="1394" t="s">
        <v>879</v>
      </c>
      <c r="B12" s="1395"/>
      <c r="C12" s="366">
        <f>SUM(C3:C11)</f>
        <v>21686.976909999998</v>
      </c>
      <c r="D12" s="1020"/>
    </row>
    <row r="13" spans="1:6" s="188" customFormat="1" x14ac:dyDescent="0.2">
      <c r="A13" s="186"/>
      <c r="B13" s="187"/>
      <c r="C13" s="177"/>
    </row>
    <row r="14" spans="1:6" s="188" customFormat="1" ht="18" customHeight="1" x14ac:dyDescent="0.2">
      <c r="A14" s="186"/>
      <c r="B14" s="187"/>
      <c r="C14" s="177"/>
    </row>
  </sheetData>
  <mergeCells count="2">
    <mergeCell ref="A1:D1"/>
    <mergeCell ref="A12:B12"/>
  </mergeCells>
  <printOptions horizontalCentered="1"/>
  <pageMargins left="0.39370078740157483" right="0.39370078740157483" top="0.59055118110236227" bottom="0.39370078740157483" header="0.31496062992125984" footer="0.11811023622047245"/>
  <pageSetup paperSize="9" scale="80" firstPageNumber="263" fitToHeight="0" orientation="portrait" useFirstPageNumber="1" r:id="rId1"/>
  <headerFooter>
    <oddHeader>&amp;L&amp;"Tahoma,Kurzíva"&amp;9Závěrečný účet Moravskoslezského kraje za rok 2025&amp;R&amp;"Tahoma,Kurzíva"&amp;9Tabulka č. 31</oddHeader>
    <oddFooter>&amp;C&amp;"Tahoma,Obyčejné"&amp;P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R31"/>
  <sheetViews>
    <sheetView showGridLines="0" zoomScaleNormal="100" zoomScaleSheetLayoutView="100" workbookViewId="0">
      <selection activeCell="O39" sqref="O39"/>
    </sheetView>
  </sheetViews>
  <sheetFormatPr defaultColWidth="9.140625" defaultRowHeight="12.75" x14ac:dyDescent="0.2"/>
  <cols>
    <col min="1" max="14" width="9.140625" style="16"/>
    <col min="15" max="15" width="60" style="16" customWidth="1"/>
    <col min="16" max="16" width="16.7109375" style="16" customWidth="1"/>
    <col min="17" max="17" width="12.140625" style="16" customWidth="1"/>
    <col min="18" max="16384" width="9.140625" style="16"/>
  </cols>
  <sheetData>
    <row r="1" spans="15:16" x14ac:dyDescent="0.2">
      <c r="O1" s="15"/>
      <c r="P1" s="15"/>
    </row>
    <row r="2" spans="15:16" x14ac:dyDescent="0.2">
      <c r="O2" s="15"/>
      <c r="P2" s="15"/>
    </row>
    <row r="10" spans="15:16" x14ac:dyDescent="0.2">
      <c r="O10" s="15"/>
      <c r="P10" s="15"/>
    </row>
    <row r="21" spans="14:18" x14ac:dyDescent="0.2">
      <c r="R21" s="3"/>
    </row>
    <row r="22" spans="14:18" x14ac:dyDescent="0.2">
      <c r="R22" s="3"/>
    </row>
    <row r="23" spans="14:18" x14ac:dyDescent="0.2">
      <c r="N23" s="17"/>
      <c r="R23" s="3"/>
    </row>
    <row r="24" spans="14:18" x14ac:dyDescent="0.2">
      <c r="N24" s="17" t="s">
        <v>15</v>
      </c>
      <c r="R24" s="3"/>
    </row>
    <row r="25" spans="14:18" x14ac:dyDescent="0.2">
      <c r="N25" s="17" t="s">
        <v>16</v>
      </c>
      <c r="R25" s="3"/>
    </row>
    <row r="26" spans="14:18" x14ac:dyDescent="0.2">
      <c r="N26" s="17" t="s">
        <v>17</v>
      </c>
      <c r="R26" s="3"/>
    </row>
    <row r="27" spans="14:18" x14ac:dyDescent="0.2">
      <c r="N27" s="17" t="s">
        <v>18</v>
      </c>
      <c r="R27" s="3"/>
    </row>
    <row r="28" spans="14:18" x14ac:dyDescent="0.2">
      <c r="N28" s="17" t="s">
        <v>19</v>
      </c>
      <c r="R28" s="3"/>
    </row>
    <row r="29" spans="14:18" x14ac:dyDescent="0.2">
      <c r="N29" s="17"/>
      <c r="R29" s="3"/>
    </row>
    <row r="30" spans="14:18" x14ac:dyDescent="0.2">
      <c r="O30" s="18"/>
      <c r="P30" s="18"/>
      <c r="Q30" s="18"/>
      <c r="R30" s="3"/>
    </row>
    <row r="31" spans="14:18" x14ac:dyDescent="0.2">
      <c r="O31" s="3"/>
      <c r="P31" s="3"/>
      <c r="Q31" s="3"/>
      <c r="R31" s="3"/>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7" orientation="landscape" useFirstPageNumber="1" r:id="rId2"/>
  <headerFooter scaleWithDoc="0" alignWithMargins="0">
    <oddHeader>&amp;L&amp;"Tahoma,Kurzíva"&amp;9Závěrečný účet Moravskoslezského kraje za rok 2025&amp;R&amp;"Tahoma,Kurzíva"&amp;9Graf č. 3</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145D-32D9-4E70-83BB-F6FE88BCC7BA}">
  <sheetPr>
    <pageSetUpPr fitToPage="1"/>
  </sheetPr>
  <dimension ref="A1:D11"/>
  <sheetViews>
    <sheetView zoomScaleNormal="100" zoomScaleSheetLayoutView="100" workbookViewId="0">
      <selection activeCell="E4" sqref="E4"/>
    </sheetView>
  </sheetViews>
  <sheetFormatPr defaultColWidth="9.28515625" defaultRowHeight="15" x14ac:dyDescent="0.2"/>
  <cols>
    <col min="1" max="1" width="9.7109375" style="168" customWidth="1"/>
    <col min="2" max="2" width="60.7109375" style="169" customWidth="1"/>
    <col min="3" max="3" width="14.7109375" style="173" customWidth="1"/>
    <col min="4" max="4" width="35.7109375" style="167" customWidth="1"/>
    <col min="5" max="6" width="9.28515625" style="167"/>
    <col min="7" max="7" width="10.28515625" style="167" bestFit="1" customWidth="1"/>
    <col min="8" max="8" width="13" style="167" bestFit="1" customWidth="1"/>
    <col min="9" max="16384" width="9.28515625" style="167"/>
  </cols>
  <sheetData>
    <row r="1" spans="1:4" ht="24" customHeight="1" x14ac:dyDescent="0.2">
      <c r="A1" s="1393" t="s">
        <v>4476</v>
      </c>
      <c r="B1" s="1393"/>
      <c r="C1" s="1393"/>
      <c r="D1" s="1393"/>
    </row>
    <row r="2" spans="1:4" ht="15.75" thickBot="1" x14ac:dyDescent="0.25">
      <c r="C2" s="170"/>
      <c r="D2" s="170" t="s">
        <v>2</v>
      </c>
    </row>
    <row r="3" spans="1:4" ht="45.75" customHeight="1" thickBot="1" x14ac:dyDescent="0.25">
      <c r="A3" s="171" t="s">
        <v>3188</v>
      </c>
      <c r="B3" s="1016" t="s">
        <v>675</v>
      </c>
      <c r="C3" s="365" t="s">
        <v>4469</v>
      </c>
      <c r="D3" s="1017" t="s">
        <v>3617</v>
      </c>
    </row>
    <row r="4" spans="1:4" ht="28.5" customHeight="1" thickBot="1" x14ac:dyDescent="0.25">
      <c r="A4" s="423">
        <v>3103820</v>
      </c>
      <c r="B4" s="1018" t="s">
        <v>677</v>
      </c>
      <c r="C4" s="1021">
        <v>46.834899999999998</v>
      </c>
      <c r="D4" s="1223" t="s">
        <v>5379</v>
      </c>
    </row>
    <row r="5" spans="1:4" ht="18" customHeight="1" thickBot="1" x14ac:dyDescent="0.25">
      <c r="A5" s="1394" t="s">
        <v>4477</v>
      </c>
      <c r="B5" s="1395"/>
      <c r="C5" s="366">
        <f>SUM(C4:C4)</f>
        <v>46.834899999999998</v>
      </c>
      <c r="D5" s="1020"/>
    </row>
    <row r="11" spans="1:4" x14ac:dyDescent="0.2">
      <c r="C11" s="172"/>
    </row>
  </sheetData>
  <mergeCells count="2">
    <mergeCell ref="A1:D1"/>
    <mergeCell ref="A5:B5"/>
  </mergeCells>
  <printOptions horizontalCentered="1"/>
  <pageMargins left="0.39370078740157483" right="0.39370078740157483" top="0.59055118110236227" bottom="0.39370078740157483" header="0.31496062992125984" footer="0.11811023622047245"/>
  <pageSetup paperSize="9" scale="80" firstPageNumber="264" fitToHeight="0" orientation="portrait" useFirstPageNumber="1" r:id="rId1"/>
  <headerFooter>
    <oddHeader>&amp;L&amp;"Tahoma,Kurzíva"&amp;9Závěrečný účet Moravskoslezského kraje za rok 2025&amp;R&amp;"Tahoma,Kurzíva"&amp;9Tabulka č. 32</oddHeader>
    <oddFooter>&amp;C&amp;"Tahoma,Obyčejné"&amp;P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42CEF-3294-4DE8-8F7B-F88FC4A89C7D}">
  <sheetPr>
    <pageSetUpPr fitToPage="1"/>
  </sheetPr>
  <dimension ref="A1:D2036"/>
  <sheetViews>
    <sheetView zoomScaleNormal="100" zoomScaleSheetLayoutView="100" workbookViewId="0">
      <pane ySplit="3" topLeftCell="A4" activePane="bottomLeft" state="frozen"/>
      <selection activeCell="E4" sqref="E4"/>
      <selection pane="bottomLeft" activeCell="E4" sqref="E4"/>
    </sheetView>
  </sheetViews>
  <sheetFormatPr defaultRowHeight="10.5" x14ac:dyDescent="0.15"/>
  <cols>
    <col min="1" max="1" width="38.5703125" style="1103" customWidth="1"/>
    <col min="2" max="2" width="12.5703125" style="1102" customWidth="1"/>
    <col min="3" max="3" width="12.7109375" style="1102" customWidth="1"/>
    <col min="4" max="4" width="84.140625" style="1103" customWidth="1"/>
    <col min="5" max="16384" width="9.140625" style="1102"/>
  </cols>
  <sheetData>
    <row r="1" spans="1:4" s="198" customFormat="1" ht="21" customHeight="1" x14ac:dyDescent="0.15">
      <c r="A1" s="1407" t="s">
        <v>2472</v>
      </c>
      <c r="B1" s="1407"/>
      <c r="C1" s="1407"/>
      <c r="D1" s="1407"/>
    </row>
    <row r="2" spans="1:4" s="198" customFormat="1" ht="12.75" customHeight="1" x14ac:dyDescent="0.15">
      <c r="A2" s="199"/>
      <c r="B2" s="199"/>
      <c r="C2" s="199"/>
      <c r="D2" s="376" t="s">
        <v>2</v>
      </c>
    </row>
    <row r="3" spans="1:4" s="200" customFormat="1" ht="15" customHeight="1" x14ac:dyDescent="0.2">
      <c r="A3" s="276" t="s">
        <v>290</v>
      </c>
      <c r="B3" s="276" t="s">
        <v>2473</v>
      </c>
      <c r="C3" s="276" t="s">
        <v>2474</v>
      </c>
      <c r="D3" s="276" t="s">
        <v>2475</v>
      </c>
    </row>
    <row r="4" spans="1:4" s="198" customFormat="1" ht="24.75" customHeight="1" x14ac:dyDescent="0.15">
      <c r="A4" s="201" t="s">
        <v>2726</v>
      </c>
      <c r="B4" s="202"/>
      <c r="C4" s="202"/>
      <c r="D4" s="203"/>
    </row>
    <row r="5" spans="1:4" s="1104" customFormat="1" ht="11.25" customHeight="1" x14ac:dyDescent="0.2">
      <c r="A5" s="1404" t="s">
        <v>1616</v>
      </c>
      <c r="B5" s="1109">
        <v>58754.19</v>
      </c>
      <c r="C5" s="1109">
        <v>28754.184000000001</v>
      </c>
      <c r="D5" s="1105" t="s">
        <v>3618</v>
      </c>
    </row>
    <row r="6" spans="1:4" s="1104" customFormat="1" ht="11.25" customHeight="1" x14ac:dyDescent="0.2">
      <c r="A6" s="1405"/>
      <c r="B6" s="1110">
        <v>711.73</v>
      </c>
      <c r="C6" s="1110">
        <v>711.72199999999998</v>
      </c>
      <c r="D6" s="1106" t="s">
        <v>4489</v>
      </c>
    </row>
    <row r="7" spans="1:4" s="1104" customFormat="1" ht="11.25" customHeight="1" x14ac:dyDescent="0.2">
      <c r="A7" s="1405"/>
      <c r="B7" s="1110">
        <v>30000</v>
      </c>
      <c r="C7" s="1110">
        <v>30000</v>
      </c>
      <c r="D7" s="1106" t="s">
        <v>3194</v>
      </c>
    </row>
    <row r="8" spans="1:4" s="1104" customFormat="1" ht="11.25" customHeight="1" x14ac:dyDescent="0.2">
      <c r="A8" s="1405"/>
      <c r="B8" s="1110">
        <v>7455.43</v>
      </c>
      <c r="C8" s="1110">
        <v>7455.4260000000004</v>
      </c>
      <c r="D8" s="1106" t="s">
        <v>4246</v>
      </c>
    </row>
    <row r="9" spans="1:4" s="1104" customFormat="1" ht="11.25" customHeight="1" x14ac:dyDescent="0.2">
      <c r="A9" s="1405"/>
      <c r="B9" s="1110">
        <v>51620</v>
      </c>
      <c r="C9" s="1110">
        <v>51619.34001</v>
      </c>
      <c r="D9" s="1106" t="s">
        <v>3619</v>
      </c>
    </row>
    <row r="10" spans="1:4" s="1104" customFormat="1" ht="11.25" customHeight="1" x14ac:dyDescent="0.2">
      <c r="A10" s="1405"/>
      <c r="B10" s="1110">
        <v>4000</v>
      </c>
      <c r="C10" s="1110">
        <v>4000</v>
      </c>
      <c r="D10" s="1106" t="s">
        <v>4490</v>
      </c>
    </row>
    <row r="11" spans="1:4" s="1104" customFormat="1" ht="11.25" customHeight="1" x14ac:dyDescent="0.2">
      <c r="A11" s="1405"/>
      <c r="B11" s="1110">
        <v>7281</v>
      </c>
      <c r="C11" s="1110">
        <v>1381</v>
      </c>
      <c r="D11" s="1106" t="s">
        <v>3620</v>
      </c>
    </row>
    <row r="12" spans="1:4" s="1104" customFormat="1" ht="11.25" customHeight="1" x14ac:dyDescent="0.2">
      <c r="A12" s="1405"/>
      <c r="B12" s="1110">
        <v>50000</v>
      </c>
      <c r="C12" s="1110">
        <v>34000</v>
      </c>
      <c r="D12" s="1106" t="s">
        <v>1617</v>
      </c>
    </row>
    <row r="13" spans="1:4" s="1104" customFormat="1" ht="11.25" customHeight="1" x14ac:dyDescent="0.2">
      <c r="A13" s="1405"/>
      <c r="B13" s="1110">
        <v>856</v>
      </c>
      <c r="C13" s="1110">
        <v>855.99300000000005</v>
      </c>
      <c r="D13" s="1106" t="s">
        <v>3195</v>
      </c>
    </row>
    <row r="14" spans="1:4" s="1104" customFormat="1" ht="11.25" customHeight="1" x14ac:dyDescent="0.2">
      <c r="A14" s="1405"/>
      <c r="B14" s="1110">
        <v>628510</v>
      </c>
      <c r="C14" s="1110">
        <v>628510</v>
      </c>
      <c r="D14" s="1106" t="s">
        <v>2646</v>
      </c>
    </row>
    <row r="15" spans="1:4" s="1104" customFormat="1" ht="11.25" customHeight="1" x14ac:dyDescent="0.2">
      <c r="A15" s="1405"/>
      <c r="B15" s="1110">
        <v>230000</v>
      </c>
      <c r="C15" s="1110">
        <v>227373.96121000001</v>
      </c>
      <c r="D15" s="1106" t="s">
        <v>2647</v>
      </c>
    </row>
    <row r="16" spans="1:4" s="1104" customFormat="1" ht="11.25" customHeight="1" x14ac:dyDescent="0.2">
      <c r="A16" s="1405"/>
      <c r="B16" s="1110">
        <v>1000</v>
      </c>
      <c r="C16" s="1110">
        <v>309.5761</v>
      </c>
      <c r="D16" s="1106" t="s">
        <v>4491</v>
      </c>
    </row>
    <row r="17" spans="1:4" s="1104" customFormat="1" ht="11.25" customHeight="1" x14ac:dyDescent="0.2">
      <c r="A17" s="1405"/>
      <c r="B17" s="1110">
        <v>239800</v>
      </c>
      <c r="C17" s="1110">
        <v>239800</v>
      </c>
      <c r="D17" s="1106" t="s">
        <v>4492</v>
      </c>
    </row>
    <row r="18" spans="1:4" s="1104" customFormat="1" ht="11.25" customHeight="1" x14ac:dyDescent="0.2">
      <c r="A18" s="1405"/>
      <c r="B18" s="1110">
        <v>24214.67</v>
      </c>
      <c r="C18" s="1110">
        <v>18830.703949999999</v>
      </c>
      <c r="D18" s="1106" t="s">
        <v>3621</v>
      </c>
    </row>
    <row r="19" spans="1:4" s="1104" customFormat="1" ht="11.25" customHeight="1" x14ac:dyDescent="0.2">
      <c r="A19" s="1405"/>
      <c r="B19" s="1110">
        <v>5054.37</v>
      </c>
      <c r="C19" s="1110">
        <v>5054.3644999999997</v>
      </c>
      <c r="D19" s="1106" t="s">
        <v>3622</v>
      </c>
    </row>
    <row r="20" spans="1:4" s="1104" customFormat="1" ht="11.25" customHeight="1" x14ac:dyDescent="0.2">
      <c r="A20" s="1405"/>
      <c r="B20" s="1110">
        <v>4775.03</v>
      </c>
      <c r="C20" s="1110">
        <v>4775.02999</v>
      </c>
      <c r="D20" s="1106" t="s">
        <v>3623</v>
      </c>
    </row>
    <row r="21" spans="1:4" s="1104" customFormat="1" ht="11.25" customHeight="1" x14ac:dyDescent="0.2">
      <c r="A21" s="1405"/>
      <c r="B21" s="1110">
        <v>7771.31</v>
      </c>
      <c r="C21" s="1110">
        <v>0</v>
      </c>
      <c r="D21" s="1106" t="s">
        <v>4493</v>
      </c>
    </row>
    <row r="22" spans="1:4" s="1104" customFormat="1" ht="11.25" customHeight="1" x14ac:dyDescent="0.2">
      <c r="A22" s="1405"/>
      <c r="B22" s="1110">
        <v>419858</v>
      </c>
      <c r="C22" s="1110">
        <v>367362.29014</v>
      </c>
      <c r="D22" s="1106" t="s">
        <v>4494</v>
      </c>
    </row>
    <row r="23" spans="1:4" s="1104" customFormat="1" ht="11.25" customHeight="1" x14ac:dyDescent="0.2">
      <c r="A23" s="1405"/>
      <c r="B23" s="1110">
        <v>16951.91</v>
      </c>
      <c r="C23" s="1110">
        <v>7673.2277699999995</v>
      </c>
      <c r="D23" s="1106" t="s">
        <v>3196</v>
      </c>
    </row>
    <row r="24" spans="1:4" s="1104" customFormat="1" ht="11.25" customHeight="1" x14ac:dyDescent="0.2">
      <c r="A24" s="1405"/>
      <c r="B24" s="1110">
        <v>10000.01</v>
      </c>
      <c r="C24" s="1110">
        <v>6000</v>
      </c>
      <c r="D24" s="1106" t="s">
        <v>4495</v>
      </c>
    </row>
    <row r="25" spans="1:4" s="1104" customFormat="1" ht="11.25" customHeight="1" x14ac:dyDescent="0.2">
      <c r="A25" s="1406"/>
      <c r="B25" s="1111">
        <v>1798613.6500000001</v>
      </c>
      <c r="C25" s="1111">
        <v>1664466.8186699997</v>
      </c>
      <c r="D25" s="1107" t="s">
        <v>11</v>
      </c>
    </row>
    <row r="26" spans="1:4" s="438" customFormat="1" ht="23.25" customHeight="1" x14ac:dyDescent="0.2">
      <c r="A26" s="204" t="s">
        <v>2727</v>
      </c>
      <c r="B26" s="435">
        <v>1798613.6500000001</v>
      </c>
      <c r="C26" s="435">
        <v>1664466.8186699997</v>
      </c>
      <c r="D26" s="436"/>
    </row>
    <row r="27" spans="1:4" s="198" customFormat="1" ht="24.75" customHeight="1" x14ac:dyDescent="0.15">
      <c r="A27" s="201" t="s">
        <v>4867</v>
      </c>
      <c r="B27" s="202"/>
      <c r="C27" s="202"/>
      <c r="D27" s="203"/>
    </row>
    <row r="28" spans="1:4" s="1104" customFormat="1" ht="11.25" customHeight="1" x14ac:dyDescent="0.2">
      <c r="A28" s="1404" t="s">
        <v>1614</v>
      </c>
      <c r="B28" s="1109">
        <v>39593.82</v>
      </c>
      <c r="C28" s="1109">
        <v>0</v>
      </c>
      <c r="D28" s="1105" t="s">
        <v>4496</v>
      </c>
    </row>
    <row r="29" spans="1:4" s="1104" customFormat="1" ht="11.25" customHeight="1" x14ac:dyDescent="0.2">
      <c r="A29" s="1405"/>
      <c r="B29" s="1110">
        <v>28389.8</v>
      </c>
      <c r="C29" s="1110">
        <v>14098.702799999999</v>
      </c>
      <c r="D29" s="1106" t="s">
        <v>2654</v>
      </c>
    </row>
    <row r="30" spans="1:4" s="1104" customFormat="1" ht="11.25" customHeight="1" x14ac:dyDescent="0.2">
      <c r="A30" s="1405"/>
      <c r="B30" s="1110">
        <v>46.2</v>
      </c>
      <c r="C30" s="1110">
        <v>46.203249999999997</v>
      </c>
      <c r="D30" s="1106" t="s">
        <v>3624</v>
      </c>
    </row>
    <row r="31" spans="1:4" s="1104" customFormat="1" ht="11.25" customHeight="1" x14ac:dyDescent="0.2">
      <c r="A31" s="1405"/>
      <c r="B31" s="1110">
        <v>36906</v>
      </c>
      <c r="C31" s="1110">
        <v>36906</v>
      </c>
      <c r="D31" s="1106" t="s">
        <v>4497</v>
      </c>
    </row>
    <row r="32" spans="1:4" s="1104" customFormat="1" ht="11.25" customHeight="1" x14ac:dyDescent="0.2">
      <c r="A32" s="1405"/>
      <c r="B32" s="1110">
        <v>8653</v>
      </c>
      <c r="C32" s="1110">
        <v>8653</v>
      </c>
      <c r="D32" s="1106" t="s">
        <v>4498</v>
      </c>
    </row>
    <row r="33" spans="1:4" s="1104" customFormat="1" ht="11.25" customHeight="1" x14ac:dyDescent="0.2">
      <c r="A33" s="1405"/>
      <c r="B33" s="1110">
        <v>2173.88</v>
      </c>
      <c r="C33" s="1110">
        <v>173.87700000000001</v>
      </c>
      <c r="D33" s="1106" t="s">
        <v>4249</v>
      </c>
    </row>
    <row r="34" spans="1:4" s="1104" customFormat="1" ht="11.25" customHeight="1" x14ac:dyDescent="0.2">
      <c r="A34" s="1405"/>
      <c r="B34" s="1110">
        <v>28045.280000000002</v>
      </c>
      <c r="C34" s="1110">
        <v>6228.8940199999997</v>
      </c>
      <c r="D34" s="1106" t="s">
        <v>547</v>
      </c>
    </row>
    <row r="35" spans="1:4" s="1104" customFormat="1" ht="11.25" customHeight="1" x14ac:dyDescent="0.2">
      <c r="A35" s="1406"/>
      <c r="B35" s="1111">
        <v>143807.98000000001</v>
      </c>
      <c r="C35" s="1111">
        <v>66106.677070000005</v>
      </c>
      <c r="D35" s="1107" t="s">
        <v>11</v>
      </c>
    </row>
    <row r="36" spans="1:4" s="438" customFormat="1" ht="33.75" customHeight="1" x14ac:dyDescent="0.2">
      <c r="A36" s="204" t="s">
        <v>4868</v>
      </c>
      <c r="B36" s="435">
        <v>143807.98000000001</v>
      </c>
      <c r="C36" s="435">
        <v>66106.677070000005</v>
      </c>
      <c r="D36" s="439"/>
    </row>
    <row r="37" spans="1:4" s="198" customFormat="1" ht="24.75" customHeight="1" x14ac:dyDescent="0.15">
      <c r="A37" s="201" t="s">
        <v>2476</v>
      </c>
      <c r="B37" s="202"/>
      <c r="C37" s="202"/>
      <c r="D37" s="203"/>
    </row>
    <row r="38" spans="1:4" s="1104" customFormat="1" ht="11.25" customHeight="1" x14ac:dyDescent="0.2">
      <c r="A38" s="1404" t="s">
        <v>3189</v>
      </c>
      <c r="B38" s="1109">
        <v>24653.8</v>
      </c>
      <c r="C38" s="1109">
        <v>24615.67973</v>
      </c>
      <c r="D38" s="1105" t="s">
        <v>2648</v>
      </c>
    </row>
    <row r="39" spans="1:4" s="1104" customFormat="1" ht="11.25" customHeight="1" x14ac:dyDescent="0.2">
      <c r="A39" s="1405"/>
      <c r="B39" s="1110">
        <v>1000</v>
      </c>
      <c r="C39" s="1110">
        <v>1000</v>
      </c>
      <c r="D39" s="1106" t="s">
        <v>568</v>
      </c>
    </row>
    <row r="40" spans="1:4" s="1104" customFormat="1" ht="11.25" customHeight="1" x14ac:dyDescent="0.2">
      <c r="A40" s="1405"/>
      <c r="B40" s="1110">
        <v>10603</v>
      </c>
      <c r="C40" s="1110">
        <v>10603</v>
      </c>
      <c r="D40" s="1106" t="s">
        <v>564</v>
      </c>
    </row>
    <row r="41" spans="1:4" s="1104" customFormat="1" ht="11.25" customHeight="1" x14ac:dyDescent="0.2">
      <c r="A41" s="1405"/>
      <c r="B41" s="1110">
        <v>197</v>
      </c>
      <c r="C41" s="1110">
        <v>189.04220000000001</v>
      </c>
      <c r="D41" s="1106" t="s">
        <v>565</v>
      </c>
    </row>
    <row r="42" spans="1:4" s="1104" customFormat="1" ht="11.25" customHeight="1" x14ac:dyDescent="0.2">
      <c r="A42" s="1406"/>
      <c r="B42" s="1111">
        <v>36453.800000000003</v>
      </c>
      <c r="C42" s="1111">
        <v>36407.721930000007</v>
      </c>
      <c r="D42" s="1107" t="s">
        <v>11</v>
      </c>
    </row>
    <row r="43" spans="1:4" s="1104" customFormat="1" ht="11.25" customHeight="1" x14ac:dyDescent="0.2">
      <c r="A43" s="1405" t="s">
        <v>680</v>
      </c>
      <c r="B43" s="1110">
        <v>320</v>
      </c>
      <c r="C43" s="1110">
        <v>120</v>
      </c>
      <c r="D43" s="1106" t="s">
        <v>524</v>
      </c>
    </row>
    <row r="44" spans="1:4" s="1104" customFormat="1" ht="11.25" customHeight="1" x14ac:dyDescent="0.2">
      <c r="A44" s="1405"/>
      <c r="B44" s="1110">
        <v>3000</v>
      </c>
      <c r="C44" s="1110">
        <v>3000</v>
      </c>
      <c r="D44" s="1106" t="s">
        <v>4499</v>
      </c>
    </row>
    <row r="45" spans="1:4" s="1104" customFormat="1" ht="11.25" customHeight="1" x14ac:dyDescent="0.2">
      <c r="A45" s="1405"/>
      <c r="B45" s="1110">
        <v>735</v>
      </c>
      <c r="C45" s="1110">
        <v>735</v>
      </c>
      <c r="D45" s="1106" t="s">
        <v>568</v>
      </c>
    </row>
    <row r="46" spans="1:4" s="1104" customFormat="1" ht="11.25" customHeight="1" x14ac:dyDescent="0.2">
      <c r="A46" s="1405"/>
      <c r="B46" s="1110">
        <v>150</v>
      </c>
      <c r="C46" s="1110">
        <v>129.13767999999999</v>
      </c>
      <c r="D46" s="1106" t="s">
        <v>566</v>
      </c>
    </row>
    <row r="47" spans="1:4" s="1104" customFormat="1" ht="11.25" customHeight="1" x14ac:dyDescent="0.2">
      <c r="A47" s="1405"/>
      <c r="B47" s="1110">
        <v>29604</v>
      </c>
      <c r="C47" s="1110">
        <v>29604</v>
      </c>
      <c r="D47" s="1106" t="s">
        <v>564</v>
      </c>
    </row>
    <row r="48" spans="1:4" s="1104" customFormat="1" ht="11.25" customHeight="1" x14ac:dyDescent="0.2">
      <c r="A48" s="1405"/>
      <c r="B48" s="1110">
        <v>1574</v>
      </c>
      <c r="C48" s="1110">
        <v>1556.6581000000001</v>
      </c>
      <c r="D48" s="1106" t="s">
        <v>565</v>
      </c>
    </row>
    <row r="49" spans="1:4" s="1104" customFormat="1" ht="11.25" customHeight="1" x14ac:dyDescent="0.2">
      <c r="A49" s="1405"/>
      <c r="B49" s="1110">
        <v>11480</v>
      </c>
      <c r="C49" s="1110">
        <v>9952.5979299999999</v>
      </c>
      <c r="D49" s="1106" t="s">
        <v>2806</v>
      </c>
    </row>
    <row r="50" spans="1:4" s="1104" customFormat="1" ht="11.25" customHeight="1" x14ac:dyDescent="0.2">
      <c r="A50" s="1405"/>
      <c r="B50" s="1110">
        <v>870</v>
      </c>
      <c r="C50" s="1110">
        <v>870</v>
      </c>
      <c r="D50" s="1106" t="s">
        <v>2807</v>
      </c>
    </row>
    <row r="51" spans="1:4" s="1104" customFormat="1" ht="11.25" customHeight="1" x14ac:dyDescent="0.2">
      <c r="A51" s="1405"/>
      <c r="B51" s="1110">
        <v>630</v>
      </c>
      <c r="C51" s="1110">
        <v>630</v>
      </c>
      <c r="D51" s="1106" t="s">
        <v>4500</v>
      </c>
    </row>
    <row r="52" spans="1:4" s="1104" customFormat="1" ht="11.25" customHeight="1" x14ac:dyDescent="0.2">
      <c r="A52" s="1405"/>
      <c r="B52" s="1110">
        <v>48363</v>
      </c>
      <c r="C52" s="1110">
        <v>46597.393710000004</v>
      </c>
      <c r="D52" s="1106" t="s">
        <v>11</v>
      </c>
    </row>
    <row r="53" spans="1:4" s="1104" customFormat="1" ht="11.25" customHeight="1" x14ac:dyDescent="0.2">
      <c r="A53" s="1404" t="s">
        <v>679</v>
      </c>
      <c r="B53" s="1109">
        <v>7100</v>
      </c>
      <c r="C53" s="1109">
        <v>7100</v>
      </c>
      <c r="D53" s="1105" t="s">
        <v>2917</v>
      </c>
    </row>
    <row r="54" spans="1:4" s="1104" customFormat="1" ht="11.25" customHeight="1" x14ac:dyDescent="0.2">
      <c r="A54" s="1405"/>
      <c r="B54" s="1110">
        <v>1255</v>
      </c>
      <c r="C54" s="1110">
        <v>1255</v>
      </c>
      <c r="D54" s="1106" t="s">
        <v>568</v>
      </c>
    </row>
    <row r="55" spans="1:4" s="1104" customFormat="1" ht="11.25" customHeight="1" x14ac:dyDescent="0.2">
      <c r="A55" s="1405"/>
      <c r="B55" s="1110">
        <v>160</v>
      </c>
      <c r="C55" s="1110">
        <v>160</v>
      </c>
      <c r="D55" s="1106" t="s">
        <v>566</v>
      </c>
    </row>
    <row r="56" spans="1:4" s="1104" customFormat="1" ht="11.25" customHeight="1" x14ac:dyDescent="0.2">
      <c r="A56" s="1405"/>
      <c r="B56" s="1110">
        <v>48684.13</v>
      </c>
      <c r="C56" s="1110">
        <v>48684.13</v>
      </c>
      <c r="D56" s="1106" t="s">
        <v>564</v>
      </c>
    </row>
    <row r="57" spans="1:4" s="1104" customFormat="1" ht="11.25" customHeight="1" x14ac:dyDescent="0.2">
      <c r="A57" s="1405"/>
      <c r="B57" s="1110">
        <v>1409.87</v>
      </c>
      <c r="C57" s="1110">
        <v>1409.87</v>
      </c>
      <c r="D57" s="1106" t="s">
        <v>565</v>
      </c>
    </row>
    <row r="58" spans="1:4" s="1104" customFormat="1" ht="11.25" customHeight="1" x14ac:dyDescent="0.2">
      <c r="A58" s="1405"/>
      <c r="B58" s="1110">
        <v>1295</v>
      </c>
      <c r="C58" s="1110">
        <v>1295</v>
      </c>
      <c r="D58" s="1106" t="s">
        <v>567</v>
      </c>
    </row>
    <row r="59" spans="1:4" s="1104" customFormat="1" ht="11.25" customHeight="1" x14ac:dyDescent="0.2">
      <c r="A59" s="1405"/>
      <c r="B59" s="1110">
        <v>317</v>
      </c>
      <c r="C59" s="1110">
        <v>317</v>
      </c>
      <c r="D59" s="1106" t="s">
        <v>3627</v>
      </c>
    </row>
    <row r="60" spans="1:4" s="1104" customFormat="1" ht="11.25" customHeight="1" x14ac:dyDescent="0.2">
      <c r="A60" s="1406"/>
      <c r="B60" s="1111">
        <v>60221</v>
      </c>
      <c r="C60" s="1111">
        <v>60221</v>
      </c>
      <c r="D60" s="1107" t="s">
        <v>11</v>
      </c>
    </row>
    <row r="61" spans="1:4" s="1104" customFormat="1" ht="11.25" customHeight="1" x14ac:dyDescent="0.2">
      <c r="A61" s="1405" t="s">
        <v>683</v>
      </c>
      <c r="B61" s="1110">
        <v>659.88</v>
      </c>
      <c r="C61" s="1110">
        <v>186.5</v>
      </c>
      <c r="D61" s="1106" t="s">
        <v>1618</v>
      </c>
    </row>
    <row r="62" spans="1:4" s="1104" customFormat="1" ht="11.25" customHeight="1" x14ac:dyDescent="0.2">
      <c r="A62" s="1405"/>
      <c r="B62" s="1110">
        <v>111.36</v>
      </c>
      <c r="C62" s="1110">
        <v>111.364</v>
      </c>
      <c r="D62" s="1106" t="s">
        <v>4501</v>
      </c>
    </row>
    <row r="63" spans="1:4" s="1104" customFormat="1" ht="11.25" customHeight="1" x14ac:dyDescent="0.2">
      <c r="A63" s="1405"/>
      <c r="B63" s="1110">
        <v>2065</v>
      </c>
      <c r="C63" s="1110">
        <v>1945.6405600000001</v>
      </c>
      <c r="D63" s="1106" t="s">
        <v>568</v>
      </c>
    </row>
    <row r="64" spans="1:4" s="1104" customFormat="1" ht="11.25" customHeight="1" x14ac:dyDescent="0.2">
      <c r="A64" s="1405"/>
      <c r="B64" s="1110">
        <v>78.8</v>
      </c>
      <c r="C64" s="1110">
        <v>78.8</v>
      </c>
      <c r="D64" s="1106" t="s">
        <v>2918</v>
      </c>
    </row>
    <row r="65" spans="1:4" s="1104" customFormat="1" ht="11.25" customHeight="1" x14ac:dyDescent="0.2">
      <c r="A65" s="1405"/>
      <c r="B65" s="1110">
        <v>31744.79</v>
      </c>
      <c r="C65" s="1110">
        <v>31744.79</v>
      </c>
      <c r="D65" s="1106" t="s">
        <v>564</v>
      </c>
    </row>
    <row r="66" spans="1:4" s="1104" customFormat="1" ht="11.25" customHeight="1" x14ac:dyDescent="0.2">
      <c r="A66" s="1405"/>
      <c r="B66" s="1110">
        <v>1403.21</v>
      </c>
      <c r="C66" s="1110">
        <v>1388.36978</v>
      </c>
      <c r="D66" s="1106" t="s">
        <v>565</v>
      </c>
    </row>
    <row r="67" spans="1:4" s="1104" customFormat="1" ht="11.25" customHeight="1" x14ac:dyDescent="0.2">
      <c r="A67" s="1405"/>
      <c r="B67" s="1110">
        <v>639.49</v>
      </c>
      <c r="C67" s="1110">
        <v>639.48500000000001</v>
      </c>
      <c r="D67" s="1106" t="s">
        <v>2806</v>
      </c>
    </row>
    <row r="68" spans="1:4" s="1104" customFormat="1" ht="11.25" customHeight="1" x14ac:dyDescent="0.2">
      <c r="A68" s="1405"/>
      <c r="B68" s="1110">
        <v>36702.53</v>
      </c>
      <c r="C68" s="1110">
        <v>36094.949339999999</v>
      </c>
      <c r="D68" s="1106" t="s">
        <v>11</v>
      </c>
    </row>
    <row r="69" spans="1:4" s="1104" customFormat="1" ht="11.25" customHeight="1" x14ac:dyDescent="0.2">
      <c r="A69" s="1404" t="s">
        <v>685</v>
      </c>
      <c r="B69" s="1109">
        <v>200</v>
      </c>
      <c r="C69" s="1109">
        <v>200</v>
      </c>
      <c r="D69" s="1105" t="s">
        <v>596</v>
      </c>
    </row>
    <row r="70" spans="1:4" s="1104" customFormat="1" ht="11.25" customHeight="1" x14ac:dyDescent="0.2">
      <c r="A70" s="1405"/>
      <c r="B70" s="1110">
        <v>180</v>
      </c>
      <c r="C70" s="1110">
        <v>180</v>
      </c>
      <c r="D70" s="1106" t="s">
        <v>3110</v>
      </c>
    </row>
    <row r="71" spans="1:4" s="1104" customFormat="1" ht="11.25" customHeight="1" x14ac:dyDescent="0.2">
      <c r="A71" s="1405"/>
      <c r="B71" s="1110">
        <v>135</v>
      </c>
      <c r="C71" s="1110">
        <v>135</v>
      </c>
      <c r="D71" s="1106" t="s">
        <v>4501</v>
      </c>
    </row>
    <row r="72" spans="1:4" s="1104" customFormat="1" ht="11.25" customHeight="1" x14ac:dyDescent="0.2">
      <c r="A72" s="1405"/>
      <c r="B72" s="1110">
        <v>117.95</v>
      </c>
      <c r="C72" s="1110">
        <v>117.95</v>
      </c>
      <c r="D72" s="1106" t="s">
        <v>524</v>
      </c>
    </row>
    <row r="73" spans="1:4" s="1104" customFormat="1" ht="11.25" customHeight="1" x14ac:dyDescent="0.2">
      <c r="A73" s="1405"/>
      <c r="B73" s="1110">
        <v>3001</v>
      </c>
      <c r="C73" s="1110">
        <v>745.36</v>
      </c>
      <c r="D73" s="1106" t="s">
        <v>4502</v>
      </c>
    </row>
    <row r="74" spans="1:4" s="1104" customFormat="1" ht="11.25" customHeight="1" x14ac:dyDescent="0.2">
      <c r="A74" s="1405"/>
      <c r="B74" s="1110">
        <v>1910.47</v>
      </c>
      <c r="C74" s="1110">
        <v>1910.46749</v>
      </c>
      <c r="D74" s="1106" t="s">
        <v>3628</v>
      </c>
    </row>
    <row r="75" spans="1:4" s="1104" customFormat="1" ht="11.25" customHeight="1" x14ac:dyDescent="0.2">
      <c r="A75" s="1405"/>
      <c r="B75" s="1110">
        <v>9976</v>
      </c>
      <c r="C75" s="1110">
        <v>9772.2805000000008</v>
      </c>
      <c r="D75" s="1106" t="s">
        <v>568</v>
      </c>
    </row>
    <row r="76" spans="1:4" s="1104" customFormat="1" ht="11.25" customHeight="1" x14ac:dyDescent="0.2">
      <c r="A76" s="1405"/>
      <c r="B76" s="1110">
        <v>52496.2</v>
      </c>
      <c r="C76" s="1110">
        <v>52496.2</v>
      </c>
      <c r="D76" s="1106" t="s">
        <v>564</v>
      </c>
    </row>
    <row r="77" spans="1:4" s="1104" customFormat="1" ht="11.25" customHeight="1" x14ac:dyDescent="0.2">
      <c r="A77" s="1405"/>
      <c r="B77" s="1110">
        <v>5606.8</v>
      </c>
      <c r="C77" s="1110">
        <v>5606.8</v>
      </c>
      <c r="D77" s="1106" t="s">
        <v>565</v>
      </c>
    </row>
    <row r="78" spans="1:4" s="1104" customFormat="1" ht="11.25" customHeight="1" x14ac:dyDescent="0.2">
      <c r="A78" s="1405"/>
      <c r="B78" s="1110">
        <v>2277.67</v>
      </c>
      <c r="C78" s="1110">
        <v>2277.6636600000002</v>
      </c>
      <c r="D78" s="1106" t="s">
        <v>2806</v>
      </c>
    </row>
    <row r="79" spans="1:4" s="1104" customFormat="1" ht="11.25" customHeight="1" x14ac:dyDescent="0.2">
      <c r="A79" s="1405"/>
      <c r="B79" s="1110">
        <v>156.69</v>
      </c>
      <c r="C79" s="1110">
        <v>156.68350000000001</v>
      </c>
      <c r="D79" s="1106" t="s">
        <v>3197</v>
      </c>
    </row>
    <row r="80" spans="1:4" s="1104" customFormat="1" ht="11.25" customHeight="1" x14ac:dyDescent="0.2">
      <c r="A80" s="1405"/>
      <c r="B80" s="1110">
        <v>59.29</v>
      </c>
      <c r="C80" s="1110">
        <v>59.29</v>
      </c>
      <c r="D80" s="1106" t="s">
        <v>4503</v>
      </c>
    </row>
    <row r="81" spans="1:4" s="1104" customFormat="1" ht="11.25" customHeight="1" x14ac:dyDescent="0.2">
      <c r="A81" s="1406"/>
      <c r="B81" s="1111">
        <v>76117.069999999992</v>
      </c>
      <c r="C81" s="1111">
        <v>73657.695149999985</v>
      </c>
      <c r="D81" s="1107" t="s">
        <v>11</v>
      </c>
    </row>
    <row r="82" spans="1:4" s="1104" customFormat="1" ht="11.25" customHeight="1" x14ac:dyDescent="0.2">
      <c r="A82" s="1405" t="s">
        <v>682</v>
      </c>
      <c r="B82" s="1110">
        <v>105</v>
      </c>
      <c r="C82" s="1110">
        <v>105</v>
      </c>
      <c r="D82" s="1106" t="s">
        <v>524</v>
      </c>
    </row>
    <row r="83" spans="1:4" s="1104" customFormat="1" ht="11.25" customHeight="1" x14ac:dyDescent="0.2">
      <c r="A83" s="1405"/>
      <c r="B83" s="1110">
        <v>7000</v>
      </c>
      <c r="C83" s="1110">
        <v>7000</v>
      </c>
      <c r="D83" s="1106" t="s">
        <v>4504</v>
      </c>
    </row>
    <row r="84" spans="1:4" s="1104" customFormat="1" ht="11.25" customHeight="1" x14ac:dyDescent="0.2">
      <c r="A84" s="1405"/>
      <c r="B84" s="1110">
        <v>2335.02</v>
      </c>
      <c r="C84" s="1110">
        <v>2335.0120000000002</v>
      </c>
      <c r="D84" s="1106" t="s">
        <v>3629</v>
      </c>
    </row>
    <row r="85" spans="1:4" s="1104" customFormat="1" ht="11.25" customHeight="1" x14ac:dyDescent="0.2">
      <c r="A85" s="1405"/>
      <c r="B85" s="1110">
        <v>3410</v>
      </c>
      <c r="C85" s="1110">
        <v>3410</v>
      </c>
      <c r="D85" s="1106" t="s">
        <v>568</v>
      </c>
    </row>
    <row r="86" spans="1:4" s="1104" customFormat="1" ht="11.25" customHeight="1" x14ac:dyDescent="0.2">
      <c r="A86" s="1405"/>
      <c r="B86" s="1110">
        <v>100</v>
      </c>
      <c r="C86" s="1110">
        <v>100</v>
      </c>
      <c r="D86" s="1106" t="s">
        <v>2918</v>
      </c>
    </row>
    <row r="87" spans="1:4" s="1104" customFormat="1" ht="11.25" customHeight="1" x14ac:dyDescent="0.2">
      <c r="A87" s="1405"/>
      <c r="B87" s="1110">
        <v>42585.07</v>
      </c>
      <c r="C87" s="1110">
        <v>42585.065999999999</v>
      </c>
      <c r="D87" s="1106" t="s">
        <v>564</v>
      </c>
    </row>
    <row r="88" spans="1:4" s="1104" customFormat="1" ht="11.25" customHeight="1" x14ac:dyDescent="0.2">
      <c r="A88" s="1405"/>
      <c r="B88" s="1110">
        <v>5194.93</v>
      </c>
      <c r="C88" s="1110">
        <v>5194.9340000000002</v>
      </c>
      <c r="D88" s="1106" t="s">
        <v>565</v>
      </c>
    </row>
    <row r="89" spans="1:4" s="1104" customFormat="1" ht="11.25" customHeight="1" x14ac:dyDescent="0.2">
      <c r="A89" s="1405"/>
      <c r="B89" s="1110">
        <v>130</v>
      </c>
      <c r="C89" s="1110">
        <v>130</v>
      </c>
      <c r="D89" s="1106" t="s">
        <v>2806</v>
      </c>
    </row>
    <row r="90" spans="1:4" s="1104" customFormat="1" ht="11.25" customHeight="1" x14ac:dyDescent="0.2">
      <c r="A90" s="1405"/>
      <c r="B90" s="1110">
        <v>170</v>
      </c>
      <c r="C90" s="1110">
        <v>170</v>
      </c>
      <c r="D90" s="1106" t="s">
        <v>4505</v>
      </c>
    </row>
    <row r="91" spans="1:4" s="1104" customFormat="1" ht="11.25" customHeight="1" x14ac:dyDescent="0.2">
      <c r="A91" s="1405"/>
      <c r="B91" s="1110">
        <v>61030.02</v>
      </c>
      <c r="C91" s="1110">
        <v>61030.012000000002</v>
      </c>
      <c r="D91" s="1106" t="s">
        <v>11</v>
      </c>
    </row>
    <row r="92" spans="1:4" s="1104" customFormat="1" ht="11.25" customHeight="1" x14ac:dyDescent="0.2">
      <c r="A92" s="1404" t="s">
        <v>684</v>
      </c>
      <c r="B92" s="1109">
        <v>570</v>
      </c>
      <c r="C92" s="1109">
        <v>380</v>
      </c>
      <c r="D92" s="1105" t="s">
        <v>596</v>
      </c>
    </row>
    <row r="93" spans="1:4" s="1104" customFormat="1" ht="11.25" customHeight="1" x14ac:dyDescent="0.2">
      <c r="A93" s="1405"/>
      <c r="B93" s="1110">
        <v>2500</v>
      </c>
      <c r="C93" s="1110">
        <v>0</v>
      </c>
      <c r="D93" s="1106" t="s">
        <v>4506</v>
      </c>
    </row>
    <row r="94" spans="1:4" s="1104" customFormat="1" ht="11.25" customHeight="1" x14ac:dyDescent="0.2">
      <c r="A94" s="1405"/>
      <c r="B94" s="1110">
        <v>600</v>
      </c>
      <c r="C94" s="1110">
        <v>514.11800000000005</v>
      </c>
      <c r="D94" s="1106" t="s">
        <v>2859</v>
      </c>
    </row>
    <row r="95" spans="1:4" s="1104" customFormat="1" ht="11.25" customHeight="1" x14ac:dyDescent="0.2">
      <c r="A95" s="1405"/>
      <c r="B95" s="1110">
        <v>2670</v>
      </c>
      <c r="C95" s="1110">
        <v>2670</v>
      </c>
      <c r="D95" s="1106" t="s">
        <v>568</v>
      </c>
    </row>
    <row r="96" spans="1:4" s="1104" customFormat="1" ht="11.25" customHeight="1" x14ac:dyDescent="0.2">
      <c r="A96" s="1405"/>
      <c r="B96" s="1110">
        <v>140</v>
      </c>
      <c r="C96" s="1110">
        <v>140</v>
      </c>
      <c r="D96" s="1106" t="s">
        <v>566</v>
      </c>
    </row>
    <row r="97" spans="1:4" s="1104" customFormat="1" ht="11.25" customHeight="1" x14ac:dyDescent="0.2">
      <c r="A97" s="1405"/>
      <c r="B97" s="1110">
        <v>30765.88</v>
      </c>
      <c r="C97" s="1110">
        <v>30765.879000000001</v>
      </c>
      <c r="D97" s="1106" t="s">
        <v>564</v>
      </c>
    </row>
    <row r="98" spans="1:4" s="1104" customFormat="1" ht="11.25" customHeight="1" x14ac:dyDescent="0.2">
      <c r="A98" s="1405"/>
      <c r="B98" s="1110">
        <v>2204.12</v>
      </c>
      <c r="C98" s="1110">
        <v>2204.1210000000001</v>
      </c>
      <c r="D98" s="1106" t="s">
        <v>565</v>
      </c>
    </row>
    <row r="99" spans="1:4" s="1104" customFormat="1" ht="11.25" customHeight="1" x14ac:dyDescent="0.2">
      <c r="A99" s="1405"/>
      <c r="B99" s="1110">
        <v>3246.4700000000003</v>
      </c>
      <c r="C99" s="1110">
        <v>2457.2240099999999</v>
      </c>
      <c r="D99" s="1106" t="s">
        <v>2806</v>
      </c>
    </row>
    <row r="100" spans="1:4" s="1104" customFormat="1" ht="11.25" customHeight="1" x14ac:dyDescent="0.2">
      <c r="A100" s="1405"/>
      <c r="B100" s="1110">
        <v>140</v>
      </c>
      <c r="C100" s="1110">
        <v>139.97884999999999</v>
      </c>
      <c r="D100" s="1106" t="s">
        <v>2807</v>
      </c>
    </row>
    <row r="101" spans="1:4" s="1104" customFormat="1" ht="11.25" customHeight="1" x14ac:dyDescent="0.2">
      <c r="A101" s="1406"/>
      <c r="B101" s="1111">
        <v>42836.470000000008</v>
      </c>
      <c r="C101" s="1111">
        <v>39271.32086</v>
      </c>
      <c r="D101" s="1107" t="s">
        <v>11</v>
      </c>
    </row>
    <row r="102" spans="1:4" s="1104" customFormat="1" ht="11.25" customHeight="1" x14ac:dyDescent="0.2">
      <c r="A102" s="1404" t="s">
        <v>681</v>
      </c>
      <c r="B102" s="1109">
        <v>600</v>
      </c>
      <c r="C102" s="1109">
        <v>600</v>
      </c>
      <c r="D102" s="1105" t="s">
        <v>2919</v>
      </c>
    </row>
    <row r="103" spans="1:4" s="1104" customFormat="1" ht="11.25" customHeight="1" x14ac:dyDescent="0.2">
      <c r="A103" s="1405"/>
      <c r="B103" s="1110">
        <v>35.700000000000003</v>
      </c>
      <c r="C103" s="1110">
        <v>35.695</v>
      </c>
      <c r="D103" s="1106" t="s">
        <v>2528</v>
      </c>
    </row>
    <row r="104" spans="1:4" s="1104" customFormat="1" ht="11.25" customHeight="1" x14ac:dyDescent="0.2">
      <c r="A104" s="1405"/>
      <c r="B104" s="1110">
        <v>2250</v>
      </c>
      <c r="C104" s="1110">
        <v>2250</v>
      </c>
      <c r="D104" s="1106" t="s">
        <v>568</v>
      </c>
    </row>
    <row r="105" spans="1:4" s="1104" customFormat="1" ht="11.25" customHeight="1" x14ac:dyDescent="0.2">
      <c r="A105" s="1405"/>
      <c r="B105" s="1110">
        <v>7840</v>
      </c>
      <c r="C105" s="1110">
        <v>7840</v>
      </c>
      <c r="D105" s="1106" t="s">
        <v>525</v>
      </c>
    </row>
    <row r="106" spans="1:4" s="1104" customFormat="1" ht="11.25" customHeight="1" x14ac:dyDescent="0.2">
      <c r="A106" s="1405"/>
      <c r="B106" s="1110">
        <v>77040</v>
      </c>
      <c r="C106" s="1110">
        <v>77040</v>
      </c>
      <c r="D106" s="1106" t="s">
        <v>564</v>
      </c>
    </row>
    <row r="107" spans="1:4" s="1104" customFormat="1" ht="11.25" customHeight="1" x14ac:dyDescent="0.2">
      <c r="A107" s="1405"/>
      <c r="B107" s="1110">
        <v>4195</v>
      </c>
      <c r="C107" s="1110">
        <v>4195</v>
      </c>
      <c r="D107" s="1106" t="s">
        <v>565</v>
      </c>
    </row>
    <row r="108" spans="1:4" s="1104" customFormat="1" ht="11.25" customHeight="1" x14ac:dyDescent="0.2">
      <c r="A108" s="1405"/>
      <c r="B108" s="1110">
        <v>8034.76</v>
      </c>
      <c r="C108" s="1110">
        <v>8034.7629999999999</v>
      </c>
      <c r="D108" s="1106" t="s">
        <v>2806</v>
      </c>
    </row>
    <row r="109" spans="1:4" s="1104" customFormat="1" ht="11.25" customHeight="1" x14ac:dyDescent="0.2">
      <c r="A109" s="1405"/>
      <c r="B109" s="1110">
        <v>30</v>
      </c>
      <c r="C109" s="1110">
        <v>27.05</v>
      </c>
      <c r="D109" s="1106" t="s">
        <v>3034</v>
      </c>
    </row>
    <row r="110" spans="1:4" s="1104" customFormat="1" ht="11.25" customHeight="1" x14ac:dyDescent="0.2">
      <c r="A110" s="1406"/>
      <c r="B110" s="1111">
        <v>100025.45999999999</v>
      </c>
      <c r="C110" s="1111">
        <v>100022.50800000002</v>
      </c>
      <c r="D110" s="1107" t="s">
        <v>11</v>
      </c>
    </row>
    <row r="111" spans="1:4" s="438" customFormat="1" ht="23.25" customHeight="1" x14ac:dyDescent="0.2">
      <c r="A111" s="1112" t="s">
        <v>2477</v>
      </c>
      <c r="B111" s="1113">
        <v>461749.35</v>
      </c>
      <c r="C111" s="1113">
        <v>453302.60099000001</v>
      </c>
      <c r="D111" s="1114"/>
    </row>
    <row r="112" spans="1:4" s="198" customFormat="1" ht="24.75" customHeight="1" x14ac:dyDescent="0.15">
      <c r="A112" s="201" t="s">
        <v>2478</v>
      </c>
      <c r="B112" s="205"/>
      <c r="C112" s="205"/>
      <c r="D112" s="206"/>
    </row>
    <row r="113" spans="1:4" s="1104" customFormat="1" ht="11.25" customHeight="1" x14ac:dyDescent="0.2">
      <c r="A113" s="1404" t="s">
        <v>1619</v>
      </c>
      <c r="B113" s="1109">
        <v>37938</v>
      </c>
      <c r="C113" s="1109">
        <v>37938</v>
      </c>
      <c r="D113" s="1105" t="s">
        <v>609</v>
      </c>
    </row>
    <row r="114" spans="1:4" s="1104" customFormat="1" ht="11.25" customHeight="1" x14ac:dyDescent="0.2">
      <c r="A114" s="1405"/>
      <c r="B114" s="1110">
        <v>16696</v>
      </c>
      <c r="C114" s="1110">
        <v>16696</v>
      </c>
      <c r="D114" s="1106" t="s">
        <v>4507</v>
      </c>
    </row>
    <row r="115" spans="1:4" s="1104" customFormat="1" ht="11.25" customHeight="1" x14ac:dyDescent="0.2">
      <c r="A115" s="1405"/>
      <c r="B115" s="1110">
        <v>950</v>
      </c>
      <c r="C115" s="1110">
        <v>950</v>
      </c>
      <c r="D115" s="1106" t="s">
        <v>4508</v>
      </c>
    </row>
    <row r="116" spans="1:4" s="1104" customFormat="1" ht="11.25" customHeight="1" x14ac:dyDescent="0.2">
      <c r="A116" s="1405"/>
      <c r="B116" s="1110">
        <v>55584</v>
      </c>
      <c r="C116" s="1110">
        <v>55584</v>
      </c>
      <c r="D116" s="1106" t="s">
        <v>11</v>
      </c>
    </row>
    <row r="117" spans="1:4" s="1104" customFormat="1" ht="11.25" customHeight="1" x14ac:dyDescent="0.2">
      <c r="A117" s="1404" t="s">
        <v>1620</v>
      </c>
      <c r="B117" s="1109">
        <v>11464</v>
      </c>
      <c r="C117" s="1109">
        <v>11464</v>
      </c>
      <c r="D117" s="1105" t="s">
        <v>609</v>
      </c>
    </row>
    <row r="118" spans="1:4" s="1104" customFormat="1" ht="11.25" customHeight="1" x14ac:dyDescent="0.2">
      <c r="A118" s="1405"/>
      <c r="B118" s="1110">
        <v>420</v>
      </c>
      <c r="C118" s="1110">
        <v>420</v>
      </c>
      <c r="D118" s="1106" t="s">
        <v>485</v>
      </c>
    </row>
    <row r="119" spans="1:4" s="1104" customFormat="1" ht="11.25" customHeight="1" x14ac:dyDescent="0.2">
      <c r="A119" s="1405"/>
      <c r="B119" s="1110">
        <v>3000</v>
      </c>
      <c r="C119" s="1110">
        <v>0</v>
      </c>
      <c r="D119" s="1106" t="s">
        <v>3652</v>
      </c>
    </row>
    <row r="120" spans="1:4" s="1104" customFormat="1" ht="11.25" customHeight="1" x14ac:dyDescent="0.2">
      <c r="A120" s="1405"/>
      <c r="B120" s="1110">
        <v>34230</v>
      </c>
      <c r="C120" s="1110">
        <v>33503.619989999999</v>
      </c>
      <c r="D120" s="1106" t="s">
        <v>4507</v>
      </c>
    </row>
    <row r="121" spans="1:4" s="1104" customFormat="1" ht="11.25" customHeight="1" x14ac:dyDescent="0.2">
      <c r="A121" s="1405"/>
      <c r="B121" s="1110">
        <v>1000</v>
      </c>
      <c r="C121" s="1110">
        <v>1000</v>
      </c>
      <c r="D121" s="1106" t="s">
        <v>4508</v>
      </c>
    </row>
    <row r="122" spans="1:4" s="1104" customFormat="1" ht="11.25" customHeight="1" x14ac:dyDescent="0.2">
      <c r="A122" s="1405"/>
      <c r="B122" s="1110">
        <v>13629.25</v>
      </c>
      <c r="C122" s="1110">
        <v>13629.24661</v>
      </c>
      <c r="D122" s="1106" t="s">
        <v>3630</v>
      </c>
    </row>
    <row r="123" spans="1:4" s="1104" customFormat="1" ht="11.25" customHeight="1" x14ac:dyDescent="0.2">
      <c r="A123" s="1405"/>
      <c r="B123" s="1110">
        <v>6650</v>
      </c>
      <c r="C123" s="1110">
        <v>6413.4840000000004</v>
      </c>
      <c r="D123" s="1106" t="s">
        <v>518</v>
      </c>
    </row>
    <row r="124" spans="1:4" s="1104" customFormat="1" ht="11.25" customHeight="1" x14ac:dyDescent="0.2">
      <c r="A124" s="1406"/>
      <c r="B124" s="1111">
        <v>70393.25</v>
      </c>
      <c r="C124" s="1111">
        <v>66430.350600000005</v>
      </c>
      <c r="D124" s="1107" t="s">
        <v>11</v>
      </c>
    </row>
    <row r="125" spans="1:4" s="1104" customFormat="1" ht="11.25" customHeight="1" x14ac:dyDescent="0.2">
      <c r="A125" s="1404" t="s">
        <v>2649</v>
      </c>
      <c r="B125" s="1109">
        <v>532</v>
      </c>
      <c r="C125" s="1109">
        <v>532</v>
      </c>
      <c r="D125" s="1105" t="s">
        <v>609</v>
      </c>
    </row>
    <row r="126" spans="1:4" s="1104" customFormat="1" ht="11.25" customHeight="1" x14ac:dyDescent="0.2">
      <c r="A126" s="1405"/>
      <c r="B126" s="1110">
        <v>1040</v>
      </c>
      <c r="C126" s="1110">
        <v>1040</v>
      </c>
      <c r="D126" s="1106" t="s">
        <v>485</v>
      </c>
    </row>
    <row r="127" spans="1:4" s="1104" customFormat="1" ht="11.25" customHeight="1" x14ac:dyDescent="0.2">
      <c r="A127" s="1405"/>
      <c r="B127" s="1110">
        <v>16940</v>
      </c>
      <c r="C127" s="1110">
        <v>16469.496230000001</v>
      </c>
      <c r="D127" s="1106" t="s">
        <v>4507</v>
      </c>
    </row>
    <row r="128" spans="1:4" s="1104" customFormat="1" ht="11.25" customHeight="1" x14ac:dyDescent="0.2">
      <c r="A128" s="1405"/>
      <c r="B128" s="1110">
        <v>260</v>
      </c>
      <c r="C128" s="1110">
        <v>244.84649999999999</v>
      </c>
      <c r="D128" s="1106" t="s">
        <v>4508</v>
      </c>
    </row>
    <row r="129" spans="1:4" s="1104" customFormat="1" ht="11.25" customHeight="1" x14ac:dyDescent="0.2">
      <c r="A129" s="1405"/>
      <c r="B129" s="1110">
        <v>5050</v>
      </c>
      <c r="C129" s="1110">
        <v>4875.8159999999998</v>
      </c>
      <c r="D129" s="1106" t="s">
        <v>518</v>
      </c>
    </row>
    <row r="130" spans="1:4" s="1104" customFormat="1" ht="11.25" customHeight="1" x14ac:dyDescent="0.2">
      <c r="A130" s="1406"/>
      <c r="B130" s="1111">
        <v>23822</v>
      </c>
      <c r="C130" s="1111">
        <v>23162.158729999999</v>
      </c>
      <c r="D130" s="1107" t="s">
        <v>11</v>
      </c>
    </row>
    <row r="131" spans="1:4" s="1104" customFormat="1" ht="11.25" customHeight="1" x14ac:dyDescent="0.2">
      <c r="A131" s="1405" t="s">
        <v>1621</v>
      </c>
      <c r="B131" s="1110">
        <v>35236</v>
      </c>
      <c r="C131" s="1110">
        <v>35236</v>
      </c>
      <c r="D131" s="1106" t="s">
        <v>609</v>
      </c>
    </row>
    <row r="132" spans="1:4" s="1104" customFormat="1" ht="11.25" customHeight="1" x14ac:dyDescent="0.2">
      <c r="A132" s="1405"/>
      <c r="B132" s="1110">
        <v>35992.33</v>
      </c>
      <c r="C132" s="1110">
        <v>19707.57416</v>
      </c>
      <c r="D132" s="1106" t="s">
        <v>3631</v>
      </c>
    </row>
    <row r="133" spans="1:4" s="1104" customFormat="1" ht="11.25" customHeight="1" x14ac:dyDescent="0.2">
      <c r="A133" s="1405"/>
      <c r="B133" s="1110">
        <v>1300</v>
      </c>
      <c r="C133" s="1110">
        <v>1215.2857200000001</v>
      </c>
      <c r="D133" s="1106" t="s">
        <v>4508</v>
      </c>
    </row>
    <row r="134" spans="1:4" s="1104" customFormat="1" ht="11.25" customHeight="1" x14ac:dyDescent="0.2">
      <c r="A134" s="1405"/>
      <c r="B134" s="1110">
        <v>473.92</v>
      </c>
      <c r="C134" s="1110">
        <v>336.13799999999998</v>
      </c>
      <c r="D134" s="1106" t="s">
        <v>2920</v>
      </c>
    </row>
    <row r="135" spans="1:4" s="1104" customFormat="1" ht="11.25" customHeight="1" x14ac:dyDescent="0.2">
      <c r="A135" s="1405"/>
      <c r="B135" s="1110">
        <v>73002.25</v>
      </c>
      <c r="C135" s="1110">
        <v>56494.997880000003</v>
      </c>
      <c r="D135" s="1106" t="s">
        <v>11</v>
      </c>
    </row>
    <row r="136" spans="1:4" s="1104" customFormat="1" ht="11.25" customHeight="1" x14ac:dyDescent="0.2">
      <c r="A136" s="1404" t="s">
        <v>1622</v>
      </c>
      <c r="B136" s="1109">
        <v>35233</v>
      </c>
      <c r="C136" s="1109">
        <v>35233</v>
      </c>
      <c r="D136" s="1105" t="s">
        <v>609</v>
      </c>
    </row>
    <row r="137" spans="1:4" s="1104" customFormat="1" ht="11.25" customHeight="1" x14ac:dyDescent="0.2">
      <c r="A137" s="1405"/>
      <c r="B137" s="1110">
        <v>5300</v>
      </c>
      <c r="C137" s="1110">
        <v>5300</v>
      </c>
      <c r="D137" s="1106" t="s">
        <v>4507</v>
      </c>
    </row>
    <row r="138" spans="1:4" s="1104" customFormat="1" ht="11.25" customHeight="1" x14ac:dyDescent="0.2">
      <c r="A138" s="1405"/>
      <c r="B138" s="1110">
        <v>1500</v>
      </c>
      <c r="C138" s="1110">
        <v>1500</v>
      </c>
      <c r="D138" s="1106" t="s">
        <v>4508</v>
      </c>
    </row>
    <row r="139" spans="1:4" s="1104" customFormat="1" ht="11.25" customHeight="1" x14ac:dyDescent="0.2">
      <c r="A139" s="1405"/>
      <c r="B139" s="1110">
        <v>6351.13</v>
      </c>
      <c r="C139" s="1110">
        <v>5859.2743</v>
      </c>
      <c r="D139" s="1106" t="s">
        <v>2921</v>
      </c>
    </row>
    <row r="140" spans="1:4" s="1104" customFormat="1" ht="11.25" customHeight="1" x14ac:dyDescent="0.2">
      <c r="A140" s="1405"/>
      <c r="B140" s="1110">
        <v>100</v>
      </c>
      <c r="C140" s="1110">
        <v>100.001</v>
      </c>
      <c r="D140" s="1106" t="s">
        <v>2523</v>
      </c>
    </row>
    <row r="141" spans="1:4" s="1104" customFormat="1" ht="11.25" customHeight="1" x14ac:dyDescent="0.2">
      <c r="A141" s="1405"/>
      <c r="B141" s="1110">
        <v>5200</v>
      </c>
      <c r="C141" s="1110">
        <v>5200</v>
      </c>
      <c r="D141" s="1106" t="s">
        <v>4032</v>
      </c>
    </row>
    <row r="142" spans="1:4" s="1104" customFormat="1" ht="11.25" customHeight="1" x14ac:dyDescent="0.2">
      <c r="A142" s="1405"/>
      <c r="B142" s="1110">
        <v>53684.13</v>
      </c>
      <c r="C142" s="1110">
        <v>53192.275299999994</v>
      </c>
      <c r="D142" s="1106" t="s">
        <v>11</v>
      </c>
    </row>
    <row r="143" spans="1:4" s="1104" customFormat="1" ht="11.25" customHeight="1" x14ac:dyDescent="0.2">
      <c r="A143" s="1404" t="s">
        <v>1623</v>
      </c>
      <c r="B143" s="1109">
        <v>32789</v>
      </c>
      <c r="C143" s="1109">
        <v>32789</v>
      </c>
      <c r="D143" s="1105" t="s">
        <v>609</v>
      </c>
    </row>
    <row r="144" spans="1:4" s="1104" customFormat="1" ht="11.25" customHeight="1" x14ac:dyDescent="0.2">
      <c r="A144" s="1405"/>
      <c r="B144" s="1110">
        <v>1700</v>
      </c>
      <c r="C144" s="1110">
        <v>1700</v>
      </c>
      <c r="D144" s="1106" t="s">
        <v>4508</v>
      </c>
    </row>
    <row r="145" spans="1:4" s="1104" customFormat="1" ht="11.25" customHeight="1" x14ac:dyDescent="0.2">
      <c r="A145" s="1405"/>
      <c r="B145" s="1110">
        <v>600</v>
      </c>
      <c r="C145" s="1110">
        <v>600</v>
      </c>
      <c r="D145" s="1106" t="s">
        <v>4032</v>
      </c>
    </row>
    <row r="146" spans="1:4" s="1104" customFormat="1" ht="11.25" customHeight="1" x14ac:dyDescent="0.2">
      <c r="A146" s="1406"/>
      <c r="B146" s="1111">
        <v>35089</v>
      </c>
      <c r="C146" s="1111">
        <v>35089</v>
      </c>
      <c r="D146" s="1107" t="s">
        <v>11</v>
      </c>
    </row>
    <row r="147" spans="1:4" s="1104" customFormat="1" ht="11.25" customHeight="1" x14ac:dyDescent="0.2">
      <c r="A147" s="1405" t="s">
        <v>1624</v>
      </c>
      <c r="B147" s="1110">
        <v>16500</v>
      </c>
      <c r="C147" s="1110">
        <v>16500</v>
      </c>
      <c r="D147" s="1106" t="s">
        <v>609</v>
      </c>
    </row>
    <row r="148" spans="1:4" s="1104" customFormat="1" ht="11.25" customHeight="1" x14ac:dyDescent="0.2">
      <c r="A148" s="1405"/>
      <c r="B148" s="1110">
        <v>500</v>
      </c>
      <c r="C148" s="1110">
        <v>500</v>
      </c>
      <c r="D148" s="1106" t="s">
        <v>4507</v>
      </c>
    </row>
    <row r="149" spans="1:4" s="1104" customFormat="1" ht="11.25" customHeight="1" x14ac:dyDescent="0.2">
      <c r="A149" s="1405"/>
      <c r="B149" s="1110">
        <v>950</v>
      </c>
      <c r="C149" s="1110">
        <v>950</v>
      </c>
      <c r="D149" s="1106" t="s">
        <v>4508</v>
      </c>
    </row>
    <row r="150" spans="1:4" s="1104" customFormat="1" ht="11.25" customHeight="1" x14ac:dyDescent="0.2">
      <c r="A150" s="1406"/>
      <c r="B150" s="1111">
        <v>17950</v>
      </c>
      <c r="C150" s="1111">
        <v>17950</v>
      </c>
      <c r="D150" s="1107" t="s">
        <v>11</v>
      </c>
    </row>
    <row r="151" spans="1:4" s="1104" customFormat="1" ht="11.25" customHeight="1" x14ac:dyDescent="0.2">
      <c r="A151" s="1405" t="s">
        <v>1625</v>
      </c>
      <c r="B151" s="1110">
        <v>22508</v>
      </c>
      <c r="C151" s="1110">
        <v>22508</v>
      </c>
      <c r="D151" s="1106" t="s">
        <v>609</v>
      </c>
    </row>
    <row r="152" spans="1:4" s="1104" customFormat="1" ht="11.25" customHeight="1" x14ac:dyDescent="0.2">
      <c r="A152" s="1405"/>
      <c r="B152" s="1110">
        <v>5000</v>
      </c>
      <c r="C152" s="1110">
        <v>3929.3779999999997</v>
      </c>
      <c r="D152" s="1106" t="s">
        <v>3367</v>
      </c>
    </row>
    <row r="153" spans="1:4" s="1104" customFormat="1" ht="11.25" customHeight="1" x14ac:dyDescent="0.2">
      <c r="A153" s="1405"/>
      <c r="B153" s="1110">
        <v>4000</v>
      </c>
      <c r="C153" s="1110">
        <v>3999.99964</v>
      </c>
      <c r="D153" s="1106" t="s">
        <v>3632</v>
      </c>
    </row>
    <row r="154" spans="1:4" s="1104" customFormat="1" ht="11.25" customHeight="1" x14ac:dyDescent="0.2">
      <c r="A154" s="1405"/>
      <c r="B154" s="1110">
        <v>14526.01</v>
      </c>
      <c r="C154" s="1110">
        <v>14525.999999999998</v>
      </c>
      <c r="D154" s="1106" t="s">
        <v>3432</v>
      </c>
    </row>
    <row r="155" spans="1:4" s="1104" customFormat="1" ht="11.25" customHeight="1" x14ac:dyDescent="0.2">
      <c r="A155" s="1405"/>
      <c r="B155" s="1110">
        <v>7120</v>
      </c>
      <c r="C155" s="1110">
        <v>7120</v>
      </c>
      <c r="D155" s="1106" t="s">
        <v>4507</v>
      </c>
    </row>
    <row r="156" spans="1:4" s="1104" customFormat="1" ht="11.25" customHeight="1" x14ac:dyDescent="0.2">
      <c r="A156" s="1405"/>
      <c r="B156" s="1110">
        <v>980</v>
      </c>
      <c r="C156" s="1110">
        <v>980</v>
      </c>
      <c r="D156" s="1106" t="s">
        <v>4508</v>
      </c>
    </row>
    <row r="157" spans="1:4" s="1104" customFormat="1" ht="11.25" customHeight="1" x14ac:dyDescent="0.2">
      <c r="A157" s="1405"/>
      <c r="B157" s="1110">
        <v>54134.01</v>
      </c>
      <c r="C157" s="1110">
        <v>53063.377639999999</v>
      </c>
      <c r="D157" s="1106" t="s">
        <v>11</v>
      </c>
    </row>
    <row r="158" spans="1:4" s="1104" customFormat="1" ht="11.25" customHeight="1" x14ac:dyDescent="0.2">
      <c r="A158" s="1404" t="s">
        <v>1626</v>
      </c>
      <c r="B158" s="1109">
        <v>13934</v>
      </c>
      <c r="C158" s="1109">
        <v>13934</v>
      </c>
      <c r="D158" s="1105" t="s">
        <v>609</v>
      </c>
    </row>
    <row r="159" spans="1:4" s="1104" customFormat="1" ht="11.25" customHeight="1" x14ac:dyDescent="0.2">
      <c r="A159" s="1405"/>
      <c r="B159" s="1110">
        <v>3454.0099999999998</v>
      </c>
      <c r="C159" s="1110">
        <v>3454</v>
      </c>
      <c r="D159" s="1106" t="s">
        <v>3433</v>
      </c>
    </row>
    <row r="160" spans="1:4" s="1104" customFormat="1" ht="11.25" customHeight="1" x14ac:dyDescent="0.2">
      <c r="A160" s="1405"/>
      <c r="B160" s="1110">
        <v>1050</v>
      </c>
      <c r="C160" s="1110">
        <v>1050</v>
      </c>
      <c r="D160" s="1106" t="s">
        <v>4507</v>
      </c>
    </row>
    <row r="161" spans="1:4" s="1104" customFormat="1" ht="11.25" customHeight="1" x14ac:dyDescent="0.2">
      <c r="A161" s="1405"/>
      <c r="B161" s="1110">
        <v>150</v>
      </c>
      <c r="C161" s="1110">
        <v>150</v>
      </c>
      <c r="D161" s="1106" t="s">
        <v>4508</v>
      </c>
    </row>
    <row r="162" spans="1:4" s="1104" customFormat="1" ht="11.25" customHeight="1" x14ac:dyDescent="0.2">
      <c r="A162" s="1405"/>
      <c r="B162" s="1110">
        <v>18588.009999999998</v>
      </c>
      <c r="C162" s="1110">
        <v>18588</v>
      </c>
      <c r="D162" s="1106" t="s">
        <v>11</v>
      </c>
    </row>
    <row r="163" spans="1:4" s="1104" customFormat="1" ht="11.25" customHeight="1" x14ac:dyDescent="0.2">
      <c r="A163" s="1404" t="s">
        <v>1627</v>
      </c>
      <c r="B163" s="1109">
        <v>19476</v>
      </c>
      <c r="C163" s="1109">
        <v>19476</v>
      </c>
      <c r="D163" s="1105" t="s">
        <v>609</v>
      </c>
    </row>
    <row r="164" spans="1:4" s="1104" customFormat="1" ht="11.25" customHeight="1" x14ac:dyDescent="0.2">
      <c r="A164" s="1405"/>
      <c r="B164" s="1110">
        <v>1100</v>
      </c>
      <c r="C164" s="1110">
        <v>1100</v>
      </c>
      <c r="D164" s="1106" t="s">
        <v>4507</v>
      </c>
    </row>
    <row r="165" spans="1:4" s="1104" customFormat="1" ht="11.25" customHeight="1" x14ac:dyDescent="0.2">
      <c r="A165" s="1405"/>
      <c r="B165" s="1110">
        <v>1500</v>
      </c>
      <c r="C165" s="1110">
        <v>1500</v>
      </c>
      <c r="D165" s="1106" t="s">
        <v>4508</v>
      </c>
    </row>
    <row r="166" spans="1:4" s="1104" customFormat="1" ht="11.25" customHeight="1" x14ac:dyDescent="0.2">
      <c r="A166" s="1406"/>
      <c r="B166" s="1111">
        <v>22076</v>
      </c>
      <c r="C166" s="1111">
        <v>22076</v>
      </c>
      <c r="D166" s="1107" t="s">
        <v>11</v>
      </c>
    </row>
    <row r="167" spans="1:4" s="1104" customFormat="1" ht="11.25" customHeight="1" x14ac:dyDescent="0.2">
      <c r="A167" s="1405" t="s">
        <v>1628</v>
      </c>
      <c r="B167" s="1110">
        <v>17956</v>
      </c>
      <c r="C167" s="1110">
        <v>17956</v>
      </c>
      <c r="D167" s="1106" t="s">
        <v>609</v>
      </c>
    </row>
    <row r="168" spans="1:4" s="1104" customFormat="1" ht="11.25" customHeight="1" x14ac:dyDescent="0.2">
      <c r="A168" s="1405"/>
      <c r="B168" s="1110">
        <v>470</v>
      </c>
      <c r="C168" s="1110">
        <v>470</v>
      </c>
      <c r="D168" s="1106" t="s">
        <v>485</v>
      </c>
    </row>
    <row r="169" spans="1:4" s="1104" customFormat="1" ht="11.25" customHeight="1" x14ac:dyDescent="0.2">
      <c r="A169" s="1405"/>
      <c r="B169" s="1110">
        <v>12986.009999999998</v>
      </c>
      <c r="C169" s="1110">
        <v>12986</v>
      </c>
      <c r="D169" s="1106" t="s">
        <v>3432</v>
      </c>
    </row>
    <row r="170" spans="1:4" s="1104" customFormat="1" ht="11.25" customHeight="1" x14ac:dyDescent="0.2">
      <c r="A170" s="1405"/>
      <c r="B170" s="1110">
        <v>7130</v>
      </c>
      <c r="C170" s="1110">
        <v>7130</v>
      </c>
      <c r="D170" s="1106" t="s">
        <v>4507</v>
      </c>
    </row>
    <row r="171" spans="1:4" s="1104" customFormat="1" ht="11.25" customHeight="1" x14ac:dyDescent="0.2">
      <c r="A171" s="1405"/>
      <c r="B171" s="1110">
        <v>270</v>
      </c>
      <c r="C171" s="1110">
        <v>270</v>
      </c>
      <c r="D171" s="1106" t="s">
        <v>4508</v>
      </c>
    </row>
    <row r="172" spans="1:4" s="1104" customFormat="1" ht="11.25" customHeight="1" x14ac:dyDescent="0.2">
      <c r="A172" s="1406"/>
      <c r="B172" s="1111">
        <v>38812.009999999995</v>
      </c>
      <c r="C172" s="1111">
        <v>38812</v>
      </c>
      <c r="D172" s="1107" t="s">
        <v>11</v>
      </c>
    </row>
    <row r="173" spans="1:4" s="1104" customFormat="1" ht="11.25" customHeight="1" x14ac:dyDescent="0.2">
      <c r="A173" s="1404" t="s">
        <v>696</v>
      </c>
      <c r="B173" s="1109">
        <v>19214</v>
      </c>
      <c r="C173" s="1109">
        <v>19214</v>
      </c>
      <c r="D173" s="1105" t="s">
        <v>609</v>
      </c>
    </row>
    <row r="174" spans="1:4" s="1104" customFormat="1" ht="11.25" customHeight="1" x14ac:dyDescent="0.2">
      <c r="A174" s="1405"/>
      <c r="B174" s="1110">
        <v>16324.24</v>
      </c>
      <c r="C174" s="1110">
        <v>16324.236000000001</v>
      </c>
      <c r="D174" s="1106" t="s">
        <v>4509</v>
      </c>
    </row>
    <row r="175" spans="1:4" s="1104" customFormat="1" ht="11.25" customHeight="1" x14ac:dyDescent="0.2">
      <c r="A175" s="1405"/>
      <c r="B175" s="1110">
        <v>900</v>
      </c>
      <c r="C175" s="1110">
        <v>900</v>
      </c>
      <c r="D175" s="1106" t="s">
        <v>4508</v>
      </c>
    </row>
    <row r="176" spans="1:4" s="1104" customFormat="1" ht="11.25" customHeight="1" x14ac:dyDescent="0.2">
      <c r="A176" s="1406"/>
      <c r="B176" s="1111">
        <v>36438.239999999998</v>
      </c>
      <c r="C176" s="1111">
        <v>36438.236000000004</v>
      </c>
      <c r="D176" s="1107" t="s">
        <v>11</v>
      </c>
    </row>
    <row r="177" spans="1:4" s="1104" customFormat="1" ht="11.25" customHeight="1" x14ac:dyDescent="0.2">
      <c r="A177" s="1404" t="s">
        <v>3198</v>
      </c>
      <c r="B177" s="1109">
        <v>18135</v>
      </c>
      <c r="C177" s="1109">
        <v>18135</v>
      </c>
      <c r="D177" s="1105" t="s">
        <v>609</v>
      </c>
    </row>
    <row r="178" spans="1:4" s="1104" customFormat="1" ht="11.25" customHeight="1" x14ac:dyDescent="0.2">
      <c r="A178" s="1405"/>
      <c r="B178" s="1110">
        <v>14250</v>
      </c>
      <c r="C178" s="1110">
        <v>13995.68802</v>
      </c>
      <c r="D178" s="1106" t="s">
        <v>4507</v>
      </c>
    </row>
    <row r="179" spans="1:4" s="1104" customFormat="1" ht="11.25" customHeight="1" x14ac:dyDescent="0.2">
      <c r="A179" s="1405"/>
      <c r="B179" s="1110">
        <v>550</v>
      </c>
      <c r="C179" s="1110">
        <v>550</v>
      </c>
      <c r="D179" s="1106" t="s">
        <v>4508</v>
      </c>
    </row>
    <row r="180" spans="1:4" s="1104" customFormat="1" ht="11.25" customHeight="1" x14ac:dyDescent="0.2">
      <c r="A180" s="1405"/>
      <c r="B180" s="1110">
        <v>32935</v>
      </c>
      <c r="C180" s="1110">
        <v>32680.688020000001</v>
      </c>
      <c r="D180" s="1106" t="s">
        <v>11</v>
      </c>
    </row>
    <row r="181" spans="1:4" s="1104" customFormat="1" ht="11.25" customHeight="1" x14ac:dyDescent="0.2">
      <c r="A181" s="1404" t="s">
        <v>695</v>
      </c>
      <c r="B181" s="1109">
        <v>15869</v>
      </c>
      <c r="C181" s="1109">
        <v>15869</v>
      </c>
      <c r="D181" s="1105" t="s">
        <v>609</v>
      </c>
    </row>
    <row r="182" spans="1:4" s="1104" customFormat="1" ht="11.25" customHeight="1" x14ac:dyDescent="0.2">
      <c r="A182" s="1405"/>
      <c r="B182" s="1110">
        <v>440</v>
      </c>
      <c r="C182" s="1110">
        <v>440</v>
      </c>
      <c r="D182" s="1106" t="s">
        <v>4507</v>
      </c>
    </row>
    <row r="183" spans="1:4" s="1104" customFormat="1" ht="11.25" customHeight="1" x14ac:dyDescent="0.2">
      <c r="A183" s="1405"/>
      <c r="B183" s="1110">
        <v>360</v>
      </c>
      <c r="C183" s="1110">
        <v>360</v>
      </c>
      <c r="D183" s="1106" t="s">
        <v>4508</v>
      </c>
    </row>
    <row r="184" spans="1:4" s="1104" customFormat="1" ht="11.25" customHeight="1" x14ac:dyDescent="0.2">
      <c r="A184" s="1405"/>
      <c r="B184" s="1110">
        <v>4000</v>
      </c>
      <c r="C184" s="1110">
        <v>4000</v>
      </c>
      <c r="D184" s="1106" t="s">
        <v>3199</v>
      </c>
    </row>
    <row r="185" spans="1:4" s="1104" customFormat="1" ht="11.25" customHeight="1" x14ac:dyDescent="0.2">
      <c r="A185" s="1405"/>
      <c r="B185" s="1110">
        <v>6000</v>
      </c>
      <c r="C185" s="1110">
        <v>0</v>
      </c>
      <c r="D185" s="1106" t="s">
        <v>3633</v>
      </c>
    </row>
    <row r="186" spans="1:4" s="1104" customFormat="1" ht="11.25" customHeight="1" x14ac:dyDescent="0.2">
      <c r="A186" s="1406"/>
      <c r="B186" s="1111">
        <v>26669</v>
      </c>
      <c r="C186" s="1111">
        <v>20669</v>
      </c>
      <c r="D186" s="1107" t="s">
        <v>11</v>
      </c>
    </row>
    <row r="187" spans="1:4" s="1104" customFormat="1" ht="11.25" customHeight="1" x14ac:dyDescent="0.2">
      <c r="A187" s="1405" t="s">
        <v>704</v>
      </c>
      <c r="B187" s="1110">
        <v>19161</v>
      </c>
      <c r="C187" s="1110">
        <v>19161</v>
      </c>
      <c r="D187" s="1106" t="s">
        <v>609</v>
      </c>
    </row>
    <row r="188" spans="1:4" s="1104" customFormat="1" ht="11.25" customHeight="1" x14ac:dyDescent="0.2">
      <c r="A188" s="1405"/>
      <c r="B188" s="1110">
        <v>3152.01</v>
      </c>
      <c r="C188" s="1110">
        <v>3152.0000000000005</v>
      </c>
      <c r="D188" s="1106" t="s">
        <v>3433</v>
      </c>
    </row>
    <row r="189" spans="1:4" s="1104" customFormat="1" ht="11.25" customHeight="1" x14ac:dyDescent="0.2">
      <c r="A189" s="1405"/>
      <c r="B189" s="1110">
        <v>500</v>
      </c>
      <c r="C189" s="1110">
        <v>500</v>
      </c>
      <c r="D189" s="1106" t="s">
        <v>4507</v>
      </c>
    </row>
    <row r="190" spans="1:4" s="1104" customFormat="1" ht="11.25" customHeight="1" x14ac:dyDescent="0.2">
      <c r="A190" s="1405"/>
      <c r="B190" s="1110">
        <v>1400</v>
      </c>
      <c r="C190" s="1110">
        <v>1400</v>
      </c>
      <c r="D190" s="1106" t="s">
        <v>4508</v>
      </c>
    </row>
    <row r="191" spans="1:4" s="1104" customFormat="1" ht="11.25" customHeight="1" x14ac:dyDescent="0.2">
      <c r="A191" s="1405"/>
      <c r="B191" s="1110">
        <v>471.75</v>
      </c>
      <c r="C191" s="1110">
        <v>471.75</v>
      </c>
      <c r="D191" s="1106" t="s">
        <v>2523</v>
      </c>
    </row>
    <row r="192" spans="1:4" s="1104" customFormat="1" ht="11.25" customHeight="1" x14ac:dyDescent="0.2">
      <c r="A192" s="1406"/>
      <c r="B192" s="1111">
        <v>24684.760000000002</v>
      </c>
      <c r="C192" s="1111">
        <v>24684.75</v>
      </c>
      <c r="D192" s="1107" t="s">
        <v>11</v>
      </c>
    </row>
    <row r="193" spans="1:4" s="1104" customFormat="1" ht="11.25" customHeight="1" x14ac:dyDescent="0.2">
      <c r="A193" s="1405" t="s">
        <v>1629</v>
      </c>
      <c r="B193" s="1110">
        <v>36554</v>
      </c>
      <c r="C193" s="1110">
        <v>36554</v>
      </c>
      <c r="D193" s="1106" t="s">
        <v>609</v>
      </c>
    </row>
    <row r="194" spans="1:4" s="1104" customFormat="1" ht="11.25" customHeight="1" x14ac:dyDescent="0.2">
      <c r="A194" s="1405"/>
      <c r="B194" s="1110">
        <v>375</v>
      </c>
      <c r="C194" s="1110">
        <v>367.5</v>
      </c>
      <c r="D194" s="1106" t="s">
        <v>3430</v>
      </c>
    </row>
    <row r="195" spans="1:4" s="1104" customFormat="1" ht="11.25" customHeight="1" x14ac:dyDescent="0.2">
      <c r="A195" s="1405"/>
      <c r="B195" s="1110">
        <v>9448.01</v>
      </c>
      <c r="C195" s="1110">
        <v>9448</v>
      </c>
      <c r="D195" s="1106" t="s">
        <v>3432</v>
      </c>
    </row>
    <row r="196" spans="1:4" s="1104" customFormat="1" ht="11.25" customHeight="1" x14ac:dyDescent="0.2">
      <c r="A196" s="1405"/>
      <c r="B196" s="1110">
        <v>4000</v>
      </c>
      <c r="C196" s="1110">
        <v>4000</v>
      </c>
      <c r="D196" s="1106" t="s">
        <v>4507</v>
      </c>
    </row>
    <row r="197" spans="1:4" s="1104" customFormat="1" ht="11.25" customHeight="1" x14ac:dyDescent="0.2">
      <c r="A197" s="1405"/>
      <c r="B197" s="1110">
        <v>3000</v>
      </c>
      <c r="C197" s="1110">
        <v>3000</v>
      </c>
      <c r="D197" s="1106" t="s">
        <v>4508</v>
      </c>
    </row>
    <row r="198" spans="1:4" s="1104" customFormat="1" ht="11.25" customHeight="1" x14ac:dyDescent="0.2">
      <c r="A198" s="1405"/>
      <c r="B198" s="1110">
        <v>10150</v>
      </c>
      <c r="C198" s="1110">
        <v>10150</v>
      </c>
      <c r="D198" s="1106" t="s">
        <v>4510</v>
      </c>
    </row>
    <row r="199" spans="1:4" s="1104" customFormat="1" ht="11.25" customHeight="1" x14ac:dyDescent="0.2">
      <c r="A199" s="1405"/>
      <c r="B199" s="1110">
        <v>63527.01</v>
      </c>
      <c r="C199" s="1110">
        <v>63519.5</v>
      </c>
      <c r="D199" s="1106" t="s">
        <v>11</v>
      </c>
    </row>
    <row r="200" spans="1:4" s="1104" customFormat="1" ht="11.25" customHeight="1" x14ac:dyDescent="0.2">
      <c r="A200" s="1404" t="s">
        <v>1630</v>
      </c>
      <c r="B200" s="1109">
        <v>40062</v>
      </c>
      <c r="C200" s="1109">
        <v>40062</v>
      </c>
      <c r="D200" s="1105" t="s">
        <v>609</v>
      </c>
    </row>
    <row r="201" spans="1:4" s="1104" customFormat="1" ht="11.25" customHeight="1" x14ac:dyDescent="0.2">
      <c r="A201" s="1405"/>
      <c r="B201" s="1110">
        <v>12469.51</v>
      </c>
      <c r="C201" s="1110">
        <v>12469.513000000001</v>
      </c>
      <c r="D201" s="1106" t="s">
        <v>3367</v>
      </c>
    </row>
    <row r="202" spans="1:4" s="1104" customFormat="1" ht="11.25" customHeight="1" x14ac:dyDescent="0.2">
      <c r="A202" s="1405"/>
      <c r="B202" s="1110">
        <v>22790.01</v>
      </c>
      <c r="C202" s="1110">
        <v>22790</v>
      </c>
      <c r="D202" s="1106" t="s">
        <v>3433</v>
      </c>
    </row>
    <row r="203" spans="1:4" s="1104" customFormat="1" ht="11.25" customHeight="1" x14ac:dyDescent="0.2">
      <c r="A203" s="1405"/>
      <c r="B203" s="1110">
        <v>2700</v>
      </c>
      <c r="C203" s="1110">
        <v>2700</v>
      </c>
      <c r="D203" s="1106" t="s">
        <v>4507</v>
      </c>
    </row>
    <row r="204" spans="1:4" s="1104" customFormat="1" ht="11.25" customHeight="1" x14ac:dyDescent="0.2">
      <c r="A204" s="1405"/>
      <c r="B204" s="1110">
        <v>2150</v>
      </c>
      <c r="C204" s="1110">
        <v>2150</v>
      </c>
      <c r="D204" s="1106" t="s">
        <v>4508</v>
      </c>
    </row>
    <row r="205" spans="1:4" s="1104" customFormat="1" ht="11.25" customHeight="1" x14ac:dyDescent="0.2">
      <c r="A205" s="1405"/>
      <c r="B205" s="1110">
        <v>50</v>
      </c>
      <c r="C205" s="1110">
        <v>50</v>
      </c>
      <c r="D205" s="1106" t="s">
        <v>4505</v>
      </c>
    </row>
    <row r="206" spans="1:4" s="1104" customFormat="1" ht="11.25" customHeight="1" x14ac:dyDescent="0.2">
      <c r="A206" s="1405"/>
      <c r="B206" s="1110">
        <v>80221.52</v>
      </c>
      <c r="C206" s="1110">
        <v>80221.513000000006</v>
      </c>
      <c r="D206" s="1106" t="s">
        <v>11</v>
      </c>
    </row>
    <row r="207" spans="1:4" s="1104" customFormat="1" ht="11.25" customHeight="1" x14ac:dyDescent="0.2">
      <c r="A207" s="1404" t="s">
        <v>1631</v>
      </c>
      <c r="B207" s="1109">
        <v>62656</v>
      </c>
      <c r="C207" s="1109">
        <v>62656</v>
      </c>
      <c r="D207" s="1105" t="s">
        <v>609</v>
      </c>
    </row>
    <row r="208" spans="1:4" s="1104" customFormat="1" ht="11.25" customHeight="1" x14ac:dyDescent="0.2">
      <c r="A208" s="1405"/>
      <c r="B208" s="1110">
        <v>9140.01</v>
      </c>
      <c r="C208" s="1110">
        <v>9126.6791300000004</v>
      </c>
      <c r="D208" s="1106" t="s">
        <v>3432</v>
      </c>
    </row>
    <row r="209" spans="1:4" s="1104" customFormat="1" ht="11.25" customHeight="1" x14ac:dyDescent="0.2">
      <c r="A209" s="1405"/>
      <c r="B209" s="1110">
        <v>2700</v>
      </c>
      <c r="C209" s="1110">
        <v>2334.3393799999999</v>
      </c>
      <c r="D209" s="1106" t="s">
        <v>4507</v>
      </c>
    </row>
    <row r="210" spans="1:4" s="1104" customFormat="1" ht="11.25" customHeight="1" x14ac:dyDescent="0.2">
      <c r="A210" s="1405"/>
      <c r="B210" s="1110">
        <v>4600</v>
      </c>
      <c r="C210" s="1110">
        <v>4600</v>
      </c>
      <c r="D210" s="1106" t="s">
        <v>4508</v>
      </c>
    </row>
    <row r="211" spans="1:4" s="1104" customFormat="1" ht="11.25" customHeight="1" x14ac:dyDescent="0.2">
      <c r="A211" s="1406"/>
      <c r="B211" s="1111">
        <v>79096.009999999995</v>
      </c>
      <c r="C211" s="1111">
        <v>78717.018509999994</v>
      </c>
      <c r="D211" s="1107" t="s">
        <v>11</v>
      </c>
    </row>
    <row r="212" spans="1:4" s="1104" customFormat="1" ht="11.25" customHeight="1" x14ac:dyDescent="0.2">
      <c r="A212" s="1405" t="s">
        <v>1632</v>
      </c>
      <c r="B212" s="1110">
        <v>50066</v>
      </c>
      <c r="C212" s="1110">
        <v>50066</v>
      </c>
      <c r="D212" s="1106" t="s">
        <v>609</v>
      </c>
    </row>
    <row r="213" spans="1:4" s="1104" customFormat="1" ht="11.25" customHeight="1" x14ac:dyDescent="0.2">
      <c r="A213" s="1405"/>
      <c r="B213" s="1110">
        <v>2000</v>
      </c>
      <c r="C213" s="1110">
        <v>530</v>
      </c>
      <c r="D213" s="1106" t="s">
        <v>4507</v>
      </c>
    </row>
    <row r="214" spans="1:4" s="1104" customFormat="1" ht="11.25" customHeight="1" x14ac:dyDescent="0.2">
      <c r="A214" s="1405"/>
      <c r="B214" s="1110">
        <v>1300</v>
      </c>
      <c r="C214" s="1110">
        <v>1300</v>
      </c>
      <c r="D214" s="1106" t="s">
        <v>4508</v>
      </c>
    </row>
    <row r="215" spans="1:4" s="1104" customFormat="1" ht="11.25" customHeight="1" x14ac:dyDescent="0.2">
      <c r="A215" s="1405"/>
      <c r="B215" s="1110">
        <v>68.88</v>
      </c>
      <c r="C215" s="1110">
        <v>68.878</v>
      </c>
      <c r="D215" s="1106" t="s">
        <v>2523</v>
      </c>
    </row>
    <row r="216" spans="1:4" s="1104" customFormat="1" ht="11.25" customHeight="1" x14ac:dyDescent="0.2">
      <c r="A216" s="1406"/>
      <c r="B216" s="1111">
        <v>53434.879999999997</v>
      </c>
      <c r="C216" s="1111">
        <v>51964.877999999997</v>
      </c>
      <c r="D216" s="1107" t="s">
        <v>11</v>
      </c>
    </row>
    <row r="217" spans="1:4" s="1104" customFormat="1" ht="11.25" customHeight="1" x14ac:dyDescent="0.2">
      <c r="A217" s="1404" t="s">
        <v>1633</v>
      </c>
      <c r="B217" s="1109">
        <v>49122</v>
      </c>
      <c r="C217" s="1109">
        <v>49122</v>
      </c>
      <c r="D217" s="1105" t="s">
        <v>609</v>
      </c>
    </row>
    <row r="218" spans="1:4" s="1104" customFormat="1" ht="11.25" customHeight="1" x14ac:dyDescent="0.2">
      <c r="A218" s="1405"/>
      <c r="B218" s="1110">
        <v>5179.01</v>
      </c>
      <c r="C218" s="1110">
        <v>5179</v>
      </c>
      <c r="D218" s="1106" t="s">
        <v>3433</v>
      </c>
    </row>
    <row r="219" spans="1:4" s="1104" customFormat="1" ht="11.25" customHeight="1" x14ac:dyDescent="0.2">
      <c r="A219" s="1405"/>
      <c r="B219" s="1110">
        <v>6800</v>
      </c>
      <c r="C219" s="1110">
        <v>6719.4755699999996</v>
      </c>
      <c r="D219" s="1106" t="s">
        <v>4507</v>
      </c>
    </row>
    <row r="220" spans="1:4" s="1104" customFormat="1" ht="11.25" customHeight="1" x14ac:dyDescent="0.2">
      <c r="A220" s="1405"/>
      <c r="B220" s="1110">
        <v>200</v>
      </c>
      <c r="C220" s="1110">
        <v>200</v>
      </c>
      <c r="D220" s="1106" t="s">
        <v>4508</v>
      </c>
    </row>
    <row r="221" spans="1:4" s="1104" customFormat="1" ht="11.25" customHeight="1" x14ac:dyDescent="0.2">
      <c r="A221" s="1405"/>
      <c r="B221" s="1110">
        <v>141</v>
      </c>
      <c r="C221" s="1110">
        <v>141</v>
      </c>
      <c r="D221" s="1106" t="s">
        <v>4505</v>
      </c>
    </row>
    <row r="222" spans="1:4" s="1104" customFormat="1" ht="11.25" customHeight="1" x14ac:dyDescent="0.2">
      <c r="A222" s="1406"/>
      <c r="B222" s="1111">
        <v>61442.01</v>
      </c>
      <c r="C222" s="1111">
        <v>61361.475570000002</v>
      </c>
      <c r="D222" s="1107" t="s">
        <v>11</v>
      </c>
    </row>
    <row r="223" spans="1:4" s="1104" customFormat="1" ht="11.25" customHeight="1" x14ac:dyDescent="0.2">
      <c r="A223" s="1404" t="s">
        <v>1634</v>
      </c>
      <c r="B223" s="1109">
        <v>44261.24</v>
      </c>
      <c r="C223" s="1109">
        <v>44261.241000000002</v>
      </c>
      <c r="D223" s="1105" t="s">
        <v>609</v>
      </c>
    </row>
    <row r="224" spans="1:4" s="1104" customFormat="1" ht="11.25" customHeight="1" x14ac:dyDescent="0.2">
      <c r="A224" s="1405"/>
      <c r="B224" s="1110">
        <v>2771.95</v>
      </c>
      <c r="C224" s="1110">
        <v>2771.9459999999999</v>
      </c>
      <c r="D224" s="1106" t="s">
        <v>3367</v>
      </c>
    </row>
    <row r="225" spans="1:4" s="1104" customFormat="1" ht="11.25" customHeight="1" x14ac:dyDescent="0.2">
      <c r="A225" s="1405"/>
      <c r="B225" s="1110">
        <v>8916.01</v>
      </c>
      <c r="C225" s="1110">
        <v>8916</v>
      </c>
      <c r="D225" s="1106" t="s">
        <v>3433</v>
      </c>
    </row>
    <row r="226" spans="1:4" s="1104" customFormat="1" ht="11.25" customHeight="1" x14ac:dyDescent="0.2">
      <c r="A226" s="1405"/>
      <c r="B226" s="1110">
        <v>7950</v>
      </c>
      <c r="C226" s="1110">
        <v>7950</v>
      </c>
      <c r="D226" s="1106" t="s">
        <v>4507</v>
      </c>
    </row>
    <row r="227" spans="1:4" s="1104" customFormat="1" ht="11.25" customHeight="1" x14ac:dyDescent="0.2">
      <c r="A227" s="1405"/>
      <c r="B227" s="1110">
        <v>500</v>
      </c>
      <c r="C227" s="1110">
        <v>500</v>
      </c>
      <c r="D227" s="1106" t="s">
        <v>4508</v>
      </c>
    </row>
    <row r="228" spans="1:4" s="1104" customFormat="1" ht="11.25" customHeight="1" x14ac:dyDescent="0.2">
      <c r="A228" s="1405"/>
      <c r="B228" s="1110">
        <v>9500</v>
      </c>
      <c r="C228" s="1110">
        <v>9500</v>
      </c>
      <c r="D228" s="1106" t="s">
        <v>4032</v>
      </c>
    </row>
    <row r="229" spans="1:4" s="1104" customFormat="1" ht="11.25" customHeight="1" x14ac:dyDescent="0.2">
      <c r="A229" s="1406"/>
      <c r="B229" s="1111">
        <v>73899.199999999997</v>
      </c>
      <c r="C229" s="1111">
        <v>73899.187000000005</v>
      </c>
      <c r="D229" s="1107" t="s">
        <v>11</v>
      </c>
    </row>
    <row r="230" spans="1:4" s="1104" customFormat="1" ht="11.25" customHeight="1" x14ac:dyDescent="0.2">
      <c r="A230" s="1404" t="s">
        <v>700</v>
      </c>
      <c r="B230" s="1109">
        <v>52976</v>
      </c>
      <c r="C230" s="1109">
        <v>52976</v>
      </c>
      <c r="D230" s="1105" t="s">
        <v>609</v>
      </c>
    </row>
    <row r="231" spans="1:4" s="1104" customFormat="1" ht="11.25" customHeight="1" x14ac:dyDescent="0.2">
      <c r="A231" s="1405"/>
      <c r="B231" s="1110">
        <v>2500</v>
      </c>
      <c r="C231" s="1110">
        <v>2500</v>
      </c>
      <c r="D231" s="1106" t="s">
        <v>3367</v>
      </c>
    </row>
    <row r="232" spans="1:4" s="1104" customFormat="1" ht="11.25" customHeight="1" x14ac:dyDescent="0.2">
      <c r="A232" s="1405"/>
      <c r="B232" s="1110">
        <v>3323.0099999999998</v>
      </c>
      <c r="C232" s="1110">
        <v>3322.9999999999995</v>
      </c>
      <c r="D232" s="1106" t="s">
        <v>3433</v>
      </c>
    </row>
    <row r="233" spans="1:4" s="1104" customFormat="1" ht="11.25" customHeight="1" x14ac:dyDescent="0.2">
      <c r="A233" s="1405"/>
      <c r="B233" s="1110">
        <v>12900</v>
      </c>
      <c r="C233" s="1110">
        <v>11829.550300000001</v>
      </c>
      <c r="D233" s="1106" t="s">
        <v>4507</v>
      </c>
    </row>
    <row r="234" spans="1:4" s="1104" customFormat="1" ht="11.25" customHeight="1" x14ac:dyDescent="0.2">
      <c r="A234" s="1405"/>
      <c r="B234" s="1110">
        <v>1900</v>
      </c>
      <c r="C234" s="1110">
        <v>1900</v>
      </c>
      <c r="D234" s="1106" t="s">
        <v>4508</v>
      </c>
    </row>
    <row r="235" spans="1:4" s="1104" customFormat="1" ht="11.25" customHeight="1" x14ac:dyDescent="0.2">
      <c r="A235" s="1406"/>
      <c r="B235" s="1111">
        <v>73599.010000000009</v>
      </c>
      <c r="C235" s="1111">
        <v>72528.550300000003</v>
      </c>
      <c r="D235" s="1107" t="s">
        <v>11</v>
      </c>
    </row>
    <row r="236" spans="1:4" s="438" customFormat="1" ht="23.25" customHeight="1" x14ac:dyDescent="0.2">
      <c r="A236" s="204" t="s">
        <v>2479</v>
      </c>
      <c r="B236" s="437">
        <v>1069081.3</v>
      </c>
      <c r="C236" s="437">
        <v>1037126.95655</v>
      </c>
      <c r="D236" s="440"/>
    </row>
    <row r="237" spans="1:4" s="198" customFormat="1" ht="24.75" customHeight="1" x14ac:dyDescent="0.15">
      <c r="A237" s="201" t="s">
        <v>2480</v>
      </c>
      <c r="B237" s="205"/>
      <c r="C237" s="205"/>
      <c r="D237" s="206"/>
    </row>
    <row r="238" spans="1:4" s="1104" customFormat="1" ht="11.25" customHeight="1" x14ac:dyDescent="0.2">
      <c r="A238" s="1404" t="s">
        <v>768</v>
      </c>
      <c r="B238" s="1109">
        <v>53.92</v>
      </c>
      <c r="C238" s="1109">
        <v>53.92</v>
      </c>
      <c r="D238" s="1105" t="s">
        <v>4501</v>
      </c>
    </row>
    <row r="239" spans="1:4" s="1104" customFormat="1" ht="11.25" customHeight="1" x14ac:dyDescent="0.2">
      <c r="A239" s="1405"/>
      <c r="B239" s="1110">
        <v>600</v>
      </c>
      <c r="C239" s="1110">
        <v>600</v>
      </c>
      <c r="D239" s="1106" t="s">
        <v>3450</v>
      </c>
    </row>
    <row r="240" spans="1:4" s="1104" customFormat="1" ht="11.25" customHeight="1" x14ac:dyDescent="0.2">
      <c r="A240" s="1405"/>
      <c r="B240" s="1110">
        <v>5614.6399999999994</v>
      </c>
      <c r="C240" s="1110">
        <v>5614.6440999999995</v>
      </c>
      <c r="D240" s="1106" t="s">
        <v>3465</v>
      </c>
    </row>
    <row r="241" spans="1:4" s="1104" customFormat="1" ht="11.25" customHeight="1" x14ac:dyDescent="0.2">
      <c r="A241" s="1405"/>
      <c r="B241" s="1110">
        <v>200</v>
      </c>
      <c r="C241" s="1110">
        <v>200</v>
      </c>
      <c r="D241" s="1106" t="s">
        <v>2814</v>
      </c>
    </row>
    <row r="242" spans="1:4" s="1104" customFormat="1" ht="11.25" customHeight="1" x14ac:dyDescent="0.2">
      <c r="A242" s="1405"/>
      <c r="B242" s="1110">
        <v>371</v>
      </c>
      <c r="C242" s="1110">
        <v>371</v>
      </c>
      <c r="D242" s="1106" t="s">
        <v>2628</v>
      </c>
    </row>
    <row r="243" spans="1:4" s="1104" customFormat="1" ht="11.25" customHeight="1" x14ac:dyDescent="0.2">
      <c r="A243" s="1405"/>
      <c r="B243" s="1110">
        <v>55</v>
      </c>
      <c r="C243" s="1110">
        <v>55</v>
      </c>
      <c r="D243" s="1106" t="s">
        <v>619</v>
      </c>
    </row>
    <row r="244" spans="1:4" s="1104" customFormat="1" ht="11.25" customHeight="1" x14ac:dyDescent="0.2">
      <c r="A244" s="1405"/>
      <c r="B244" s="1110">
        <v>4137.2</v>
      </c>
      <c r="C244" s="1110">
        <v>4137.2043999999996</v>
      </c>
      <c r="D244" s="1106" t="s">
        <v>4119</v>
      </c>
    </row>
    <row r="245" spans="1:4" s="1104" customFormat="1" ht="11.25" customHeight="1" x14ac:dyDescent="0.2">
      <c r="A245" s="1405"/>
      <c r="B245" s="1110">
        <v>24.99</v>
      </c>
      <c r="C245" s="1110">
        <v>24.99</v>
      </c>
      <c r="D245" s="1106" t="s">
        <v>624</v>
      </c>
    </row>
    <row r="246" spans="1:4" s="1104" customFormat="1" ht="11.25" customHeight="1" x14ac:dyDescent="0.2">
      <c r="A246" s="1405"/>
      <c r="B246" s="1110">
        <v>498.5</v>
      </c>
      <c r="C246" s="1110">
        <v>498.5</v>
      </c>
      <c r="D246" s="1106" t="s">
        <v>622</v>
      </c>
    </row>
    <row r="247" spans="1:4" s="1104" customFormat="1" ht="11.25" customHeight="1" x14ac:dyDescent="0.2">
      <c r="A247" s="1405"/>
      <c r="B247" s="1110">
        <v>90786.23000000001</v>
      </c>
      <c r="C247" s="1110">
        <v>90786.232000000004</v>
      </c>
      <c r="D247" s="1106" t="s">
        <v>512</v>
      </c>
    </row>
    <row r="248" spans="1:4" s="1104" customFormat="1" ht="11.25" customHeight="1" x14ac:dyDescent="0.2">
      <c r="A248" s="1405"/>
      <c r="B248" s="1110">
        <v>10619</v>
      </c>
      <c r="C248" s="1110">
        <v>10619</v>
      </c>
      <c r="D248" s="1106" t="s">
        <v>617</v>
      </c>
    </row>
    <row r="249" spans="1:4" s="1104" customFormat="1" ht="11.25" customHeight="1" x14ac:dyDescent="0.2">
      <c r="A249" s="1405"/>
      <c r="B249" s="1110">
        <v>2067</v>
      </c>
      <c r="C249" s="1110">
        <v>2067</v>
      </c>
      <c r="D249" s="1106" t="s">
        <v>618</v>
      </c>
    </row>
    <row r="250" spans="1:4" s="1104" customFormat="1" ht="11.25" customHeight="1" x14ac:dyDescent="0.2">
      <c r="A250" s="1405"/>
      <c r="B250" s="1110">
        <v>4605</v>
      </c>
      <c r="C250" s="1110">
        <v>4605</v>
      </c>
      <c r="D250" s="1106" t="s">
        <v>4511</v>
      </c>
    </row>
    <row r="251" spans="1:4" s="1104" customFormat="1" ht="11.25" customHeight="1" x14ac:dyDescent="0.2">
      <c r="A251" s="1405"/>
      <c r="B251" s="1110">
        <v>295.8</v>
      </c>
      <c r="C251" s="1110">
        <v>295.54230000000001</v>
      </c>
      <c r="D251" s="1106" t="s">
        <v>4512</v>
      </c>
    </row>
    <row r="252" spans="1:4" s="1104" customFormat="1" ht="11.25" customHeight="1" x14ac:dyDescent="0.2">
      <c r="A252" s="1405"/>
      <c r="B252" s="1110">
        <v>8.56</v>
      </c>
      <c r="C252" s="1110">
        <v>8.5619999999999994</v>
      </c>
      <c r="D252" s="1106" t="s">
        <v>623</v>
      </c>
    </row>
    <row r="253" spans="1:4" s="1104" customFormat="1" ht="11.25" customHeight="1" x14ac:dyDescent="0.2">
      <c r="A253" s="1405"/>
      <c r="B253" s="1110">
        <v>119936.84000000001</v>
      </c>
      <c r="C253" s="1110">
        <v>119936.59480000001</v>
      </c>
      <c r="D253" s="1106" t="s">
        <v>11</v>
      </c>
    </row>
    <row r="254" spans="1:4" s="1104" customFormat="1" ht="11.25" customHeight="1" x14ac:dyDescent="0.2">
      <c r="A254" s="1404" t="s">
        <v>866</v>
      </c>
      <c r="B254" s="1109">
        <v>250</v>
      </c>
      <c r="C254" s="1109">
        <v>250</v>
      </c>
      <c r="D254" s="1105" t="s">
        <v>2628</v>
      </c>
    </row>
    <row r="255" spans="1:4" s="1104" customFormat="1" ht="11.25" customHeight="1" x14ac:dyDescent="0.2">
      <c r="A255" s="1405"/>
      <c r="B255" s="1110">
        <v>15592.300000000001</v>
      </c>
      <c r="C255" s="1110">
        <v>15592.298999999999</v>
      </c>
      <c r="D255" s="1106" t="s">
        <v>512</v>
      </c>
    </row>
    <row r="256" spans="1:4" s="1104" customFormat="1" ht="11.25" customHeight="1" x14ac:dyDescent="0.2">
      <c r="A256" s="1405"/>
      <c r="B256" s="1110">
        <v>3533</v>
      </c>
      <c r="C256" s="1110">
        <v>3481.8855400000002</v>
      </c>
      <c r="D256" s="1106" t="s">
        <v>617</v>
      </c>
    </row>
    <row r="257" spans="1:4" s="1104" customFormat="1" ht="11.25" customHeight="1" x14ac:dyDescent="0.2">
      <c r="A257" s="1405"/>
      <c r="B257" s="1110">
        <v>331</v>
      </c>
      <c r="C257" s="1110">
        <v>331</v>
      </c>
      <c r="D257" s="1106" t="s">
        <v>618</v>
      </c>
    </row>
    <row r="258" spans="1:4" s="1104" customFormat="1" ht="11.25" customHeight="1" x14ac:dyDescent="0.2">
      <c r="A258" s="1405"/>
      <c r="B258" s="1110">
        <v>67.400000000000006</v>
      </c>
      <c r="C258" s="1110">
        <v>67.400000000000006</v>
      </c>
      <c r="D258" s="1106" t="s">
        <v>4512</v>
      </c>
    </row>
    <row r="259" spans="1:4" s="1104" customFormat="1" ht="11.25" customHeight="1" x14ac:dyDescent="0.2">
      <c r="A259" s="1406"/>
      <c r="B259" s="1111">
        <v>19773.700000000004</v>
      </c>
      <c r="C259" s="1111">
        <v>19722.58454</v>
      </c>
      <c r="D259" s="1107" t="s">
        <v>11</v>
      </c>
    </row>
    <row r="260" spans="1:4" s="1104" customFormat="1" ht="11.25" customHeight="1" x14ac:dyDescent="0.2">
      <c r="A260" s="1404" t="s">
        <v>870</v>
      </c>
      <c r="B260" s="1109">
        <v>540</v>
      </c>
      <c r="C260" s="1109">
        <v>540</v>
      </c>
      <c r="D260" s="1105" t="s">
        <v>489</v>
      </c>
    </row>
    <row r="261" spans="1:4" s="1104" customFormat="1" ht="11.25" customHeight="1" x14ac:dyDescent="0.2">
      <c r="A261" s="1405"/>
      <c r="B261" s="1110">
        <v>701.63</v>
      </c>
      <c r="C261" s="1110">
        <v>701.62599999999998</v>
      </c>
      <c r="D261" s="1106" t="s">
        <v>3393</v>
      </c>
    </row>
    <row r="262" spans="1:4" s="1104" customFormat="1" ht="11.25" customHeight="1" x14ac:dyDescent="0.2">
      <c r="A262" s="1405"/>
      <c r="B262" s="1110">
        <v>21766.67</v>
      </c>
      <c r="C262" s="1110">
        <v>21766.667999999998</v>
      </c>
      <c r="D262" s="1106" t="s">
        <v>512</v>
      </c>
    </row>
    <row r="263" spans="1:4" s="1104" customFormat="1" ht="11.25" customHeight="1" x14ac:dyDescent="0.2">
      <c r="A263" s="1405"/>
      <c r="B263" s="1110">
        <v>6074</v>
      </c>
      <c r="C263" s="1110">
        <v>6066.6617800000004</v>
      </c>
      <c r="D263" s="1106" t="s">
        <v>617</v>
      </c>
    </row>
    <row r="264" spans="1:4" s="1104" customFormat="1" ht="11.25" customHeight="1" x14ac:dyDescent="0.2">
      <c r="A264" s="1405"/>
      <c r="B264" s="1110">
        <v>821</v>
      </c>
      <c r="C264" s="1110">
        <v>821</v>
      </c>
      <c r="D264" s="1106" t="s">
        <v>618</v>
      </c>
    </row>
    <row r="265" spans="1:4" s="1104" customFormat="1" ht="11.25" customHeight="1" x14ac:dyDescent="0.2">
      <c r="A265" s="1405"/>
      <c r="B265" s="1110">
        <v>500</v>
      </c>
      <c r="C265" s="1110">
        <v>500</v>
      </c>
      <c r="D265" s="1106" t="s">
        <v>4505</v>
      </c>
    </row>
    <row r="266" spans="1:4" s="1104" customFormat="1" ht="11.25" customHeight="1" x14ac:dyDescent="0.2">
      <c r="A266" s="1406"/>
      <c r="B266" s="1111">
        <v>30403.3</v>
      </c>
      <c r="C266" s="1111">
        <v>30395.955779999997</v>
      </c>
      <c r="D266" s="1107" t="s">
        <v>11</v>
      </c>
    </row>
    <row r="267" spans="1:4" s="1104" customFormat="1" ht="11.25" customHeight="1" x14ac:dyDescent="0.2">
      <c r="A267" s="1405" t="s">
        <v>869</v>
      </c>
      <c r="B267" s="1110">
        <v>27767.18</v>
      </c>
      <c r="C267" s="1110">
        <v>27767.179</v>
      </c>
      <c r="D267" s="1106" t="s">
        <v>512</v>
      </c>
    </row>
    <row r="268" spans="1:4" s="1104" customFormat="1" ht="11.25" customHeight="1" x14ac:dyDescent="0.2">
      <c r="A268" s="1405"/>
      <c r="B268" s="1110">
        <v>6757</v>
      </c>
      <c r="C268" s="1110">
        <v>6565.0321000000004</v>
      </c>
      <c r="D268" s="1106" t="s">
        <v>617</v>
      </c>
    </row>
    <row r="269" spans="1:4" s="1104" customFormat="1" ht="11.25" customHeight="1" x14ac:dyDescent="0.2">
      <c r="A269" s="1405"/>
      <c r="B269" s="1110">
        <v>582</v>
      </c>
      <c r="C269" s="1110">
        <v>582</v>
      </c>
      <c r="D269" s="1106" t="s">
        <v>618</v>
      </c>
    </row>
    <row r="270" spans="1:4" s="1104" customFormat="1" ht="11.25" customHeight="1" x14ac:dyDescent="0.2">
      <c r="A270" s="1405"/>
      <c r="B270" s="1110">
        <v>600</v>
      </c>
      <c r="C270" s="1110">
        <v>0</v>
      </c>
      <c r="D270" s="1106" t="s">
        <v>3200</v>
      </c>
    </row>
    <row r="271" spans="1:4" s="1104" customFormat="1" ht="11.25" customHeight="1" x14ac:dyDescent="0.2">
      <c r="A271" s="1406"/>
      <c r="B271" s="1111">
        <v>35706.18</v>
      </c>
      <c r="C271" s="1111">
        <v>34914.2111</v>
      </c>
      <c r="D271" s="1107" t="s">
        <v>11</v>
      </c>
    </row>
    <row r="272" spans="1:4" s="1104" customFormat="1" ht="11.25" customHeight="1" x14ac:dyDescent="0.2">
      <c r="A272" s="1405" t="s">
        <v>862</v>
      </c>
      <c r="B272" s="1110">
        <v>65</v>
      </c>
      <c r="C272" s="1110">
        <v>65</v>
      </c>
      <c r="D272" s="1106" t="s">
        <v>2814</v>
      </c>
    </row>
    <row r="273" spans="1:4" s="1104" customFormat="1" ht="11.25" customHeight="1" x14ac:dyDescent="0.2">
      <c r="A273" s="1405"/>
      <c r="B273" s="1110">
        <v>234</v>
      </c>
      <c r="C273" s="1110">
        <v>234</v>
      </c>
      <c r="D273" s="1106" t="s">
        <v>2628</v>
      </c>
    </row>
    <row r="274" spans="1:4" s="1104" customFormat="1" ht="11.25" customHeight="1" x14ac:dyDescent="0.2">
      <c r="A274" s="1405"/>
      <c r="B274" s="1110">
        <v>100</v>
      </c>
      <c r="C274" s="1110">
        <v>100</v>
      </c>
      <c r="D274" s="1106" t="s">
        <v>624</v>
      </c>
    </row>
    <row r="275" spans="1:4" s="1104" customFormat="1" ht="11.25" customHeight="1" x14ac:dyDescent="0.2">
      <c r="A275" s="1405"/>
      <c r="B275" s="1110">
        <v>100</v>
      </c>
      <c r="C275" s="1110">
        <v>100</v>
      </c>
      <c r="D275" s="1106" t="s">
        <v>2918</v>
      </c>
    </row>
    <row r="276" spans="1:4" s="1104" customFormat="1" ht="11.25" customHeight="1" x14ac:dyDescent="0.2">
      <c r="A276" s="1405"/>
      <c r="B276" s="1110">
        <v>13038.49</v>
      </c>
      <c r="C276" s="1110">
        <v>13038.485000000001</v>
      </c>
      <c r="D276" s="1106" t="s">
        <v>512</v>
      </c>
    </row>
    <row r="277" spans="1:4" s="1104" customFormat="1" ht="11.25" customHeight="1" x14ac:dyDescent="0.2">
      <c r="A277" s="1405"/>
      <c r="B277" s="1110">
        <v>3109</v>
      </c>
      <c r="C277" s="1110">
        <v>3055.55197</v>
      </c>
      <c r="D277" s="1106" t="s">
        <v>617</v>
      </c>
    </row>
    <row r="278" spans="1:4" s="1104" customFormat="1" ht="11.25" customHeight="1" x14ac:dyDescent="0.2">
      <c r="A278" s="1405"/>
      <c r="B278" s="1110">
        <v>119</v>
      </c>
      <c r="C278" s="1110">
        <v>119</v>
      </c>
      <c r="D278" s="1106" t="s">
        <v>618</v>
      </c>
    </row>
    <row r="279" spans="1:4" s="1104" customFormat="1" ht="11.25" customHeight="1" x14ac:dyDescent="0.2">
      <c r="A279" s="1405"/>
      <c r="B279" s="1110">
        <v>16765.489999999998</v>
      </c>
      <c r="C279" s="1110">
        <v>16712.036970000001</v>
      </c>
      <c r="D279" s="1106" t="s">
        <v>11</v>
      </c>
    </row>
    <row r="280" spans="1:4" s="1104" customFormat="1" ht="11.25" customHeight="1" x14ac:dyDescent="0.2">
      <c r="A280" s="1404" t="s">
        <v>871</v>
      </c>
      <c r="B280" s="1109">
        <v>225</v>
      </c>
      <c r="C280" s="1109">
        <v>225</v>
      </c>
      <c r="D280" s="1105" t="s">
        <v>2628</v>
      </c>
    </row>
    <row r="281" spans="1:4" s="1104" customFormat="1" ht="11.25" customHeight="1" x14ac:dyDescent="0.2">
      <c r="A281" s="1405"/>
      <c r="B281" s="1110">
        <v>75</v>
      </c>
      <c r="C281" s="1110">
        <v>75</v>
      </c>
      <c r="D281" s="1106" t="s">
        <v>2918</v>
      </c>
    </row>
    <row r="282" spans="1:4" s="1104" customFormat="1" ht="11.25" customHeight="1" x14ac:dyDescent="0.2">
      <c r="A282" s="1405"/>
      <c r="B282" s="1110">
        <v>132.62</v>
      </c>
      <c r="C282" s="1110">
        <v>132.61600000000001</v>
      </c>
      <c r="D282" s="1106" t="s">
        <v>622</v>
      </c>
    </row>
    <row r="283" spans="1:4" s="1104" customFormat="1" ht="11.25" customHeight="1" x14ac:dyDescent="0.2">
      <c r="A283" s="1405"/>
      <c r="B283" s="1110">
        <v>15715.130000000001</v>
      </c>
      <c r="C283" s="1110">
        <v>15715.132</v>
      </c>
      <c r="D283" s="1106" t="s">
        <v>512</v>
      </c>
    </row>
    <row r="284" spans="1:4" s="1104" customFormat="1" ht="11.25" customHeight="1" x14ac:dyDescent="0.2">
      <c r="A284" s="1405"/>
      <c r="B284" s="1110">
        <v>4645</v>
      </c>
      <c r="C284" s="1110">
        <v>4641.6083200000003</v>
      </c>
      <c r="D284" s="1106" t="s">
        <v>617</v>
      </c>
    </row>
    <row r="285" spans="1:4" s="1104" customFormat="1" ht="11.25" customHeight="1" x14ac:dyDescent="0.2">
      <c r="A285" s="1405"/>
      <c r="B285" s="1110">
        <v>419</v>
      </c>
      <c r="C285" s="1110">
        <v>419</v>
      </c>
      <c r="D285" s="1106" t="s">
        <v>618</v>
      </c>
    </row>
    <row r="286" spans="1:4" s="1104" customFormat="1" ht="11.25" customHeight="1" x14ac:dyDescent="0.2">
      <c r="A286" s="1405"/>
      <c r="B286" s="1110">
        <v>1699.14</v>
      </c>
      <c r="C286" s="1110">
        <v>1699.1312399999999</v>
      </c>
      <c r="D286" s="1106" t="s">
        <v>3634</v>
      </c>
    </row>
    <row r="287" spans="1:4" s="1104" customFormat="1" ht="11.25" customHeight="1" x14ac:dyDescent="0.2">
      <c r="A287" s="1405"/>
      <c r="B287" s="1110">
        <v>67.400000000000006</v>
      </c>
      <c r="C287" s="1110">
        <v>67.400000000000006</v>
      </c>
      <c r="D287" s="1106" t="s">
        <v>4512</v>
      </c>
    </row>
    <row r="288" spans="1:4" s="1104" customFormat="1" ht="11.25" customHeight="1" x14ac:dyDescent="0.2">
      <c r="A288" s="1405"/>
      <c r="B288" s="1110">
        <v>142.30000000000001</v>
      </c>
      <c r="C288" s="1110">
        <v>142.30000000000001</v>
      </c>
      <c r="D288" s="1106" t="s">
        <v>4505</v>
      </c>
    </row>
    <row r="289" spans="1:4" s="1104" customFormat="1" ht="11.25" customHeight="1" x14ac:dyDescent="0.2">
      <c r="A289" s="1405"/>
      <c r="B289" s="1110">
        <v>23120.59</v>
      </c>
      <c r="C289" s="1110">
        <v>23117.187559999998</v>
      </c>
      <c r="D289" s="1106" t="s">
        <v>11</v>
      </c>
    </row>
    <row r="290" spans="1:4" s="1104" customFormat="1" ht="11.25" customHeight="1" x14ac:dyDescent="0.2">
      <c r="A290" s="1404" t="s">
        <v>867</v>
      </c>
      <c r="B290" s="1109">
        <v>248</v>
      </c>
      <c r="C290" s="1109">
        <v>248</v>
      </c>
      <c r="D290" s="1105" t="s">
        <v>2628</v>
      </c>
    </row>
    <row r="291" spans="1:4" s="1104" customFormat="1" ht="11.25" customHeight="1" x14ac:dyDescent="0.2">
      <c r="A291" s="1405"/>
      <c r="B291" s="1110">
        <v>9019.5400000000009</v>
      </c>
      <c r="C291" s="1110">
        <v>8655.2787899999985</v>
      </c>
      <c r="D291" s="1106" t="s">
        <v>3201</v>
      </c>
    </row>
    <row r="292" spans="1:4" s="1104" customFormat="1" ht="11.25" customHeight="1" x14ac:dyDescent="0.2">
      <c r="A292" s="1405"/>
      <c r="B292" s="1110">
        <v>18226.490000000002</v>
      </c>
      <c r="C292" s="1110">
        <v>18226.494000000002</v>
      </c>
      <c r="D292" s="1106" t="s">
        <v>512</v>
      </c>
    </row>
    <row r="293" spans="1:4" s="1104" customFormat="1" ht="11.25" customHeight="1" x14ac:dyDescent="0.2">
      <c r="A293" s="1405"/>
      <c r="B293" s="1110">
        <v>5626</v>
      </c>
      <c r="C293" s="1110">
        <v>5441.2387200000003</v>
      </c>
      <c r="D293" s="1106" t="s">
        <v>617</v>
      </c>
    </row>
    <row r="294" spans="1:4" s="1104" customFormat="1" ht="11.25" customHeight="1" x14ac:dyDescent="0.2">
      <c r="A294" s="1405"/>
      <c r="B294" s="1110">
        <v>388</v>
      </c>
      <c r="C294" s="1110">
        <v>388</v>
      </c>
      <c r="D294" s="1106" t="s">
        <v>618</v>
      </c>
    </row>
    <row r="295" spans="1:4" s="1104" customFormat="1" ht="11.25" customHeight="1" x14ac:dyDescent="0.2">
      <c r="A295" s="1405"/>
      <c r="B295" s="1110">
        <v>450.4</v>
      </c>
      <c r="C295" s="1110">
        <v>450.4</v>
      </c>
      <c r="D295" s="1106" t="s">
        <v>4512</v>
      </c>
    </row>
    <row r="296" spans="1:4" s="1104" customFormat="1" ht="11.25" customHeight="1" x14ac:dyDescent="0.2">
      <c r="A296" s="1406"/>
      <c r="B296" s="1111">
        <v>33958.43</v>
      </c>
      <c r="C296" s="1111">
        <v>33409.411510000005</v>
      </c>
      <c r="D296" s="1107" t="s">
        <v>11</v>
      </c>
    </row>
    <row r="297" spans="1:4" s="1104" customFormat="1" ht="11.25" customHeight="1" x14ac:dyDescent="0.2">
      <c r="A297" s="1405" t="s">
        <v>864</v>
      </c>
      <c r="B297" s="1110">
        <v>117</v>
      </c>
      <c r="C297" s="1110">
        <v>117</v>
      </c>
      <c r="D297" s="1106" t="s">
        <v>2628</v>
      </c>
    </row>
    <row r="298" spans="1:4" s="1104" customFormat="1" ht="11.25" customHeight="1" x14ac:dyDescent="0.2">
      <c r="A298" s="1405"/>
      <c r="B298" s="1110">
        <v>3000</v>
      </c>
      <c r="C298" s="1110">
        <v>3000</v>
      </c>
      <c r="D298" s="1106" t="s">
        <v>4513</v>
      </c>
    </row>
    <row r="299" spans="1:4" s="1104" customFormat="1" ht="11.25" customHeight="1" x14ac:dyDescent="0.2">
      <c r="A299" s="1405"/>
      <c r="B299" s="1110">
        <v>15592.300000000001</v>
      </c>
      <c r="C299" s="1110">
        <v>15592.298999999999</v>
      </c>
      <c r="D299" s="1106" t="s">
        <v>512</v>
      </c>
    </row>
    <row r="300" spans="1:4" s="1104" customFormat="1" ht="11.25" customHeight="1" x14ac:dyDescent="0.2">
      <c r="A300" s="1405"/>
      <c r="B300" s="1110">
        <v>3388</v>
      </c>
      <c r="C300" s="1110">
        <v>3388</v>
      </c>
      <c r="D300" s="1106" t="s">
        <v>617</v>
      </c>
    </row>
    <row r="301" spans="1:4" s="1104" customFormat="1" ht="11.25" customHeight="1" x14ac:dyDescent="0.2">
      <c r="A301" s="1405"/>
      <c r="B301" s="1110">
        <v>462</v>
      </c>
      <c r="C301" s="1110">
        <v>462</v>
      </c>
      <c r="D301" s="1106" t="s">
        <v>618</v>
      </c>
    </row>
    <row r="302" spans="1:4" s="1104" customFormat="1" ht="11.25" customHeight="1" x14ac:dyDescent="0.2">
      <c r="A302" s="1405"/>
      <c r="B302" s="1110">
        <v>95</v>
      </c>
      <c r="C302" s="1110">
        <v>95</v>
      </c>
      <c r="D302" s="1106" t="s">
        <v>4512</v>
      </c>
    </row>
    <row r="303" spans="1:4" s="1104" customFormat="1" ht="11.25" customHeight="1" x14ac:dyDescent="0.2">
      <c r="A303" s="1406"/>
      <c r="B303" s="1111">
        <v>22654.300000000003</v>
      </c>
      <c r="C303" s="1111">
        <v>22654.298999999999</v>
      </c>
      <c r="D303" s="1107" t="s">
        <v>11</v>
      </c>
    </row>
    <row r="304" spans="1:4" s="1104" customFormat="1" ht="11.25" customHeight="1" x14ac:dyDescent="0.2">
      <c r="A304" s="1405" t="s">
        <v>868</v>
      </c>
      <c r="B304" s="1110">
        <v>185</v>
      </c>
      <c r="C304" s="1110">
        <v>185</v>
      </c>
      <c r="D304" s="1106" t="s">
        <v>3394</v>
      </c>
    </row>
    <row r="305" spans="1:4" s="1104" customFormat="1" ht="11.25" customHeight="1" x14ac:dyDescent="0.2">
      <c r="A305" s="1405"/>
      <c r="B305" s="1110">
        <v>21779.35</v>
      </c>
      <c r="C305" s="1110">
        <v>21779.345999999998</v>
      </c>
      <c r="D305" s="1106" t="s">
        <v>512</v>
      </c>
    </row>
    <row r="306" spans="1:4" s="1104" customFormat="1" ht="11.25" customHeight="1" x14ac:dyDescent="0.2">
      <c r="A306" s="1405"/>
      <c r="B306" s="1110">
        <v>6199</v>
      </c>
      <c r="C306" s="1110">
        <v>6199</v>
      </c>
      <c r="D306" s="1106" t="s">
        <v>617</v>
      </c>
    </row>
    <row r="307" spans="1:4" s="1104" customFormat="1" ht="11.25" customHeight="1" x14ac:dyDescent="0.2">
      <c r="A307" s="1405"/>
      <c r="B307" s="1110">
        <v>385</v>
      </c>
      <c r="C307" s="1110">
        <v>385</v>
      </c>
      <c r="D307" s="1106" t="s">
        <v>618</v>
      </c>
    </row>
    <row r="308" spans="1:4" s="1104" customFormat="1" ht="11.25" customHeight="1" x14ac:dyDescent="0.2">
      <c r="A308" s="1405"/>
      <c r="B308" s="1110">
        <v>67.400000000000006</v>
      </c>
      <c r="C308" s="1110">
        <v>67.400000000000006</v>
      </c>
      <c r="D308" s="1106" t="s">
        <v>4512</v>
      </c>
    </row>
    <row r="309" spans="1:4" s="1104" customFormat="1" ht="11.25" customHeight="1" x14ac:dyDescent="0.2">
      <c r="A309" s="1405"/>
      <c r="B309" s="1110">
        <v>56</v>
      </c>
      <c r="C309" s="1110">
        <v>56</v>
      </c>
      <c r="D309" s="1106" t="s">
        <v>4514</v>
      </c>
    </row>
    <row r="310" spans="1:4" s="1104" customFormat="1" ht="11.25" customHeight="1" x14ac:dyDescent="0.2">
      <c r="A310" s="1405"/>
      <c r="B310" s="1110">
        <v>28671.75</v>
      </c>
      <c r="C310" s="1110">
        <v>28671.745999999999</v>
      </c>
      <c r="D310" s="1106" t="s">
        <v>11</v>
      </c>
    </row>
    <row r="311" spans="1:4" s="1104" customFormat="1" ht="11.25" customHeight="1" x14ac:dyDescent="0.2">
      <c r="A311" s="1404" t="s">
        <v>861</v>
      </c>
      <c r="B311" s="1109">
        <v>600</v>
      </c>
      <c r="C311" s="1109">
        <v>600</v>
      </c>
      <c r="D311" s="1105" t="s">
        <v>489</v>
      </c>
    </row>
    <row r="312" spans="1:4" s="1104" customFormat="1" ht="11.25" customHeight="1" x14ac:dyDescent="0.2">
      <c r="A312" s="1405"/>
      <c r="B312" s="1110">
        <v>295.16000000000003</v>
      </c>
      <c r="C312" s="1110">
        <v>295.16300000000001</v>
      </c>
      <c r="D312" s="1106" t="s">
        <v>3393</v>
      </c>
    </row>
    <row r="313" spans="1:4" s="1104" customFormat="1" ht="11.25" customHeight="1" x14ac:dyDescent="0.2">
      <c r="A313" s="1405"/>
      <c r="B313" s="1110">
        <v>270</v>
      </c>
      <c r="C313" s="1110">
        <v>270</v>
      </c>
      <c r="D313" s="1106" t="s">
        <v>2628</v>
      </c>
    </row>
    <row r="314" spans="1:4" s="1104" customFormat="1" ht="11.25" customHeight="1" x14ac:dyDescent="0.2">
      <c r="A314" s="1405"/>
      <c r="B314" s="1110">
        <v>15715.130000000001</v>
      </c>
      <c r="C314" s="1110">
        <v>15715.132</v>
      </c>
      <c r="D314" s="1106" t="s">
        <v>512</v>
      </c>
    </row>
    <row r="315" spans="1:4" s="1104" customFormat="1" ht="11.25" customHeight="1" x14ac:dyDescent="0.2">
      <c r="A315" s="1405"/>
      <c r="B315" s="1110">
        <v>4144</v>
      </c>
      <c r="C315" s="1110">
        <v>4144</v>
      </c>
      <c r="D315" s="1106" t="s">
        <v>617</v>
      </c>
    </row>
    <row r="316" spans="1:4" s="1104" customFormat="1" ht="11.25" customHeight="1" x14ac:dyDescent="0.2">
      <c r="A316" s="1405"/>
      <c r="B316" s="1110">
        <v>542</v>
      </c>
      <c r="C316" s="1110">
        <v>542</v>
      </c>
      <c r="D316" s="1106" t="s">
        <v>618</v>
      </c>
    </row>
    <row r="317" spans="1:4" s="1104" customFormat="1" ht="11.25" customHeight="1" x14ac:dyDescent="0.2">
      <c r="A317" s="1405"/>
      <c r="B317" s="1110">
        <v>21566.29</v>
      </c>
      <c r="C317" s="1110">
        <v>21566.294999999998</v>
      </c>
      <c r="D317" s="1106" t="s">
        <v>11</v>
      </c>
    </row>
    <row r="318" spans="1:4" s="1104" customFormat="1" ht="11.25" customHeight="1" x14ac:dyDescent="0.2">
      <c r="A318" s="1404" t="s">
        <v>787</v>
      </c>
      <c r="B318" s="1109">
        <v>2000</v>
      </c>
      <c r="C318" s="1109">
        <v>2000</v>
      </c>
      <c r="D318" s="1105" t="s">
        <v>2628</v>
      </c>
    </row>
    <row r="319" spans="1:4" s="1104" customFormat="1" ht="11.25" customHeight="1" x14ac:dyDescent="0.2">
      <c r="A319" s="1405"/>
      <c r="B319" s="1110">
        <v>35</v>
      </c>
      <c r="C319" s="1110">
        <v>35</v>
      </c>
      <c r="D319" s="1106" t="s">
        <v>621</v>
      </c>
    </row>
    <row r="320" spans="1:4" s="1104" customFormat="1" ht="11.25" customHeight="1" x14ac:dyDescent="0.2">
      <c r="A320" s="1405"/>
      <c r="B320" s="1110">
        <v>21959.53</v>
      </c>
      <c r="C320" s="1110">
        <v>21916.524809999999</v>
      </c>
      <c r="D320" s="1106" t="s">
        <v>512</v>
      </c>
    </row>
    <row r="321" spans="1:4" s="1104" customFormat="1" ht="11.25" customHeight="1" x14ac:dyDescent="0.2">
      <c r="A321" s="1405"/>
      <c r="B321" s="1110">
        <v>5283</v>
      </c>
      <c r="C321" s="1110">
        <v>5220.79648</v>
      </c>
      <c r="D321" s="1106" t="s">
        <v>617</v>
      </c>
    </row>
    <row r="322" spans="1:4" s="1104" customFormat="1" ht="11.25" customHeight="1" x14ac:dyDescent="0.2">
      <c r="A322" s="1405"/>
      <c r="B322" s="1110">
        <v>1092</v>
      </c>
      <c r="C322" s="1110">
        <v>1092</v>
      </c>
      <c r="D322" s="1106" t="s">
        <v>618</v>
      </c>
    </row>
    <row r="323" spans="1:4" s="1104" customFormat="1" ht="11.25" customHeight="1" x14ac:dyDescent="0.2">
      <c r="A323" s="1406"/>
      <c r="B323" s="1111">
        <v>30369.53</v>
      </c>
      <c r="C323" s="1111">
        <v>30264.321289999996</v>
      </c>
      <c r="D323" s="1107" t="s">
        <v>11</v>
      </c>
    </row>
    <row r="324" spans="1:4" s="1104" customFormat="1" ht="11.25" customHeight="1" x14ac:dyDescent="0.2">
      <c r="A324" s="1405" t="s">
        <v>865</v>
      </c>
      <c r="B324" s="1110">
        <v>189</v>
      </c>
      <c r="C324" s="1110">
        <v>189</v>
      </c>
      <c r="D324" s="1106" t="s">
        <v>2628</v>
      </c>
    </row>
    <row r="325" spans="1:4" s="1104" customFormat="1" ht="11.25" customHeight="1" x14ac:dyDescent="0.2">
      <c r="A325" s="1405"/>
      <c r="B325" s="1110">
        <v>250</v>
      </c>
      <c r="C325" s="1110">
        <v>250</v>
      </c>
      <c r="D325" s="1106" t="s">
        <v>624</v>
      </c>
    </row>
    <row r="326" spans="1:4" s="1104" customFormat="1" ht="11.25" customHeight="1" x14ac:dyDescent="0.2">
      <c r="A326" s="1405"/>
      <c r="B326" s="1110">
        <v>13121.08</v>
      </c>
      <c r="C326" s="1110">
        <v>13121.073</v>
      </c>
      <c r="D326" s="1106" t="s">
        <v>512</v>
      </c>
    </row>
    <row r="327" spans="1:4" s="1104" customFormat="1" ht="11.25" customHeight="1" x14ac:dyDescent="0.2">
      <c r="A327" s="1405"/>
      <c r="B327" s="1110">
        <v>2634</v>
      </c>
      <c r="C327" s="1110">
        <v>2559.3182200000001</v>
      </c>
      <c r="D327" s="1106" t="s">
        <v>617</v>
      </c>
    </row>
    <row r="328" spans="1:4" s="1104" customFormat="1" ht="11.25" customHeight="1" x14ac:dyDescent="0.2">
      <c r="A328" s="1405"/>
      <c r="B328" s="1110">
        <v>260</v>
      </c>
      <c r="C328" s="1110">
        <v>260</v>
      </c>
      <c r="D328" s="1106" t="s">
        <v>618</v>
      </c>
    </row>
    <row r="329" spans="1:4" s="1104" customFormat="1" ht="11.25" customHeight="1" x14ac:dyDescent="0.2">
      <c r="A329" s="1406"/>
      <c r="B329" s="1111">
        <v>16454.080000000002</v>
      </c>
      <c r="C329" s="1111">
        <v>16379.39122</v>
      </c>
      <c r="D329" s="1107" t="s">
        <v>11</v>
      </c>
    </row>
    <row r="330" spans="1:4" s="1104" customFormat="1" ht="11.25" customHeight="1" x14ac:dyDescent="0.2">
      <c r="A330" s="1405" t="s">
        <v>808</v>
      </c>
      <c r="B330" s="1110">
        <v>736.49</v>
      </c>
      <c r="C330" s="1110">
        <v>580.79999999999995</v>
      </c>
      <c r="D330" s="1106" t="s">
        <v>3436</v>
      </c>
    </row>
    <row r="331" spans="1:4" s="1104" customFormat="1" ht="11.25" customHeight="1" x14ac:dyDescent="0.2">
      <c r="A331" s="1405"/>
      <c r="B331" s="1110">
        <v>800</v>
      </c>
      <c r="C331" s="1110">
        <v>800</v>
      </c>
      <c r="D331" s="1106" t="s">
        <v>489</v>
      </c>
    </row>
    <row r="332" spans="1:4" s="1104" customFormat="1" ht="11.25" customHeight="1" x14ac:dyDescent="0.2">
      <c r="A332" s="1405"/>
      <c r="B332" s="1110">
        <v>100</v>
      </c>
      <c r="C332" s="1110">
        <v>100</v>
      </c>
      <c r="D332" s="1106" t="s">
        <v>2628</v>
      </c>
    </row>
    <row r="333" spans="1:4" s="1104" customFormat="1" ht="11.25" customHeight="1" x14ac:dyDescent="0.2">
      <c r="A333" s="1405"/>
      <c r="B333" s="1110">
        <v>18252.13</v>
      </c>
      <c r="C333" s="1110">
        <v>18252.13</v>
      </c>
      <c r="D333" s="1106" t="s">
        <v>512</v>
      </c>
    </row>
    <row r="334" spans="1:4" s="1104" customFormat="1" ht="11.25" customHeight="1" x14ac:dyDescent="0.2">
      <c r="A334" s="1405"/>
      <c r="B334" s="1110">
        <v>4865</v>
      </c>
      <c r="C334" s="1110">
        <v>4835.2552500000002</v>
      </c>
      <c r="D334" s="1106" t="s">
        <v>617</v>
      </c>
    </row>
    <row r="335" spans="1:4" s="1104" customFormat="1" ht="11.25" customHeight="1" x14ac:dyDescent="0.2">
      <c r="A335" s="1405"/>
      <c r="B335" s="1110">
        <v>88</v>
      </c>
      <c r="C335" s="1110">
        <v>88</v>
      </c>
      <c r="D335" s="1106" t="s">
        <v>618</v>
      </c>
    </row>
    <row r="336" spans="1:4" s="1104" customFormat="1" ht="11.25" customHeight="1" x14ac:dyDescent="0.2">
      <c r="A336" s="1405"/>
      <c r="B336" s="1110">
        <v>157.4</v>
      </c>
      <c r="C336" s="1110">
        <v>154.46600000000001</v>
      </c>
      <c r="D336" s="1106" t="s">
        <v>4512</v>
      </c>
    </row>
    <row r="337" spans="1:4" s="1104" customFormat="1" ht="11.25" customHeight="1" x14ac:dyDescent="0.2">
      <c r="A337" s="1405"/>
      <c r="B337" s="1110">
        <v>1793</v>
      </c>
      <c r="C337" s="1110">
        <v>1775.7055500000001</v>
      </c>
      <c r="D337" s="1106" t="s">
        <v>2922</v>
      </c>
    </row>
    <row r="338" spans="1:4" s="1104" customFormat="1" ht="11.25" customHeight="1" x14ac:dyDescent="0.2">
      <c r="A338" s="1405"/>
      <c r="B338" s="1110">
        <v>26792.020000000004</v>
      </c>
      <c r="C338" s="1110">
        <v>26586.356800000001</v>
      </c>
      <c r="D338" s="1106" t="s">
        <v>11</v>
      </c>
    </row>
    <row r="339" spans="1:4" s="1104" customFormat="1" ht="11.25" customHeight="1" x14ac:dyDescent="0.2">
      <c r="A339" s="1404" t="s">
        <v>803</v>
      </c>
      <c r="B339" s="1109">
        <v>51</v>
      </c>
      <c r="C339" s="1109">
        <v>51</v>
      </c>
      <c r="D339" s="1105" t="s">
        <v>3202</v>
      </c>
    </row>
    <row r="340" spans="1:4" s="1104" customFormat="1" ht="11.25" customHeight="1" x14ac:dyDescent="0.2">
      <c r="A340" s="1405"/>
      <c r="B340" s="1110">
        <v>430</v>
      </c>
      <c r="C340" s="1110">
        <v>430</v>
      </c>
      <c r="D340" s="1106" t="s">
        <v>489</v>
      </c>
    </row>
    <row r="341" spans="1:4" s="1104" customFormat="1" ht="11.25" customHeight="1" x14ac:dyDescent="0.2">
      <c r="A341" s="1405"/>
      <c r="B341" s="1110">
        <v>723</v>
      </c>
      <c r="C341" s="1110">
        <v>723</v>
      </c>
      <c r="D341" s="1106" t="s">
        <v>2628</v>
      </c>
    </row>
    <row r="342" spans="1:4" s="1104" customFormat="1" ht="11.25" customHeight="1" x14ac:dyDescent="0.2">
      <c r="A342" s="1405"/>
      <c r="B342" s="1110">
        <v>76</v>
      </c>
      <c r="C342" s="1110">
        <v>76</v>
      </c>
      <c r="D342" s="1106" t="s">
        <v>2918</v>
      </c>
    </row>
    <row r="343" spans="1:4" s="1104" customFormat="1" ht="11.25" customHeight="1" x14ac:dyDescent="0.2">
      <c r="A343" s="1405"/>
      <c r="B343" s="1110">
        <v>15951.78</v>
      </c>
      <c r="C343" s="1110">
        <v>15951.779</v>
      </c>
      <c r="D343" s="1106" t="s">
        <v>512</v>
      </c>
    </row>
    <row r="344" spans="1:4" s="1104" customFormat="1" ht="11.25" customHeight="1" x14ac:dyDescent="0.2">
      <c r="A344" s="1405"/>
      <c r="B344" s="1110">
        <v>3891</v>
      </c>
      <c r="C344" s="1110">
        <v>3674.26451</v>
      </c>
      <c r="D344" s="1106" t="s">
        <v>617</v>
      </c>
    </row>
    <row r="345" spans="1:4" s="1104" customFormat="1" ht="11.25" customHeight="1" x14ac:dyDescent="0.2">
      <c r="A345" s="1405"/>
      <c r="B345" s="1110">
        <v>214</v>
      </c>
      <c r="C345" s="1110">
        <v>214</v>
      </c>
      <c r="D345" s="1106" t="s">
        <v>618</v>
      </c>
    </row>
    <row r="346" spans="1:4" s="1104" customFormat="1" ht="11.25" customHeight="1" x14ac:dyDescent="0.2">
      <c r="A346" s="1405"/>
      <c r="B346" s="1110">
        <v>21336.78</v>
      </c>
      <c r="C346" s="1110">
        <v>21120.043510000003</v>
      </c>
      <c r="D346" s="1106" t="s">
        <v>11</v>
      </c>
    </row>
    <row r="347" spans="1:4" s="1104" customFormat="1" ht="11.25" customHeight="1" x14ac:dyDescent="0.2">
      <c r="A347" s="1404" t="s">
        <v>1636</v>
      </c>
      <c r="B347" s="1109">
        <v>22278.35</v>
      </c>
      <c r="C347" s="1109">
        <v>22278.347999999998</v>
      </c>
      <c r="D347" s="1105" t="s">
        <v>512</v>
      </c>
    </row>
    <row r="348" spans="1:4" s="1104" customFormat="1" ht="11.25" customHeight="1" x14ac:dyDescent="0.2">
      <c r="A348" s="1405"/>
      <c r="B348" s="1110">
        <v>6285</v>
      </c>
      <c r="C348" s="1110">
        <v>6167.9014800000004</v>
      </c>
      <c r="D348" s="1106" t="s">
        <v>617</v>
      </c>
    </row>
    <row r="349" spans="1:4" s="1104" customFormat="1" ht="11.25" customHeight="1" x14ac:dyDescent="0.2">
      <c r="A349" s="1405"/>
      <c r="B349" s="1110">
        <v>739</v>
      </c>
      <c r="C349" s="1110">
        <v>739</v>
      </c>
      <c r="D349" s="1106" t="s">
        <v>618</v>
      </c>
    </row>
    <row r="350" spans="1:4" s="1104" customFormat="1" ht="11.25" customHeight="1" x14ac:dyDescent="0.2">
      <c r="A350" s="1405"/>
      <c r="B350" s="1110">
        <v>67.400000000000006</v>
      </c>
      <c r="C350" s="1110">
        <v>67.400000000000006</v>
      </c>
      <c r="D350" s="1106" t="s">
        <v>4512</v>
      </c>
    </row>
    <row r="351" spans="1:4" s="1104" customFormat="1" ht="11.25" customHeight="1" x14ac:dyDescent="0.2">
      <c r="A351" s="1406"/>
      <c r="B351" s="1111">
        <v>29369.75</v>
      </c>
      <c r="C351" s="1111">
        <v>29252.64948</v>
      </c>
      <c r="D351" s="1107" t="s">
        <v>11</v>
      </c>
    </row>
    <row r="352" spans="1:4" s="1104" customFormat="1" ht="11.25" customHeight="1" x14ac:dyDescent="0.2">
      <c r="A352" s="1404" t="s">
        <v>1637</v>
      </c>
      <c r="B352" s="1109">
        <v>250</v>
      </c>
      <c r="C352" s="1109">
        <v>250</v>
      </c>
      <c r="D352" s="1105" t="s">
        <v>489</v>
      </c>
    </row>
    <row r="353" spans="1:4" s="1104" customFormat="1" ht="11.25" customHeight="1" x14ac:dyDescent="0.2">
      <c r="A353" s="1405"/>
      <c r="B353" s="1110">
        <v>54</v>
      </c>
      <c r="C353" s="1110">
        <v>54</v>
      </c>
      <c r="D353" s="1106" t="s">
        <v>2628</v>
      </c>
    </row>
    <row r="354" spans="1:4" s="1104" customFormat="1" ht="11.25" customHeight="1" x14ac:dyDescent="0.2">
      <c r="A354" s="1405"/>
      <c r="B354" s="1110">
        <v>65</v>
      </c>
      <c r="C354" s="1110">
        <v>65</v>
      </c>
      <c r="D354" s="1106" t="s">
        <v>3394</v>
      </c>
    </row>
    <row r="355" spans="1:4" s="1104" customFormat="1" ht="11.25" customHeight="1" x14ac:dyDescent="0.2">
      <c r="A355" s="1405"/>
      <c r="B355" s="1110">
        <v>12625.55</v>
      </c>
      <c r="C355" s="1110">
        <v>12625.545</v>
      </c>
      <c r="D355" s="1106" t="s">
        <v>512</v>
      </c>
    </row>
    <row r="356" spans="1:4" s="1104" customFormat="1" ht="11.25" customHeight="1" x14ac:dyDescent="0.2">
      <c r="A356" s="1405"/>
      <c r="B356" s="1110">
        <v>3134</v>
      </c>
      <c r="C356" s="1110">
        <v>3134</v>
      </c>
      <c r="D356" s="1106" t="s">
        <v>617</v>
      </c>
    </row>
    <row r="357" spans="1:4" s="1104" customFormat="1" ht="11.25" customHeight="1" x14ac:dyDescent="0.2">
      <c r="A357" s="1405"/>
      <c r="B357" s="1110">
        <v>214</v>
      </c>
      <c r="C357" s="1110">
        <v>214</v>
      </c>
      <c r="D357" s="1106" t="s">
        <v>618</v>
      </c>
    </row>
    <row r="358" spans="1:4" s="1104" customFormat="1" ht="11.25" customHeight="1" x14ac:dyDescent="0.2">
      <c r="A358" s="1406"/>
      <c r="B358" s="1111">
        <v>16342.55</v>
      </c>
      <c r="C358" s="1111">
        <v>16342.545</v>
      </c>
      <c r="D358" s="1107" t="s">
        <v>11</v>
      </c>
    </row>
    <row r="359" spans="1:4" s="1104" customFormat="1" ht="21" x14ac:dyDescent="0.2">
      <c r="A359" s="1405" t="s">
        <v>721</v>
      </c>
      <c r="B359" s="1110">
        <v>160.96</v>
      </c>
      <c r="C359" s="1110">
        <v>160.95733999999999</v>
      </c>
      <c r="D359" s="1106" t="s">
        <v>4485</v>
      </c>
    </row>
    <row r="360" spans="1:4" s="1104" customFormat="1" ht="21" x14ac:dyDescent="0.2">
      <c r="A360" s="1405"/>
      <c r="B360" s="1110">
        <v>454.04</v>
      </c>
      <c r="C360" s="1110">
        <v>454.03517999999997</v>
      </c>
      <c r="D360" s="1106" t="s">
        <v>4124</v>
      </c>
    </row>
    <row r="361" spans="1:4" s="1104" customFormat="1" ht="11.25" customHeight="1" x14ac:dyDescent="0.2">
      <c r="A361" s="1405"/>
      <c r="B361" s="1110">
        <v>2119.59</v>
      </c>
      <c r="C361" s="1110">
        <v>2119.5897500000001</v>
      </c>
      <c r="D361" s="1106" t="s">
        <v>3465</v>
      </c>
    </row>
    <row r="362" spans="1:4" s="1104" customFormat="1" ht="11.25" customHeight="1" x14ac:dyDescent="0.2">
      <c r="A362" s="1405"/>
      <c r="B362" s="1110">
        <v>315</v>
      </c>
      <c r="C362" s="1110">
        <v>315</v>
      </c>
      <c r="D362" s="1106" t="s">
        <v>2628</v>
      </c>
    </row>
    <row r="363" spans="1:4" s="1104" customFormat="1" ht="11.25" customHeight="1" x14ac:dyDescent="0.2">
      <c r="A363" s="1405"/>
      <c r="B363" s="1110">
        <v>2.02</v>
      </c>
      <c r="C363" s="1110">
        <v>2.0219999999999998</v>
      </c>
      <c r="D363" s="1106" t="s">
        <v>619</v>
      </c>
    </row>
    <row r="364" spans="1:4" s="1104" customFormat="1" ht="11.25" customHeight="1" x14ac:dyDescent="0.2">
      <c r="A364" s="1405"/>
      <c r="B364" s="1110">
        <v>2958.2200000000003</v>
      </c>
      <c r="C364" s="1110">
        <v>2958.2163900000005</v>
      </c>
      <c r="D364" s="1106" t="s">
        <v>4119</v>
      </c>
    </row>
    <row r="365" spans="1:4" s="1104" customFormat="1" ht="11.25" customHeight="1" x14ac:dyDescent="0.2">
      <c r="A365" s="1405"/>
      <c r="B365" s="1110">
        <v>3.5</v>
      </c>
      <c r="C365" s="1110">
        <v>3.5</v>
      </c>
      <c r="D365" s="1106" t="s">
        <v>624</v>
      </c>
    </row>
    <row r="366" spans="1:4" s="1104" customFormat="1" ht="11.25" customHeight="1" x14ac:dyDescent="0.2">
      <c r="A366" s="1405"/>
      <c r="B366" s="1110">
        <v>228</v>
      </c>
      <c r="C366" s="1110">
        <v>228</v>
      </c>
      <c r="D366" s="1106" t="s">
        <v>622</v>
      </c>
    </row>
    <row r="367" spans="1:4" s="1104" customFormat="1" ht="11.25" customHeight="1" x14ac:dyDescent="0.2">
      <c r="A367" s="1405"/>
      <c r="B367" s="1110">
        <v>27.44</v>
      </c>
      <c r="C367" s="1110">
        <v>27.427500000000002</v>
      </c>
      <c r="D367" s="1106" t="s">
        <v>4117</v>
      </c>
    </row>
    <row r="368" spans="1:4" s="1104" customFormat="1" ht="11.25" customHeight="1" x14ac:dyDescent="0.2">
      <c r="A368" s="1405"/>
      <c r="B368" s="1110">
        <v>23.37</v>
      </c>
      <c r="C368" s="1110">
        <v>23.364999999999998</v>
      </c>
      <c r="D368" s="1106" t="s">
        <v>3169</v>
      </c>
    </row>
    <row r="369" spans="1:4" s="1104" customFormat="1" ht="11.25" customHeight="1" x14ac:dyDescent="0.2">
      <c r="A369" s="1405"/>
      <c r="B369" s="1110">
        <v>65718.740000000005</v>
      </c>
      <c r="C369" s="1110">
        <v>65718.743000000002</v>
      </c>
      <c r="D369" s="1106" t="s">
        <v>512</v>
      </c>
    </row>
    <row r="370" spans="1:4" s="1104" customFormat="1" ht="11.25" customHeight="1" x14ac:dyDescent="0.2">
      <c r="A370" s="1405"/>
      <c r="B370" s="1110">
        <v>9910</v>
      </c>
      <c r="C370" s="1110">
        <v>9910</v>
      </c>
      <c r="D370" s="1106" t="s">
        <v>617</v>
      </c>
    </row>
    <row r="371" spans="1:4" s="1104" customFormat="1" ht="11.25" customHeight="1" x14ac:dyDescent="0.2">
      <c r="A371" s="1405"/>
      <c r="B371" s="1110">
        <v>4050</v>
      </c>
      <c r="C371" s="1110">
        <v>4050</v>
      </c>
      <c r="D371" s="1106" t="s">
        <v>618</v>
      </c>
    </row>
    <row r="372" spans="1:4" s="1104" customFormat="1" ht="11.25" customHeight="1" x14ac:dyDescent="0.2">
      <c r="A372" s="1405"/>
      <c r="B372" s="1110">
        <v>26350</v>
      </c>
      <c r="C372" s="1110">
        <v>26344.616040000001</v>
      </c>
      <c r="D372" s="1106" t="s">
        <v>4515</v>
      </c>
    </row>
    <row r="373" spans="1:4" s="1104" customFormat="1" ht="11.25" customHeight="1" x14ac:dyDescent="0.2">
      <c r="A373" s="1405"/>
      <c r="B373" s="1110">
        <v>112320.88</v>
      </c>
      <c r="C373" s="1110">
        <v>112315.47219999999</v>
      </c>
      <c r="D373" s="1106" t="s">
        <v>11</v>
      </c>
    </row>
    <row r="374" spans="1:4" s="1104" customFormat="1" ht="21" x14ac:dyDescent="0.2">
      <c r="A374" s="1404" t="s">
        <v>733</v>
      </c>
      <c r="B374" s="1109">
        <v>1.1399999999999999</v>
      </c>
      <c r="C374" s="1109">
        <v>1.1333299999999999</v>
      </c>
      <c r="D374" s="1105" t="s">
        <v>4485</v>
      </c>
    </row>
    <row r="375" spans="1:4" s="1104" customFormat="1" ht="21" x14ac:dyDescent="0.2">
      <c r="A375" s="1405"/>
      <c r="B375" s="1110">
        <v>453.99</v>
      </c>
      <c r="C375" s="1110">
        <v>453.98480999999998</v>
      </c>
      <c r="D375" s="1106" t="s">
        <v>4124</v>
      </c>
    </row>
    <row r="376" spans="1:4" s="1104" customFormat="1" ht="11.25" customHeight="1" x14ac:dyDescent="0.2">
      <c r="A376" s="1405"/>
      <c r="B376" s="1110">
        <v>100</v>
      </c>
      <c r="C376" s="1110">
        <v>100</v>
      </c>
      <c r="D376" s="1106" t="s">
        <v>3202</v>
      </c>
    </row>
    <row r="377" spans="1:4" s="1104" customFormat="1" ht="11.25" customHeight="1" x14ac:dyDescent="0.2">
      <c r="A377" s="1405"/>
      <c r="B377" s="1110">
        <v>270</v>
      </c>
      <c r="C377" s="1110">
        <v>270</v>
      </c>
      <c r="D377" s="1106" t="s">
        <v>2628</v>
      </c>
    </row>
    <row r="378" spans="1:4" s="1104" customFormat="1" ht="11.25" customHeight="1" x14ac:dyDescent="0.2">
      <c r="A378" s="1405"/>
      <c r="B378" s="1110">
        <v>1831.69</v>
      </c>
      <c r="C378" s="1110">
        <v>1831.6817000000001</v>
      </c>
      <c r="D378" s="1106" t="s">
        <v>4119</v>
      </c>
    </row>
    <row r="379" spans="1:4" s="1104" customFormat="1" ht="11.25" customHeight="1" x14ac:dyDescent="0.2">
      <c r="A379" s="1405"/>
      <c r="B379" s="1110">
        <v>89.4</v>
      </c>
      <c r="C379" s="1110">
        <v>89.4</v>
      </c>
      <c r="D379" s="1106" t="s">
        <v>2918</v>
      </c>
    </row>
    <row r="380" spans="1:4" s="1104" customFormat="1" ht="11.25" customHeight="1" x14ac:dyDescent="0.2">
      <c r="A380" s="1405"/>
      <c r="B380" s="1110">
        <v>1047</v>
      </c>
      <c r="C380" s="1110">
        <v>1047</v>
      </c>
      <c r="D380" s="1106" t="s">
        <v>622</v>
      </c>
    </row>
    <row r="381" spans="1:4" s="1104" customFormat="1" ht="11.25" customHeight="1" x14ac:dyDescent="0.2">
      <c r="A381" s="1405"/>
      <c r="B381" s="1110">
        <v>41086.619999999995</v>
      </c>
      <c r="C381" s="1110">
        <v>41086.620000000003</v>
      </c>
      <c r="D381" s="1106" t="s">
        <v>512</v>
      </c>
    </row>
    <row r="382" spans="1:4" s="1104" customFormat="1" ht="11.25" customHeight="1" x14ac:dyDescent="0.2">
      <c r="A382" s="1405"/>
      <c r="B382" s="1110">
        <v>7026</v>
      </c>
      <c r="C382" s="1110">
        <v>6804.61049</v>
      </c>
      <c r="D382" s="1106" t="s">
        <v>617</v>
      </c>
    </row>
    <row r="383" spans="1:4" s="1104" customFormat="1" ht="11.25" customHeight="1" x14ac:dyDescent="0.2">
      <c r="A383" s="1405"/>
      <c r="B383" s="1110">
        <v>1323</v>
      </c>
      <c r="C383" s="1110">
        <v>1323</v>
      </c>
      <c r="D383" s="1106" t="s">
        <v>618</v>
      </c>
    </row>
    <row r="384" spans="1:4" s="1104" customFormat="1" ht="11.25" customHeight="1" x14ac:dyDescent="0.2">
      <c r="A384" s="1405"/>
      <c r="B384" s="1110">
        <v>94.36</v>
      </c>
      <c r="C384" s="1110">
        <v>94.36</v>
      </c>
      <c r="D384" s="1106" t="s">
        <v>4512</v>
      </c>
    </row>
    <row r="385" spans="1:4" s="1104" customFormat="1" ht="11.25" customHeight="1" x14ac:dyDescent="0.2">
      <c r="A385" s="1405"/>
      <c r="B385" s="1110">
        <v>53323.199999999997</v>
      </c>
      <c r="C385" s="1110">
        <v>53101.790330000003</v>
      </c>
      <c r="D385" s="1106" t="s">
        <v>11</v>
      </c>
    </row>
    <row r="386" spans="1:4" s="1104" customFormat="1" ht="11.25" customHeight="1" x14ac:dyDescent="0.2">
      <c r="A386" s="1404" t="s">
        <v>723</v>
      </c>
      <c r="B386" s="1109">
        <v>4464.55</v>
      </c>
      <c r="C386" s="1109">
        <v>4464.5452699999996</v>
      </c>
      <c r="D386" s="1105" t="s">
        <v>4122</v>
      </c>
    </row>
    <row r="387" spans="1:4" s="1104" customFormat="1" ht="11.25" customHeight="1" x14ac:dyDescent="0.2">
      <c r="A387" s="1405"/>
      <c r="B387" s="1110">
        <v>162</v>
      </c>
      <c r="C387" s="1110">
        <v>162</v>
      </c>
      <c r="D387" s="1106" t="s">
        <v>2628</v>
      </c>
    </row>
    <row r="388" spans="1:4" s="1104" customFormat="1" ht="11.25" customHeight="1" x14ac:dyDescent="0.2">
      <c r="A388" s="1405"/>
      <c r="B388" s="1110">
        <v>218</v>
      </c>
      <c r="C388" s="1110">
        <v>217.8</v>
      </c>
      <c r="D388" s="1106" t="s">
        <v>624</v>
      </c>
    </row>
    <row r="389" spans="1:4" s="1104" customFormat="1" ht="11.25" customHeight="1" x14ac:dyDescent="0.2">
      <c r="A389" s="1405"/>
      <c r="B389" s="1110">
        <v>257</v>
      </c>
      <c r="C389" s="1110">
        <v>257</v>
      </c>
      <c r="D389" s="1106" t="s">
        <v>622</v>
      </c>
    </row>
    <row r="390" spans="1:4" s="1104" customFormat="1" ht="11.25" customHeight="1" x14ac:dyDescent="0.2">
      <c r="A390" s="1405"/>
      <c r="B390" s="1110">
        <v>77601.84</v>
      </c>
      <c r="C390" s="1110">
        <v>77601.837000000014</v>
      </c>
      <c r="D390" s="1106" t="s">
        <v>512</v>
      </c>
    </row>
    <row r="391" spans="1:4" s="1104" customFormat="1" ht="11.25" customHeight="1" x14ac:dyDescent="0.2">
      <c r="A391" s="1405"/>
      <c r="B391" s="1110">
        <v>9530</v>
      </c>
      <c r="C391" s="1110">
        <v>9530</v>
      </c>
      <c r="D391" s="1106" t="s">
        <v>617</v>
      </c>
    </row>
    <row r="392" spans="1:4" s="1104" customFormat="1" ht="11.25" customHeight="1" x14ac:dyDescent="0.2">
      <c r="A392" s="1405"/>
      <c r="B392" s="1110">
        <v>1699</v>
      </c>
      <c r="C392" s="1110">
        <v>1699</v>
      </c>
      <c r="D392" s="1106" t="s">
        <v>618</v>
      </c>
    </row>
    <row r="393" spans="1:4" s="1104" customFormat="1" ht="11.25" customHeight="1" x14ac:dyDescent="0.2">
      <c r="A393" s="1405"/>
      <c r="B393" s="1110">
        <v>916.8</v>
      </c>
      <c r="C393" s="1110">
        <v>913.65627999999992</v>
      </c>
      <c r="D393" s="1106" t="s">
        <v>4512</v>
      </c>
    </row>
    <row r="394" spans="1:4" s="1104" customFormat="1" ht="11.25" customHeight="1" x14ac:dyDescent="0.2">
      <c r="A394" s="1405"/>
      <c r="B394" s="1110">
        <v>650</v>
      </c>
      <c r="C394" s="1110">
        <v>556.6</v>
      </c>
      <c r="D394" s="1106" t="s">
        <v>2925</v>
      </c>
    </row>
    <row r="395" spans="1:4" s="1104" customFormat="1" ht="11.25" customHeight="1" x14ac:dyDescent="0.2">
      <c r="A395" s="1406"/>
      <c r="B395" s="1111">
        <v>95499.19</v>
      </c>
      <c r="C395" s="1111">
        <v>95402.438550000021</v>
      </c>
      <c r="D395" s="1107" t="s">
        <v>11</v>
      </c>
    </row>
    <row r="396" spans="1:4" s="1104" customFormat="1" ht="21" x14ac:dyDescent="0.2">
      <c r="A396" s="1405" t="s">
        <v>2912</v>
      </c>
      <c r="B396" s="1110">
        <v>435.91</v>
      </c>
      <c r="C396" s="1110">
        <v>435.90197999999998</v>
      </c>
      <c r="D396" s="1106" t="s">
        <v>4124</v>
      </c>
    </row>
    <row r="397" spans="1:4" s="1104" customFormat="1" ht="11.25" customHeight="1" x14ac:dyDescent="0.2">
      <c r="A397" s="1405"/>
      <c r="B397" s="1110">
        <v>1600</v>
      </c>
      <c r="C397" s="1110">
        <v>1600</v>
      </c>
      <c r="D397" s="1106" t="s">
        <v>2628</v>
      </c>
    </row>
    <row r="398" spans="1:4" s="1104" customFormat="1" ht="11.25" customHeight="1" x14ac:dyDescent="0.2">
      <c r="A398" s="1405"/>
      <c r="B398" s="1110">
        <v>2.02</v>
      </c>
      <c r="C398" s="1110">
        <v>2.0219999999999998</v>
      </c>
      <c r="D398" s="1106" t="s">
        <v>619</v>
      </c>
    </row>
    <row r="399" spans="1:4" s="1104" customFormat="1" ht="11.25" customHeight="1" x14ac:dyDescent="0.2">
      <c r="A399" s="1405"/>
      <c r="B399" s="1110">
        <v>398.96</v>
      </c>
      <c r="C399" s="1110">
        <v>398.95173</v>
      </c>
      <c r="D399" s="1106" t="s">
        <v>4516</v>
      </c>
    </row>
    <row r="400" spans="1:4" s="1104" customFormat="1" ht="11.25" customHeight="1" x14ac:dyDescent="0.2">
      <c r="A400" s="1405"/>
      <c r="B400" s="1110">
        <v>1987.11</v>
      </c>
      <c r="C400" s="1110">
        <v>1987.1035900000002</v>
      </c>
      <c r="D400" s="1106" t="s">
        <v>4119</v>
      </c>
    </row>
    <row r="401" spans="1:4" s="1104" customFormat="1" ht="11.25" customHeight="1" x14ac:dyDescent="0.2">
      <c r="A401" s="1405"/>
      <c r="B401" s="1110">
        <v>228</v>
      </c>
      <c r="C401" s="1110">
        <v>228</v>
      </c>
      <c r="D401" s="1106" t="s">
        <v>622</v>
      </c>
    </row>
    <row r="402" spans="1:4" s="1104" customFormat="1" ht="11.25" customHeight="1" x14ac:dyDescent="0.2">
      <c r="A402" s="1405"/>
      <c r="B402" s="1110">
        <v>42911.66</v>
      </c>
      <c r="C402" s="1110">
        <v>42911.66</v>
      </c>
      <c r="D402" s="1106" t="s">
        <v>512</v>
      </c>
    </row>
    <row r="403" spans="1:4" s="1104" customFormat="1" ht="11.25" customHeight="1" x14ac:dyDescent="0.2">
      <c r="A403" s="1405"/>
      <c r="B403" s="1110">
        <v>5040</v>
      </c>
      <c r="C403" s="1110">
        <v>5040</v>
      </c>
      <c r="D403" s="1106" t="s">
        <v>617</v>
      </c>
    </row>
    <row r="404" spans="1:4" s="1104" customFormat="1" ht="11.25" customHeight="1" x14ac:dyDescent="0.2">
      <c r="A404" s="1405"/>
      <c r="B404" s="1110">
        <v>1759</v>
      </c>
      <c r="C404" s="1110">
        <v>1759</v>
      </c>
      <c r="D404" s="1106" t="s">
        <v>618</v>
      </c>
    </row>
    <row r="405" spans="1:4" s="1104" customFormat="1" ht="11.25" customHeight="1" x14ac:dyDescent="0.2">
      <c r="A405" s="1405"/>
      <c r="B405" s="1110">
        <v>126.36</v>
      </c>
      <c r="C405" s="1110">
        <v>126.36</v>
      </c>
      <c r="D405" s="1106" t="s">
        <v>4512</v>
      </c>
    </row>
    <row r="406" spans="1:4" s="1104" customFormat="1" ht="11.25" customHeight="1" x14ac:dyDescent="0.2">
      <c r="A406" s="1405"/>
      <c r="B406" s="1110">
        <v>6000</v>
      </c>
      <c r="C406" s="1110">
        <v>0</v>
      </c>
      <c r="D406" s="1106" t="s">
        <v>4517</v>
      </c>
    </row>
    <row r="407" spans="1:4" s="1104" customFormat="1" ht="11.25" customHeight="1" x14ac:dyDescent="0.2">
      <c r="A407" s="1406"/>
      <c r="B407" s="1111">
        <v>60489.02</v>
      </c>
      <c r="C407" s="1111">
        <v>54488.999300000003</v>
      </c>
      <c r="D407" s="1107" t="s">
        <v>11</v>
      </c>
    </row>
    <row r="408" spans="1:4" s="1104" customFormat="1" ht="21" x14ac:dyDescent="0.2">
      <c r="A408" s="1405" t="s">
        <v>715</v>
      </c>
      <c r="B408" s="1110">
        <v>450.62</v>
      </c>
      <c r="C408" s="1110">
        <v>450.61002000000002</v>
      </c>
      <c r="D408" s="1106" t="s">
        <v>4124</v>
      </c>
    </row>
    <row r="409" spans="1:4" s="1104" customFormat="1" ht="11.25" customHeight="1" x14ac:dyDescent="0.2">
      <c r="A409" s="1405"/>
      <c r="B409" s="1110">
        <v>300</v>
      </c>
      <c r="C409" s="1110">
        <v>300</v>
      </c>
      <c r="D409" s="1106" t="s">
        <v>2814</v>
      </c>
    </row>
    <row r="410" spans="1:4" s="1104" customFormat="1" ht="11.25" customHeight="1" x14ac:dyDescent="0.2">
      <c r="A410" s="1405"/>
      <c r="B410" s="1110">
        <v>2740.87</v>
      </c>
      <c r="C410" s="1110">
        <v>2740.873</v>
      </c>
      <c r="D410" s="1106" t="s">
        <v>3393</v>
      </c>
    </row>
    <row r="411" spans="1:4" s="1104" customFormat="1" ht="11.25" customHeight="1" x14ac:dyDescent="0.2">
      <c r="A411" s="1405"/>
      <c r="B411" s="1110">
        <v>1830.98</v>
      </c>
      <c r="C411" s="1110">
        <v>1830.9767999999999</v>
      </c>
      <c r="D411" s="1106" t="s">
        <v>4119</v>
      </c>
    </row>
    <row r="412" spans="1:4" s="1104" customFormat="1" ht="11.25" customHeight="1" x14ac:dyDescent="0.2">
      <c r="A412" s="1405"/>
      <c r="B412" s="1110">
        <v>55</v>
      </c>
      <c r="C412" s="1110">
        <v>55</v>
      </c>
      <c r="D412" s="1106" t="s">
        <v>2918</v>
      </c>
    </row>
    <row r="413" spans="1:4" s="1104" customFormat="1" ht="11.25" customHeight="1" x14ac:dyDescent="0.2">
      <c r="A413" s="1405"/>
      <c r="B413" s="1110">
        <v>228</v>
      </c>
      <c r="C413" s="1110">
        <v>228</v>
      </c>
      <c r="D413" s="1106" t="s">
        <v>622</v>
      </c>
    </row>
    <row r="414" spans="1:4" s="1104" customFormat="1" ht="11.25" customHeight="1" x14ac:dyDescent="0.2">
      <c r="A414" s="1405"/>
      <c r="B414" s="1110">
        <v>526.5</v>
      </c>
      <c r="C414" s="1110">
        <v>526.50099999999998</v>
      </c>
      <c r="D414" s="1106" t="s">
        <v>4518</v>
      </c>
    </row>
    <row r="415" spans="1:4" s="1104" customFormat="1" ht="11.25" customHeight="1" x14ac:dyDescent="0.2">
      <c r="A415" s="1405"/>
      <c r="B415" s="1110">
        <v>29982.100000000002</v>
      </c>
      <c r="C415" s="1110">
        <v>29982.094000000001</v>
      </c>
      <c r="D415" s="1106" t="s">
        <v>512</v>
      </c>
    </row>
    <row r="416" spans="1:4" s="1104" customFormat="1" ht="11.25" customHeight="1" x14ac:dyDescent="0.2">
      <c r="A416" s="1405"/>
      <c r="B416" s="1110">
        <v>3467</v>
      </c>
      <c r="C416" s="1110">
        <v>3374.7196199999998</v>
      </c>
      <c r="D416" s="1106" t="s">
        <v>617</v>
      </c>
    </row>
    <row r="417" spans="1:4" s="1104" customFormat="1" ht="11.25" customHeight="1" x14ac:dyDescent="0.2">
      <c r="A417" s="1405"/>
      <c r="B417" s="1110">
        <v>297</v>
      </c>
      <c r="C417" s="1110">
        <v>297</v>
      </c>
      <c r="D417" s="1106" t="s">
        <v>618</v>
      </c>
    </row>
    <row r="418" spans="1:4" s="1104" customFormat="1" ht="11.25" customHeight="1" x14ac:dyDescent="0.2">
      <c r="A418" s="1405"/>
      <c r="B418" s="1110">
        <v>933.93999999999994</v>
      </c>
      <c r="C418" s="1110">
        <v>933.93263999999999</v>
      </c>
      <c r="D418" s="1106" t="s">
        <v>3663</v>
      </c>
    </row>
    <row r="419" spans="1:4" s="1104" customFormat="1" ht="11.25" customHeight="1" x14ac:dyDescent="0.2">
      <c r="A419" s="1405"/>
      <c r="B419" s="1110">
        <v>40812.01</v>
      </c>
      <c r="C419" s="1110">
        <v>40719.707080000007</v>
      </c>
      <c r="D419" s="1106" t="s">
        <v>11</v>
      </c>
    </row>
    <row r="420" spans="1:4" s="1104" customFormat="1" ht="11.25" customHeight="1" x14ac:dyDescent="0.2">
      <c r="A420" s="1404" t="s">
        <v>708</v>
      </c>
      <c r="B420" s="1109">
        <v>2702.59</v>
      </c>
      <c r="C420" s="1109">
        <v>2702.5937800000002</v>
      </c>
      <c r="D420" s="1105" t="s">
        <v>3465</v>
      </c>
    </row>
    <row r="421" spans="1:4" s="1104" customFormat="1" ht="11.25" customHeight="1" x14ac:dyDescent="0.2">
      <c r="A421" s="1405"/>
      <c r="B421" s="1110">
        <v>23.39</v>
      </c>
      <c r="C421" s="1110">
        <v>23.391999999999999</v>
      </c>
      <c r="D421" s="1106" t="s">
        <v>619</v>
      </c>
    </row>
    <row r="422" spans="1:4" s="1104" customFormat="1" ht="11.25" customHeight="1" x14ac:dyDescent="0.2">
      <c r="A422" s="1405"/>
      <c r="B422" s="1110">
        <v>2705.8</v>
      </c>
      <c r="C422" s="1110">
        <v>2705.7975900000001</v>
      </c>
      <c r="D422" s="1106" t="s">
        <v>4119</v>
      </c>
    </row>
    <row r="423" spans="1:4" s="1104" customFormat="1" ht="11.25" customHeight="1" x14ac:dyDescent="0.2">
      <c r="A423" s="1405"/>
      <c r="B423" s="1110">
        <v>8.4</v>
      </c>
      <c r="C423" s="1110">
        <v>8.4</v>
      </c>
      <c r="D423" s="1106" t="s">
        <v>624</v>
      </c>
    </row>
    <row r="424" spans="1:4" s="1104" customFormat="1" ht="11.25" customHeight="1" x14ac:dyDescent="0.2">
      <c r="A424" s="1405"/>
      <c r="B424" s="1110">
        <v>15</v>
      </c>
      <c r="C424" s="1110">
        <v>15</v>
      </c>
      <c r="D424" s="1106" t="s">
        <v>622</v>
      </c>
    </row>
    <row r="425" spans="1:4" s="1104" customFormat="1" ht="11.25" customHeight="1" x14ac:dyDescent="0.2">
      <c r="A425" s="1405"/>
      <c r="B425" s="1110">
        <v>5.49</v>
      </c>
      <c r="C425" s="1110">
        <v>5.4854999999999992</v>
      </c>
      <c r="D425" s="1106" t="s">
        <v>4117</v>
      </c>
    </row>
    <row r="426" spans="1:4" s="1104" customFormat="1" ht="11.25" customHeight="1" x14ac:dyDescent="0.2">
      <c r="A426" s="1405"/>
      <c r="B426" s="1110">
        <v>93.46</v>
      </c>
      <c r="C426" s="1110">
        <v>93.46</v>
      </c>
      <c r="D426" s="1106" t="s">
        <v>3169</v>
      </c>
    </row>
    <row r="427" spans="1:4" s="1104" customFormat="1" ht="11.25" customHeight="1" x14ac:dyDescent="0.2">
      <c r="A427" s="1405"/>
      <c r="B427" s="1110">
        <v>46838.43</v>
      </c>
      <c r="C427" s="1110">
        <v>46838.424999999996</v>
      </c>
      <c r="D427" s="1106" t="s">
        <v>512</v>
      </c>
    </row>
    <row r="428" spans="1:4" s="1104" customFormat="1" ht="11.25" customHeight="1" x14ac:dyDescent="0.2">
      <c r="A428" s="1405"/>
      <c r="B428" s="1110">
        <v>4347</v>
      </c>
      <c r="C428" s="1110">
        <v>4015.1737899999998</v>
      </c>
      <c r="D428" s="1106" t="s">
        <v>617</v>
      </c>
    </row>
    <row r="429" spans="1:4" s="1104" customFormat="1" ht="11.25" customHeight="1" x14ac:dyDescent="0.2">
      <c r="A429" s="1405"/>
      <c r="B429" s="1110">
        <v>513</v>
      </c>
      <c r="C429" s="1110">
        <v>513</v>
      </c>
      <c r="D429" s="1106" t="s">
        <v>618</v>
      </c>
    </row>
    <row r="430" spans="1:4" s="1104" customFormat="1" ht="11.25" customHeight="1" x14ac:dyDescent="0.2">
      <c r="A430" s="1405"/>
      <c r="B430" s="1110">
        <v>1122.45</v>
      </c>
      <c r="C430" s="1110">
        <v>1022.45</v>
      </c>
      <c r="D430" s="1106" t="s">
        <v>1641</v>
      </c>
    </row>
    <row r="431" spans="1:4" s="1104" customFormat="1" ht="11.25" customHeight="1" x14ac:dyDescent="0.2">
      <c r="A431" s="1405"/>
      <c r="B431" s="1110">
        <v>102</v>
      </c>
      <c r="C431" s="1110">
        <v>102</v>
      </c>
      <c r="D431" s="1106" t="s">
        <v>4512</v>
      </c>
    </row>
    <row r="432" spans="1:4" s="1104" customFormat="1" ht="11.25" customHeight="1" x14ac:dyDescent="0.2">
      <c r="A432" s="1405"/>
      <c r="B432" s="1110">
        <v>144</v>
      </c>
      <c r="C432" s="1110">
        <v>144</v>
      </c>
      <c r="D432" s="1106" t="s">
        <v>1638</v>
      </c>
    </row>
    <row r="433" spans="1:4" s="1104" customFormat="1" ht="11.25" customHeight="1" x14ac:dyDescent="0.2">
      <c r="A433" s="1405"/>
      <c r="B433" s="1110">
        <v>548.29999999999995</v>
      </c>
      <c r="C433" s="1110">
        <v>548.29999999999995</v>
      </c>
      <c r="D433" s="1106" t="s">
        <v>4514</v>
      </c>
    </row>
    <row r="434" spans="1:4" s="1104" customFormat="1" ht="11.25" customHeight="1" x14ac:dyDescent="0.2">
      <c r="A434" s="1405"/>
      <c r="B434" s="1110">
        <v>59169.31</v>
      </c>
      <c r="C434" s="1110">
        <v>58737.477659999997</v>
      </c>
      <c r="D434" s="1106" t="s">
        <v>11</v>
      </c>
    </row>
    <row r="435" spans="1:4" s="1104" customFormat="1" ht="21" x14ac:dyDescent="0.2">
      <c r="A435" s="1404" t="s">
        <v>716</v>
      </c>
      <c r="B435" s="1109">
        <v>110.11</v>
      </c>
      <c r="C435" s="1109">
        <v>110.10882000000001</v>
      </c>
      <c r="D435" s="1105" t="s">
        <v>4485</v>
      </c>
    </row>
    <row r="436" spans="1:4" s="1104" customFormat="1" ht="21" x14ac:dyDescent="0.2">
      <c r="A436" s="1405"/>
      <c r="B436" s="1110">
        <v>452.88</v>
      </c>
      <c r="C436" s="1110">
        <v>452.87666999999999</v>
      </c>
      <c r="D436" s="1106" t="s">
        <v>4124</v>
      </c>
    </row>
    <row r="437" spans="1:4" s="1104" customFormat="1" ht="11.25" customHeight="1" x14ac:dyDescent="0.2">
      <c r="A437" s="1405"/>
      <c r="B437" s="1110">
        <v>333</v>
      </c>
      <c r="C437" s="1110">
        <v>333</v>
      </c>
      <c r="D437" s="1106" t="s">
        <v>2628</v>
      </c>
    </row>
    <row r="438" spans="1:4" s="1104" customFormat="1" ht="11.25" customHeight="1" x14ac:dyDescent="0.2">
      <c r="A438" s="1405"/>
      <c r="B438" s="1110">
        <v>2.02</v>
      </c>
      <c r="C438" s="1110">
        <v>2.0219999999999998</v>
      </c>
      <c r="D438" s="1106" t="s">
        <v>619</v>
      </c>
    </row>
    <row r="439" spans="1:4" s="1104" customFormat="1" ht="11.25" customHeight="1" x14ac:dyDescent="0.2">
      <c r="A439" s="1405"/>
      <c r="B439" s="1110">
        <v>2205.67</v>
      </c>
      <c r="C439" s="1110">
        <v>2205.672</v>
      </c>
      <c r="D439" s="1106" t="s">
        <v>4119</v>
      </c>
    </row>
    <row r="440" spans="1:4" s="1104" customFormat="1" ht="11.25" customHeight="1" x14ac:dyDescent="0.2">
      <c r="A440" s="1405"/>
      <c r="B440" s="1110">
        <v>3.36</v>
      </c>
      <c r="C440" s="1110">
        <v>3.36</v>
      </c>
      <c r="D440" s="1106" t="s">
        <v>624</v>
      </c>
    </row>
    <row r="441" spans="1:4" s="1104" customFormat="1" ht="11.25" customHeight="1" x14ac:dyDescent="0.2">
      <c r="A441" s="1405"/>
      <c r="B441" s="1110">
        <v>243</v>
      </c>
      <c r="C441" s="1110">
        <v>243</v>
      </c>
      <c r="D441" s="1106" t="s">
        <v>622</v>
      </c>
    </row>
    <row r="442" spans="1:4" s="1104" customFormat="1" ht="11.25" customHeight="1" x14ac:dyDescent="0.2">
      <c r="A442" s="1405"/>
      <c r="B442" s="1110">
        <v>36653.839999999997</v>
      </c>
      <c r="C442" s="1110">
        <v>36653.831999999995</v>
      </c>
      <c r="D442" s="1106" t="s">
        <v>512</v>
      </c>
    </row>
    <row r="443" spans="1:4" s="1104" customFormat="1" ht="11.25" customHeight="1" x14ac:dyDescent="0.2">
      <c r="A443" s="1405"/>
      <c r="B443" s="1110">
        <v>4424</v>
      </c>
      <c r="C443" s="1110">
        <v>4383.8098900000005</v>
      </c>
      <c r="D443" s="1106" t="s">
        <v>617</v>
      </c>
    </row>
    <row r="444" spans="1:4" s="1104" customFormat="1" ht="11.25" customHeight="1" x14ac:dyDescent="0.2">
      <c r="A444" s="1405"/>
      <c r="B444" s="1110">
        <v>2420</v>
      </c>
      <c r="C444" s="1110">
        <v>2420</v>
      </c>
      <c r="D444" s="1106" t="s">
        <v>618</v>
      </c>
    </row>
    <row r="445" spans="1:4" s="1104" customFormat="1" ht="11.25" customHeight="1" x14ac:dyDescent="0.2">
      <c r="A445" s="1405"/>
      <c r="B445" s="1110">
        <v>94.36</v>
      </c>
      <c r="C445" s="1110">
        <v>94.36</v>
      </c>
      <c r="D445" s="1106" t="s">
        <v>4512</v>
      </c>
    </row>
    <row r="446" spans="1:4" s="1104" customFormat="1" ht="11.25" customHeight="1" x14ac:dyDescent="0.2">
      <c r="A446" s="1406"/>
      <c r="B446" s="1111">
        <v>46942.239999999998</v>
      </c>
      <c r="C446" s="1111">
        <v>46902.041379999995</v>
      </c>
      <c r="D446" s="1107" t="s">
        <v>11</v>
      </c>
    </row>
    <row r="447" spans="1:4" s="1104" customFormat="1" ht="11.25" customHeight="1" x14ac:dyDescent="0.2">
      <c r="A447" s="1405" t="s">
        <v>1639</v>
      </c>
      <c r="B447" s="1110">
        <v>3569.9</v>
      </c>
      <c r="C447" s="1110">
        <v>3569.9039200000002</v>
      </c>
      <c r="D447" s="1106" t="s">
        <v>3465</v>
      </c>
    </row>
    <row r="448" spans="1:4" s="1104" customFormat="1" ht="11.25" customHeight="1" x14ac:dyDescent="0.2">
      <c r="A448" s="1405"/>
      <c r="B448" s="1110">
        <v>207</v>
      </c>
      <c r="C448" s="1110">
        <v>207</v>
      </c>
      <c r="D448" s="1106" t="s">
        <v>2628</v>
      </c>
    </row>
    <row r="449" spans="1:4" s="1104" customFormat="1" ht="11.25" customHeight="1" x14ac:dyDescent="0.2">
      <c r="A449" s="1405"/>
      <c r="B449" s="1110">
        <v>413</v>
      </c>
      <c r="C449" s="1110">
        <v>413</v>
      </c>
      <c r="D449" s="1106" t="s">
        <v>4313</v>
      </c>
    </row>
    <row r="450" spans="1:4" s="1104" customFormat="1" ht="11.25" customHeight="1" x14ac:dyDescent="0.2">
      <c r="A450" s="1405"/>
      <c r="B450" s="1110">
        <v>3.37</v>
      </c>
      <c r="C450" s="1110">
        <v>3.37</v>
      </c>
      <c r="D450" s="1106" t="s">
        <v>619</v>
      </c>
    </row>
    <row r="451" spans="1:4" s="1104" customFormat="1" ht="11.25" customHeight="1" x14ac:dyDescent="0.2">
      <c r="A451" s="1405"/>
      <c r="B451" s="1110">
        <v>1715.62</v>
      </c>
      <c r="C451" s="1110">
        <v>1715.6163999999999</v>
      </c>
      <c r="D451" s="1106" t="s">
        <v>4119</v>
      </c>
    </row>
    <row r="452" spans="1:4" s="1104" customFormat="1" ht="11.25" customHeight="1" x14ac:dyDescent="0.2">
      <c r="A452" s="1405"/>
      <c r="B452" s="1110">
        <v>15</v>
      </c>
      <c r="C452" s="1110">
        <v>15</v>
      </c>
      <c r="D452" s="1106" t="s">
        <v>622</v>
      </c>
    </row>
    <row r="453" spans="1:4" s="1104" customFormat="1" ht="11.25" customHeight="1" x14ac:dyDescent="0.2">
      <c r="A453" s="1405"/>
      <c r="B453" s="1110">
        <v>23.37</v>
      </c>
      <c r="C453" s="1110">
        <v>23.364999999999998</v>
      </c>
      <c r="D453" s="1106" t="s">
        <v>3169</v>
      </c>
    </row>
    <row r="454" spans="1:4" s="1104" customFormat="1" ht="11.25" customHeight="1" x14ac:dyDescent="0.2">
      <c r="A454" s="1405"/>
      <c r="B454" s="1110">
        <v>27748.859999999997</v>
      </c>
      <c r="C454" s="1110">
        <v>27748.858999999997</v>
      </c>
      <c r="D454" s="1106" t="s">
        <v>512</v>
      </c>
    </row>
    <row r="455" spans="1:4" s="1104" customFormat="1" ht="11.25" customHeight="1" x14ac:dyDescent="0.2">
      <c r="A455" s="1405"/>
      <c r="B455" s="1110">
        <v>3403</v>
      </c>
      <c r="C455" s="1110">
        <v>3357.3686600000001</v>
      </c>
      <c r="D455" s="1106" t="s">
        <v>617</v>
      </c>
    </row>
    <row r="456" spans="1:4" s="1104" customFormat="1" ht="11.25" customHeight="1" x14ac:dyDescent="0.2">
      <c r="A456" s="1405"/>
      <c r="B456" s="1110">
        <v>511</v>
      </c>
      <c r="C456" s="1110">
        <v>511</v>
      </c>
      <c r="D456" s="1106" t="s">
        <v>618</v>
      </c>
    </row>
    <row r="457" spans="1:4" s="1104" customFormat="1" ht="11.25" customHeight="1" x14ac:dyDescent="0.2">
      <c r="A457" s="1405"/>
      <c r="B457" s="1110">
        <v>5438.9</v>
      </c>
      <c r="C457" s="1110">
        <v>5438.8948600000003</v>
      </c>
      <c r="D457" s="1106" t="s">
        <v>1641</v>
      </c>
    </row>
    <row r="458" spans="1:4" s="1104" customFormat="1" ht="11.25" customHeight="1" x14ac:dyDescent="0.2">
      <c r="A458" s="1405"/>
      <c r="B458" s="1110">
        <v>67.400000000000006</v>
      </c>
      <c r="C458" s="1110">
        <v>67.400000000000006</v>
      </c>
      <c r="D458" s="1106" t="s">
        <v>4512</v>
      </c>
    </row>
    <row r="459" spans="1:4" s="1104" customFormat="1" ht="11.25" customHeight="1" x14ac:dyDescent="0.2">
      <c r="A459" s="1405"/>
      <c r="B459" s="1110">
        <v>301.29000000000002</v>
      </c>
      <c r="C459" s="1110">
        <v>301.29000000000002</v>
      </c>
      <c r="D459" s="1106" t="s">
        <v>3635</v>
      </c>
    </row>
    <row r="460" spans="1:4" s="1104" customFormat="1" ht="11.25" customHeight="1" x14ac:dyDescent="0.2">
      <c r="A460" s="1405"/>
      <c r="B460" s="1110">
        <v>50</v>
      </c>
      <c r="C460" s="1110">
        <v>50</v>
      </c>
      <c r="D460" s="1106" t="s">
        <v>2650</v>
      </c>
    </row>
    <row r="461" spans="1:4" s="1104" customFormat="1" ht="11.25" customHeight="1" x14ac:dyDescent="0.2">
      <c r="A461" s="1405"/>
      <c r="B461" s="1110">
        <v>115</v>
      </c>
      <c r="C461" s="1110">
        <v>115</v>
      </c>
      <c r="D461" s="1106" t="s">
        <v>4505</v>
      </c>
    </row>
    <row r="462" spans="1:4" s="1104" customFormat="1" ht="11.25" customHeight="1" x14ac:dyDescent="0.2">
      <c r="A462" s="1406"/>
      <c r="B462" s="1111">
        <v>43582.71</v>
      </c>
      <c r="C462" s="1111">
        <v>43537.067839999996</v>
      </c>
      <c r="D462" s="1107" t="s">
        <v>11</v>
      </c>
    </row>
    <row r="463" spans="1:4" s="1104" customFormat="1" ht="21" x14ac:dyDescent="0.2">
      <c r="A463" s="1405" t="s">
        <v>722</v>
      </c>
      <c r="B463" s="1110">
        <v>25.95</v>
      </c>
      <c r="C463" s="1110">
        <v>25.940549999999998</v>
      </c>
      <c r="D463" s="1106" t="s">
        <v>4485</v>
      </c>
    </row>
    <row r="464" spans="1:4" s="1104" customFormat="1" ht="21" x14ac:dyDescent="0.2">
      <c r="A464" s="1405"/>
      <c r="B464" s="1110">
        <v>435</v>
      </c>
      <c r="C464" s="1110">
        <v>434.99531999999999</v>
      </c>
      <c r="D464" s="1106" t="s">
        <v>4124</v>
      </c>
    </row>
    <row r="465" spans="1:4" s="1104" customFormat="1" ht="11.25" customHeight="1" x14ac:dyDescent="0.2">
      <c r="A465" s="1405"/>
      <c r="B465" s="1110">
        <v>99.8</v>
      </c>
      <c r="C465" s="1110">
        <v>99.8</v>
      </c>
      <c r="D465" s="1106" t="s">
        <v>3202</v>
      </c>
    </row>
    <row r="466" spans="1:4" s="1104" customFormat="1" ht="11.25" customHeight="1" x14ac:dyDescent="0.2">
      <c r="A466" s="1405"/>
      <c r="B466" s="1110">
        <v>450</v>
      </c>
      <c r="C466" s="1110">
        <v>450</v>
      </c>
      <c r="D466" s="1106" t="s">
        <v>2628</v>
      </c>
    </row>
    <row r="467" spans="1:4" s="1104" customFormat="1" ht="11.25" customHeight="1" x14ac:dyDescent="0.2">
      <c r="A467" s="1405"/>
      <c r="B467" s="1110">
        <v>2.02</v>
      </c>
      <c r="C467" s="1110">
        <v>2.0219999999999998</v>
      </c>
      <c r="D467" s="1106" t="s">
        <v>619</v>
      </c>
    </row>
    <row r="468" spans="1:4" s="1104" customFormat="1" ht="11.25" customHeight="1" x14ac:dyDescent="0.2">
      <c r="A468" s="1405"/>
      <c r="B468" s="1110">
        <v>1941.49</v>
      </c>
      <c r="C468" s="1110">
        <v>1941.4808</v>
      </c>
      <c r="D468" s="1106" t="s">
        <v>4119</v>
      </c>
    </row>
    <row r="469" spans="1:4" s="1104" customFormat="1" ht="11.25" customHeight="1" x14ac:dyDescent="0.2">
      <c r="A469" s="1405"/>
      <c r="B469" s="1110">
        <v>100</v>
      </c>
      <c r="C469" s="1110">
        <v>100</v>
      </c>
      <c r="D469" s="1106" t="s">
        <v>2918</v>
      </c>
    </row>
    <row r="470" spans="1:4" s="1104" customFormat="1" ht="11.25" customHeight="1" x14ac:dyDescent="0.2">
      <c r="A470" s="1405"/>
      <c r="B470" s="1110">
        <v>228</v>
      </c>
      <c r="C470" s="1110">
        <v>228</v>
      </c>
      <c r="D470" s="1106" t="s">
        <v>622</v>
      </c>
    </row>
    <row r="471" spans="1:4" s="1104" customFormat="1" ht="11.25" customHeight="1" x14ac:dyDescent="0.2">
      <c r="A471" s="1405"/>
      <c r="B471" s="1110">
        <v>38336.18</v>
      </c>
      <c r="C471" s="1110">
        <v>38336.178000000007</v>
      </c>
      <c r="D471" s="1106" t="s">
        <v>512</v>
      </c>
    </row>
    <row r="472" spans="1:4" s="1104" customFormat="1" ht="11.25" customHeight="1" x14ac:dyDescent="0.2">
      <c r="A472" s="1405"/>
      <c r="B472" s="1110">
        <v>5279</v>
      </c>
      <c r="C472" s="1110">
        <v>4567.5919000000004</v>
      </c>
      <c r="D472" s="1106" t="s">
        <v>617</v>
      </c>
    </row>
    <row r="473" spans="1:4" s="1104" customFormat="1" ht="11.25" customHeight="1" x14ac:dyDescent="0.2">
      <c r="A473" s="1405"/>
      <c r="B473" s="1110">
        <v>1947</v>
      </c>
      <c r="C473" s="1110">
        <v>1947</v>
      </c>
      <c r="D473" s="1106" t="s">
        <v>618</v>
      </c>
    </row>
    <row r="474" spans="1:4" s="1104" customFormat="1" ht="11.25" customHeight="1" x14ac:dyDescent="0.2">
      <c r="A474" s="1405"/>
      <c r="B474" s="1110">
        <v>472.2</v>
      </c>
      <c r="C474" s="1110">
        <v>472.2</v>
      </c>
      <c r="D474" s="1106" t="s">
        <v>4514</v>
      </c>
    </row>
    <row r="475" spans="1:4" s="1104" customFormat="1" ht="11.25" customHeight="1" x14ac:dyDescent="0.2">
      <c r="A475" s="1405"/>
      <c r="B475" s="1110">
        <v>361</v>
      </c>
      <c r="C475" s="1110">
        <v>361</v>
      </c>
      <c r="D475" s="1106" t="s">
        <v>4505</v>
      </c>
    </row>
    <row r="476" spans="1:4" s="1104" customFormat="1" ht="11.25" customHeight="1" x14ac:dyDescent="0.2">
      <c r="A476" s="1405"/>
      <c r="B476" s="1110">
        <v>49677.64</v>
      </c>
      <c r="C476" s="1110">
        <v>48966.208570000003</v>
      </c>
      <c r="D476" s="1106" t="s">
        <v>11</v>
      </c>
    </row>
    <row r="477" spans="1:4" s="1104" customFormat="1" ht="21" x14ac:dyDescent="0.2">
      <c r="A477" s="1404" t="s">
        <v>710</v>
      </c>
      <c r="B477" s="1109">
        <v>450.14</v>
      </c>
      <c r="C477" s="1109">
        <v>450.13151000000005</v>
      </c>
      <c r="D477" s="1105" t="s">
        <v>4124</v>
      </c>
    </row>
    <row r="478" spans="1:4" s="1104" customFormat="1" ht="11.25" customHeight="1" x14ac:dyDescent="0.2">
      <c r="A478" s="1405"/>
      <c r="B478" s="1110">
        <v>2136.8000000000002</v>
      </c>
      <c r="C478" s="1110">
        <v>2136.7995700000001</v>
      </c>
      <c r="D478" s="1106" t="s">
        <v>3465</v>
      </c>
    </row>
    <row r="479" spans="1:4" s="1104" customFormat="1" ht="11.25" customHeight="1" x14ac:dyDescent="0.2">
      <c r="A479" s="1405"/>
      <c r="B479" s="1110">
        <v>130.68</v>
      </c>
      <c r="C479" s="1110">
        <v>0</v>
      </c>
      <c r="D479" s="1106" t="s">
        <v>3418</v>
      </c>
    </row>
    <row r="480" spans="1:4" s="1104" customFormat="1" ht="11.25" customHeight="1" x14ac:dyDescent="0.2">
      <c r="A480" s="1405"/>
      <c r="B480" s="1110">
        <v>650</v>
      </c>
      <c r="C480" s="1110">
        <v>174.24</v>
      </c>
      <c r="D480" s="1106" t="s">
        <v>4519</v>
      </c>
    </row>
    <row r="481" spans="1:4" s="1104" customFormat="1" ht="11.25" customHeight="1" x14ac:dyDescent="0.2">
      <c r="A481" s="1405"/>
      <c r="B481" s="1110">
        <v>727</v>
      </c>
      <c r="C481" s="1110">
        <v>727</v>
      </c>
      <c r="D481" s="1106" t="s">
        <v>2628</v>
      </c>
    </row>
    <row r="482" spans="1:4" s="1104" customFormat="1" ht="11.25" customHeight="1" x14ac:dyDescent="0.2">
      <c r="A482" s="1405"/>
      <c r="B482" s="1110">
        <v>500</v>
      </c>
      <c r="C482" s="1110">
        <v>500</v>
      </c>
      <c r="D482" s="1106" t="s">
        <v>4313</v>
      </c>
    </row>
    <row r="483" spans="1:4" s="1104" customFormat="1" ht="11.25" customHeight="1" x14ac:dyDescent="0.2">
      <c r="A483" s="1405"/>
      <c r="B483" s="1110">
        <v>2968.26</v>
      </c>
      <c r="C483" s="1110">
        <v>2968.2493599999998</v>
      </c>
      <c r="D483" s="1106" t="s">
        <v>4119</v>
      </c>
    </row>
    <row r="484" spans="1:4" s="1104" customFormat="1" ht="11.25" customHeight="1" x14ac:dyDescent="0.2">
      <c r="A484" s="1405"/>
      <c r="B484" s="1110">
        <v>243</v>
      </c>
      <c r="C484" s="1110">
        <v>243</v>
      </c>
      <c r="D484" s="1106" t="s">
        <v>622</v>
      </c>
    </row>
    <row r="485" spans="1:4" s="1104" customFormat="1" ht="11.25" customHeight="1" x14ac:dyDescent="0.2">
      <c r="A485" s="1405"/>
      <c r="B485" s="1110">
        <v>54771.66</v>
      </c>
      <c r="C485" s="1110">
        <v>54771.655000000006</v>
      </c>
      <c r="D485" s="1106" t="s">
        <v>512</v>
      </c>
    </row>
    <row r="486" spans="1:4" s="1104" customFormat="1" ht="11.25" customHeight="1" x14ac:dyDescent="0.2">
      <c r="A486" s="1405"/>
      <c r="B486" s="1110">
        <v>4303</v>
      </c>
      <c r="C486" s="1110">
        <v>4164.9478500000005</v>
      </c>
      <c r="D486" s="1106" t="s">
        <v>617</v>
      </c>
    </row>
    <row r="487" spans="1:4" s="1104" customFormat="1" ht="11.25" customHeight="1" x14ac:dyDescent="0.2">
      <c r="A487" s="1405"/>
      <c r="B487" s="1110">
        <v>1400</v>
      </c>
      <c r="C487" s="1110">
        <v>1400</v>
      </c>
      <c r="D487" s="1106" t="s">
        <v>618</v>
      </c>
    </row>
    <row r="488" spans="1:4" s="1104" customFormat="1" ht="11.25" customHeight="1" x14ac:dyDescent="0.2">
      <c r="A488" s="1405"/>
      <c r="B488" s="1110">
        <v>149.9</v>
      </c>
      <c r="C488" s="1110">
        <v>148.80401000000001</v>
      </c>
      <c r="D488" s="1106" t="s">
        <v>4514</v>
      </c>
    </row>
    <row r="489" spans="1:4" s="1104" customFormat="1" ht="11.25" customHeight="1" x14ac:dyDescent="0.2">
      <c r="A489" s="1405"/>
      <c r="B489" s="1110">
        <v>2100</v>
      </c>
      <c r="C489" s="1110">
        <v>2100</v>
      </c>
      <c r="D489" s="1106" t="s">
        <v>4520</v>
      </c>
    </row>
    <row r="490" spans="1:4" s="1104" customFormat="1" ht="11.25" customHeight="1" x14ac:dyDescent="0.2">
      <c r="A490" s="1405"/>
      <c r="B490" s="1110">
        <v>230</v>
      </c>
      <c r="C490" s="1110">
        <v>230</v>
      </c>
      <c r="D490" s="1106" t="s">
        <v>4505</v>
      </c>
    </row>
    <row r="491" spans="1:4" s="1104" customFormat="1" ht="11.25" customHeight="1" x14ac:dyDescent="0.2">
      <c r="A491" s="1405"/>
      <c r="B491" s="1110">
        <v>70760.44</v>
      </c>
      <c r="C491" s="1110">
        <v>70014.827300000004</v>
      </c>
      <c r="D491" s="1106" t="s">
        <v>11</v>
      </c>
    </row>
    <row r="492" spans="1:4" s="1104" customFormat="1" ht="11.25" customHeight="1" x14ac:dyDescent="0.2">
      <c r="A492" s="1404" t="s">
        <v>729</v>
      </c>
      <c r="B492" s="1109">
        <v>107.84</v>
      </c>
      <c r="C492" s="1109">
        <v>107.84</v>
      </c>
      <c r="D492" s="1105" t="s">
        <v>4501</v>
      </c>
    </row>
    <row r="493" spans="1:4" s="1104" customFormat="1" ht="11.25" customHeight="1" x14ac:dyDescent="0.2">
      <c r="A493" s="1405"/>
      <c r="B493" s="1110">
        <v>150</v>
      </c>
      <c r="C493" s="1110">
        <v>150</v>
      </c>
      <c r="D493" s="1106" t="s">
        <v>2814</v>
      </c>
    </row>
    <row r="494" spans="1:4" s="1104" customFormat="1" ht="11.25" customHeight="1" x14ac:dyDescent="0.2">
      <c r="A494" s="1405"/>
      <c r="B494" s="1110">
        <v>2308.5500000000002</v>
      </c>
      <c r="C494" s="1110">
        <v>2288.4013999999997</v>
      </c>
      <c r="D494" s="1106" t="s">
        <v>4119</v>
      </c>
    </row>
    <row r="495" spans="1:4" s="1104" customFormat="1" ht="11.25" customHeight="1" x14ac:dyDescent="0.2">
      <c r="A495" s="1405"/>
      <c r="B495" s="1110">
        <v>10</v>
      </c>
      <c r="C495" s="1110">
        <v>9.8109999999999999</v>
      </c>
      <c r="D495" s="1106" t="s">
        <v>624</v>
      </c>
    </row>
    <row r="496" spans="1:4" s="1104" customFormat="1" ht="11.25" customHeight="1" x14ac:dyDescent="0.2">
      <c r="A496" s="1405"/>
      <c r="B496" s="1110">
        <v>62.8</v>
      </c>
      <c r="C496" s="1110">
        <v>62.8</v>
      </c>
      <c r="D496" s="1106" t="s">
        <v>2918</v>
      </c>
    </row>
    <row r="497" spans="1:4" s="1104" customFormat="1" ht="11.25" customHeight="1" x14ac:dyDescent="0.2">
      <c r="A497" s="1405"/>
      <c r="B497" s="1110">
        <v>243</v>
      </c>
      <c r="C497" s="1110">
        <v>243</v>
      </c>
      <c r="D497" s="1106" t="s">
        <v>622</v>
      </c>
    </row>
    <row r="498" spans="1:4" s="1104" customFormat="1" ht="11.25" customHeight="1" x14ac:dyDescent="0.2">
      <c r="A498" s="1405"/>
      <c r="B498" s="1110">
        <v>48189.599999999999</v>
      </c>
      <c r="C498" s="1110">
        <v>48189.602999999996</v>
      </c>
      <c r="D498" s="1106" t="s">
        <v>512</v>
      </c>
    </row>
    <row r="499" spans="1:4" s="1104" customFormat="1" ht="11.25" customHeight="1" x14ac:dyDescent="0.2">
      <c r="A499" s="1405"/>
      <c r="B499" s="1110">
        <v>4451</v>
      </c>
      <c r="C499" s="1110">
        <v>4343.7723400000004</v>
      </c>
      <c r="D499" s="1106" t="s">
        <v>617</v>
      </c>
    </row>
    <row r="500" spans="1:4" s="1104" customFormat="1" ht="11.25" customHeight="1" x14ac:dyDescent="0.2">
      <c r="A500" s="1405"/>
      <c r="B500" s="1110">
        <v>1064</v>
      </c>
      <c r="C500" s="1110">
        <v>1064</v>
      </c>
      <c r="D500" s="1106" t="s">
        <v>618</v>
      </c>
    </row>
    <row r="501" spans="1:4" s="1104" customFormat="1" ht="11.25" customHeight="1" x14ac:dyDescent="0.2">
      <c r="A501" s="1405"/>
      <c r="B501" s="1110">
        <v>21657.3</v>
      </c>
      <c r="C501" s="1110">
        <v>21632.919430000002</v>
      </c>
      <c r="D501" s="1106" t="s">
        <v>3636</v>
      </c>
    </row>
    <row r="502" spans="1:4" s="1104" customFormat="1" ht="11.25" customHeight="1" x14ac:dyDescent="0.2">
      <c r="A502" s="1405"/>
      <c r="B502" s="1110">
        <v>15</v>
      </c>
      <c r="C502" s="1110">
        <v>15</v>
      </c>
      <c r="D502" s="1106" t="s">
        <v>2650</v>
      </c>
    </row>
    <row r="503" spans="1:4" s="1104" customFormat="1" ht="11.25" customHeight="1" x14ac:dyDescent="0.2">
      <c r="A503" s="1405"/>
      <c r="B503" s="1110">
        <v>394.3</v>
      </c>
      <c r="C503" s="1110">
        <v>394.3</v>
      </c>
      <c r="D503" s="1106" t="s">
        <v>4505</v>
      </c>
    </row>
    <row r="504" spans="1:4" s="1104" customFormat="1" ht="11.25" customHeight="1" x14ac:dyDescent="0.2">
      <c r="A504" s="1406"/>
      <c r="B504" s="1111">
        <v>78653.39</v>
      </c>
      <c r="C504" s="1111">
        <v>78501.447169999999</v>
      </c>
      <c r="D504" s="1107" t="s">
        <v>11</v>
      </c>
    </row>
    <row r="505" spans="1:4" s="1104" customFormat="1" ht="21" x14ac:dyDescent="0.2">
      <c r="A505" s="1405" t="s">
        <v>3585</v>
      </c>
      <c r="B505" s="1110">
        <v>338.44</v>
      </c>
      <c r="C505" s="1110">
        <v>338.43603000000002</v>
      </c>
      <c r="D505" s="1106" t="s">
        <v>4485</v>
      </c>
    </row>
    <row r="506" spans="1:4" s="1104" customFormat="1" ht="21" x14ac:dyDescent="0.2">
      <c r="A506" s="1405"/>
      <c r="B506" s="1110">
        <v>455.53</v>
      </c>
      <c r="C506" s="1110">
        <v>455.52109999999999</v>
      </c>
      <c r="D506" s="1106" t="s">
        <v>4124</v>
      </c>
    </row>
    <row r="507" spans="1:4" s="1104" customFormat="1" ht="11.25" customHeight="1" x14ac:dyDescent="0.2">
      <c r="A507" s="1405"/>
      <c r="B507" s="1110">
        <v>700</v>
      </c>
      <c r="C507" s="1110">
        <v>700</v>
      </c>
      <c r="D507" s="1106" t="s">
        <v>3450</v>
      </c>
    </row>
    <row r="508" spans="1:4" s="1104" customFormat="1" ht="11.25" customHeight="1" x14ac:dyDescent="0.2">
      <c r="A508" s="1405"/>
      <c r="B508" s="1110">
        <v>6489.35</v>
      </c>
      <c r="C508" s="1110">
        <v>6489.3457099999996</v>
      </c>
      <c r="D508" s="1106" t="s">
        <v>3465</v>
      </c>
    </row>
    <row r="509" spans="1:4" s="1104" customFormat="1" ht="11.25" customHeight="1" x14ac:dyDescent="0.2">
      <c r="A509" s="1405"/>
      <c r="B509" s="1110">
        <v>130</v>
      </c>
      <c r="C509" s="1110">
        <v>130</v>
      </c>
      <c r="D509" s="1106" t="s">
        <v>2814</v>
      </c>
    </row>
    <row r="510" spans="1:4" s="1104" customFormat="1" ht="11.25" customHeight="1" x14ac:dyDescent="0.2">
      <c r="A510" s="1405"/>
      <c r="B510" s="1110">
        <v>1270</v>
      </c>
      <c r="C510" s="1110">
        <v>1270</v>
      </c>
      <c r="D510" s="1106" t="s">
        <v>2628</v>
      </c>
    </row>
    <row r="511" spans="1:4" s="1104" customFormat="1" ht="11.25" customHeight="1" x14ac:dyDescent="0.2">
      <c r="A511" s="1405"/>
      <c r="B511" s="1110">
        <v>4.04</v>
      </c>
      <c r="C511" s="1110">
        <v>4.0439999999999996</v>
      </c>
      <c r="D511" s="1106" t="s">
        <v>619</v>
      </c>
    </row>
    <row r="512" spans="1:4" s="1104" customFormat="1" ht="11.25" customHeight="1" x14ac:dyDescent="0.2">
      <c r="A512" s="1405"/>
      <c r="B512" s="1110">
        <v>1072.22</v>
      </c>
      <c r="C512" s="1110">
        <v>1072.2184499999998</v>
      </c>
      <c r="D512" s="1106" t="s">
        <v>4119</v>
      </c>
    </row>
    <row r="513" spans="1:4" s="1104" customFormat="1" ht="11.25" customHeight="1" x14ac:dyDescent="0.2">
      <c r="A513" s="1405"/>
      <c r="B513" s="1110">
        <v>243</v>
      </c>
      <c r="C513" s="1110">
        <v>243</v>
      </c>
      <c r="D513" s="1106" t="s">
        <v>622</v>
      </c>
    </row>
    <row r="514" spans="1:4" s="1104" customFormat="1" ht="11.25" customHeight="1" x14ac:dyDescent="0.2">
      <c r="A514" s="1405"/>
      <c r="B514" s="1110">
        <v>28739.03</v>
      </c>
      <c r="C514" s="1110">
        <v>28739.029000000002</v>
      </c>
      <c r="D514" s="1106" t="s">
        <v>512</v>
      </c>
    </row>
    <row r="515" spans="1:4" s="1104" customFormat="1" ht="11.25" customHeight="1" x14ac:dyDescent="0.2">
      <c r="A515" s="1405"/>
      <c r="B515" s="1110">
        <v>4343</v>
      </c>
      <c r="C515" s="1110">
        <v>4327.6096100000004</v>
      </c>
      <c r="D515" s="1106" t="s">
        <v>617</v>
      </c>
    </row>
    <row r="516" spans="1:4" s="1104" customFormat="1" ht="11.25" customHeight="1" x14ac:dyDescent="0.2">
      <c r="A516" s="1405"/>
      <c r="B516" s="1110">
        <v>448</v>
      </c>
      <c r="C516" s="1110">
        <v>448</v>
      </c>
      <c r="D516" s="1106" t="s">
        <v>618</v>
      </c>
    </row>
    <row r="517" spans="1:4" s="1104" customFormat="1" ht="11.25" customHeight="1" x14ac:dyDescent="0.2">
      <c r="A517" s="1405"/>
      <c r="B517" s="1110">
        <v>2826.68</v>
      </c>
      <c r="C517" s="1110">
        <v>2826.6762599999997</v>
      </c>
      <c r="D517" s="1106" t="s">
        <v>3637</v>
      </c>
    </row>
    <row r="518" spans="1:4" s="1104" customFormat="1" ht="11.25" customHeight="1" x14ac:dyDescent="0.2">
      <c r="A518" s="1405"/>
      <c r="B518" s="1110">
        <v>67.400000000000006</v>
      </c>
      <c r="C518" s="1110">
        <v>67.400000000000006</v>
      </c>
      <c r="D518" s="1106" t="s">
        <v>4512</v>
      </c>
    </row>
    <row r="519" spans="1:4" s="1104" customFormat="1" ht="11.25" customHeight="1" x14ac:dyDescent="0.2">
      <c r="A519" s="1405"/>
      <c r="B519" s="1110">
        <v>330.4</v>
      </c>
      <c r="C519" s="1110">
        <v>330.4</v>
      </c>
      <c r="D519" s="1106" t="s">
        <v>4514</v>
      </c>
    </row>
    <row r="520" spans="1:4" s="1104" customFormat="1" ht="11.25" customHeight="1" x14ac:dyDescent="0.2">
      <c r="A520" s="1406"/>
      <c r="B520" s="1111">
        <v>47457.090000000004</v>
      </c>
      <c r="C520" s="1111">
        <v>47441.680160000004</v>
      </c>
      <c r="D520" s="1107" t="s">
        <v>11</v>
      </c>
    </row>
    <row r="521" spans="1:4" s="1104" customFormat="1" ht="11.25" customHeight="1" x14ac:dyDescent="0.2">
      <c r="A521" s="1405" t="s">
        <v>730</v>
      </c>
      <c r="B521" s="1110">
        <v>108</v>
      </c>
      <c r="C521" s="1110">
        <v>108</v>
      </c>
      <c r="D521" s="1106" t="s">
        <v>2628</v>
      </c>
    </row>
    <row r="522" spans="1:4" s="1104" customFormat="1" ht="11.25" customHeight="1" x14ac:dyDescent="0.2">
      <c r="A522" s="1405"/>
      <c r="B522" s="1110">
        <v>2.02</v>
      </c>
      <c r="C522" s="1110">
        <v>2.0219999999999998</v>
      </c>
      <c r="D522" s="1106" t="s">
        <v>619</v>
      </c>
    </row>
    <row r="523" spans="1:4" s="1104" customFormat="1" ht="11.25" customHeight="1" x14ac:dyDescent="0.2">
      <c r="A523" s="1405"/>
      <c r="B523" s="1110">
        <v>1073.68</v>
      </c>
      <c r="C523" s="1110">
        <v>1073.6748</v>
      </c>
      <c r="D523" s="1106" t="s">
        <v>4119</v>
      </c>
    </row>
    <row r="524" spans="1:4" s="1104" customFormat="1" ht="11.25" customHeight="1" x14ac:dyDescent="0.2">
      <c r="A524" s="1405"/>
      <c r="B524" s="1110">
        <v>243</v>
      </c>
      <c r="C524" s="1110">
        <v>243</v>
      </c>
      <c r="D524" s="1106" t="s">
        <v>622</v>
      </c>
    </row>
    <row r="525" spans="1:4" s="1104" customFormat="1" ht="11.25" customHeight="1" x14ac:dyDescent="0.2">
      <c r="A525" s="1405"/>
      <c r="B525" s="1110">
        <v>5.49</v>
      </c>
      <c r="C525" s="1110">
        <v>5.4854999999999992</v>
      </c>
      <c r="D525" s="1106" t="s">
        <v>4117</v>
      </c>
    </row>
    <row r="526" spans="1:4" s="1104" customFormat="1" ht="11.25" customHeight="1" x14ac:dyDescent="0.2">
      <c r="A526" s="1405"/>
      <c r="B526" s="1110">
        <v>28123.32</v>
      </c>
      <c r="C526" s="1110">
        <v>28123.314999999999</v>
      </c>
      <c r="D526" s="1106" t="s">
        <v>512</v>
      </c>
    </row>
    <row r="527" spans="1:4" s="1104" customFormat="1" ht="11.25" customHeight="1" x14ac:dyDescent="0.2">
      <c r="A527" s="1405"/>
      <c r="B527" s="1110">
        <v>3278</v>
      </c>
      <c r="C527" s="1110">
        <v>3220.3209999999999</v>
      </c>
      <c r="D527" s="1106" t="s">
        <v>617</v>
      </c>
    </row>
    <row r="528" spans="1:4" s="1104" customFormat="1" ht="11.25" customHeight="1" x14ac:dyDescent="0.2">
      <c r="A528" s="1405"/>
      <c r="B528" s="1110">
        <v>630</v>
      </c>
      <c r="C528" s="1110">
        <v>630</v>
      </c>
      <c r="D528" s="1106" t="s">
        <v>618</v>
      </c>
    </row>
    <row r="529" spans="1:4" s="1104" customFormat="1" ht="11.25" customHeight="1" x14ac:dyDescent="0.2">
      <c r="A529" s="1405"/>
      <c r="B529" s="1110">
        <v>67.400000000000006</v>
      </c>
      <c r="C529" s="1110">
        <v>67.400000000000006</v>
      </c>
      <c r="D529" s="1106" t="s">
        <v>4512</v>
      </c>
    </row>
    <row r="530" spans="1:4" s="1104" customFormat="1" ht="11.25" customHeight="1" x14ac:dyDescent="0.2">
      <c r="A530" s="1405"/>
      <c r="B530" s="1110">
        <v>33530.909999999996</v>
      </c>
      <c r="C530" s="1110">
        <v>33473.218300000008</v>
      </c>
      <c r="D530" s="1106" t="s">
        <v>11</v>
      </c>
    </row>
    <row r="531" spans="1:4" s="1104" customFormat="1" ht="11.25" customHeight="1" x14ac:dyDescent="0.2">
      <c r="A531" s="1404" t="s">
        <v>718</v>
      </c>
      <c r="B531" s="1109">
        <v>540</v>
      </c>
      <c r="C531" s="1109">
        <v>540</v>
      </c>
      <c r="D531" s="1105" t="s">
        <v>2628</v>
      </c>
    </row>
    <row r="532" spans="1:4" s="1104" customFormat="1" ht="11.25" customHeight="1" x14ac:dyDescent="0.2">
      <c r="A532" s="1405"/>
      <c r="B532" s="1110">
        <v>2521.08</v>
      </c>
      <c r="C532" s="1110">
        <v>2521.0795899999998</v>
      </c>
      <c r="D532" s="1106" t="s">
        <v>4119</v>
      </c>
    </row>
    <row r="533" spans="1:4" s="1104" customFormat="1" ht="11.25" customHeight="1" x14ac:dyDescent="0.2">
      <c r="A533" s="1405"/>
      <c r="B533" s="1110">
        <v>243</v>
      </c>
      <c r="C533" s="1110">
        <v>243</v>
      </c>
      <c r="D533" s="1106" t="s">
        <v>622</v>
      </c>
    </row>
    <row r="534" spans="1:4" s="1104" customFormat="1" ht="11.25" customHeight="1" x14ac:dyDescent="0.2">
      <c r="A534" s="1405"/>
      <c r="B534" s="1110">
        <v>36830.25</v>
      </c>
      <c r="C534" s="1110">
        <v>36830.248</v>
      </c>
      <c r="D534" s="1106" t="s">
        <v>512</v>
      </c>
    </row>
    <row r="535" spans="1:4" s="1104" customFormat="1" ht="11.25" customHeight="1" x14ac:dyDescent="0.2">
      <c r="A535" s="1405"/>
      <c r="B535" s="1110">
        <v>3668</v>
      </c>
      <c r="C535" s="1110">
        <v>3395.0825999999997</v>
      </c>
      <c r="D535" s="1106" t="s">
        <v>617</v>
      </c>
    </row>
    <row r="536" spans="1:4" s="1104" customFormat="1" ht="11.25" customHeight="1" x14ac:dyDescent="0.2">
      <c r="A536" s="1405"/>
      <c r="B536" s="1110">
        <v>217</v>
      </c>
      <c r="C536" s="1110">
        <v>217</v>
      </c>
      <c r="D536" s="1106" t="s">
        <v>618</v>
      </c>
    </row>
    <row r="537" spans="1:4" s="1104" customFormat="1" ht="11.25" customHeight="1" x14ac:dyDescent="0.2">
      <c r="A537" s="1405"/>
      <c r="B537" s="1110">
        <v>44019.33</v>
      </c>
      <c r="C537" s="1110">
        <v>43746.410190000002</v>
      </c>
      <c r="D537" s="1106" t="s">
        <v>11</v>
      </c>
    </row>
    <row r="538" spans="1:4" s="1104" customFormat="1" ht="21" x14ac:dyDescent="0.2">
      <c r="A538" s="1404" t="s">
        <v>719</v>
      </c>
      <c r="B538" s="1109">
        <v>6.96</v>
      </c>
      <c r="C538" s="1109">
        <v>6.95106</v>
      </c>
      <c r="D538" s="1105" t="s">
        <v>4485</v>
      </c>
    </row>
    <row r="539" spans="1:4" s="1104" customFormat="1" ht="21" x14ac:dyDescent="0.2">
      <c r="A539" s="1405"/>
      <c r="B539" s="1110">
        <v>453.89</v>
      </c>
      <c r="C539" s="1110">
        <v>453.88407000000001</v>
      </c>
      <c r="D539" s="1106" t="s">
        <v>4124</v>
      </c>
    </row>
    <row r="540" spans="1:4" s="1104" customFormat="1" ht="11.25" customHeight="1" x14ac:dyDescent="0.2">
      <c r="A540" s="1405"/>
      <c r="B540" s="1110">
        <v>266</v>
      </c>
      <c r="C540" s="1110">
        <v>266</v>
      </c>
      <c r="D540" s="1106" t="s">
        <v>2628</v>
      </c>
    </row>
    <row r="541" spans="1:4" s="1104" customFormat="1" ht="11.25" customHeight="1" x14ac:dyDescent="0.2">
      <c r="A541" s="1405"/>
      <c r="B541" s="1110">
        <v>2.02</v>
      </c>
      <c r="C541" s="1110">
        <v>2.0219999999999998</v>
      </c>
      <c r="D541" s="1106" t="s">
        <v>619</v>
      </c>
    </row>
    <row r="542" spans="1:4" s="1104" customFormat="1" ht="11.25" customHeight="1" x14ac:dyDescent="0.2">
      <c r="A542" s="1405"/>
      <c r="B542" s="1110">
        <v>243</v>
      </c>
      <c r="C542" s="1110">
        <v>243</v>
      </c>
      <c r="D542" s="1106" t="s">
        <v>622</v>
      </c>
    </row>
    <row r="543" spans="1:4" s="1104" customFormat="1" ht="11.25" customHeight="1" x14ac:dyDescent="0.2">
      <c r="A543" s="1405"/>
      <c r="B543" s="1110">
        <v>38873.68</v>
      </c>
      <c r="C543" s="1110">
        <v>38873.678</v>
      </c>
      <c r="D543" s="1106" t="s">
        <v>512</v>
      </c>
    </row>
    <row r="544" spans="1:4" s="1104" customFormat="1" ht="11.25" customHeight="1" x14ac:dyDescent="0.2">
      <c r="A544" s="1405"/>
      <c r="B544" s="1110">
        <v>4182</v>
      </c>
      <c r="C544" s="1110">
        <v>4182</v>
      </c>
      <c r="D544" s="1106" t="s">
        <v>617</v>
      </c>
    </row>
    <row r="545" spans="1:4" s="1104" customFormat="1" ht="11.25" customHeight="1" x14ac:dyDescent="0.2">
      <c r="A545" s="1405"/>
      <c r="B545" s="1110">
        <v>1055</v>
      </c>
      <c r="C545" s="1110">
        <v>1055</v>
      </c>
      <c r="D545" s="1106" t="s">
        <v>618</v>
      </c>
    </row>
    <row r="546" spans="1:4" s="1104" customFormat="1" ht="11.25" customHeight="1" x14ac:dyDescent="0.2">
      <c r="A546" s="1405"/>
      <c r="B546" s="1110">
        <v>17599.43</v>
      </c>
      <c r="C546" s="1110">
        <v>17599.42986</v>
      </c>
      <c r="D546" s="1106" t="s">
        <v>3203</v>
      </c>
    </row>
    <row r="547" spans="1:4" s="1104" customFormat="1" ht="11.25" customHeight="1" x14ac:dyDescent="0.2">
      <c r="A547" s="1405"/>
      <c r="B547" s="1110">
        <v>94.36</v>
      </c>
      <c r="C547" s="1110">
        <v>94.304000000000002</v>
      </c>
      <c r="D547" s="1106" t="s">
        <v>4512</v>
      </c>
    </row>
    <row r="548" spans="1:4" s="1104" customFormat="1" ht="11.25" customHeight="1" x14ac:dyDescent="0.2">
      <c r="A548" s="1406"/>
      <c r="B548" s="1111">
        <v>62776.340000000004</v>
      </c>
      <c r="C548" s="1111">
        <v>62776.268989999997</v>
      </c>
      <c r="D548" s="1107" t="s">
        <v>11</v>
      </c>
    </row>
    <row r="549" spans="1:4" s="1104" customFormat="1" ht="11.25" customHeight="1" x14ac:dyDescent="0.2">
      <c r="A549" s="1405" t="s">
        <v>720</v>
      </c>
      <c r="B549" s="1110">
        <v>300</v>
      </c>
      <c r="C549" s="1110">
        <v>300</v>
      </c>
      <c r="D549" s="1106" t="s">
        <v>3450</v>
      </c>
    </row>
    <row r="550" spans="1:4" s="1104" customFormat="1" ht="11.25" customHeight="1" x14ac:dyDescent="0.2">
      <c r="A550" s="1405"/>
      <c r="B550" s="1110">
        <v>143</v>
      </c>
      <c r="C550" s="1110">
        <v>143</v>
      </c>
      <c r="D550" s="1106" t="s">
        <v>2628</v>
      </c>
    </row>
    <row r="551" spans="1:4" s="1104" customFormat="1" ht="11.25" customHeight="1" x14ac:dyDescent="0.2">
      <c r="A551" s="1405"/>
      <c r="B551" s="1110">
        <v>3.37</v>
      </c>
      <c r="C551" s="1110">
        <v>3.37</v>
      </c>
      <c r="D551" s="1106" t="s">
        <v>619</v>
      </c>
    </row>
    <row r="552" spans="1:4" s="1104" customFormat="1" ht="11.25" customHeight="1" x14ac:dyDescent="0.2">
      <c r="A552" s="1405"/>
      <c r="B552" s="1110">
        <v>2492.66</v>
      </c>
      <c r="C552" s="1110">
        <v>2492.6498999999999</v>
      </c>
      <c r="D552" s="1106" t="s">
        <v>4119</v>
      </c>
    </row>
    <row r="553" spans="1:4" s="1104" customFormat="1" ht="11.25" customHeight="1" x14ac:dyDescent="0.2">
      <c r="A553" s="1405"/>
      <c r="B553" s="1110">
        <v>3.36</v>
      </c>
      <c r="C553" s="1110">
        <v>3.36</v>
      </c>
      <c r="D553" s="1106" t="s">
        <v>624</v>
      </c>
    </row>
    <row r="554" spans="1:4" s="1104" customFormat="1" ht="11.25" customHeight="1" x14ac:dyDescent="0.2">
      <c r="A554" s="1405"/>
      <c r="B554" s="1110">
        <v>243</v>
      </c>
      <c r="C554" s="1110">
        <v>243</v>
      </c>
      <c r="D554" s="1106" t="s">
        <v>622</v>
      </c>
    </row>
    <row r="555" spans="1:4" s="1104" customFormat="1" ht="11.25" customHeight="1" x14ac:dyDescent="0.2">
      <c r="A555" s="1405"/>
      <c r="B555" s="1110">
        <v>23.37</v>
      </c>
      <c r="C555" s="1110">
        <v>23.364999999999998</v>
      </c>
      <c r="D555" s="1106" t="s">
        <v>3169</v>
      </c>
    </row>
    <row r="556" spans="1:4" s="1104" customFormat="1" ht="11.25" customHeight="1" x14ac:dyDescent="0.2">
      <c r="A556" s="1405"/>
      <c r="B556" s="1110">
        <v>46419.02</v>
      </c>
      <c r="C556" s="1110">
        <v>46419.018999999993</v>
      </c>
      <c r="D556" s="1106" t="s">
        <v>512</v>
      </c>
    </row>
    <row r="557" spans="1:4" s="1104" customFormat="1" ht="11.25" customHeight="1" x14ac:dyDescent="0.2">
      <c r="A557" s="1405"/>
      <c r="B557" s="1110">
        <v>5885</v>
      </c>
      <c r="C557" s="1110">
        <v>5710.5246200000001</v>
      </c>
      <c r="D557" s="1106" t="s">
        <v>617</v>
      </c>
    </row>
    <row r="558" spans="1:4" s="1104" customFormat="1" ht="11.25" customHeight="1" x14ac:dyDescent="0.2">
      <c r="A558" s="1405"/>
      <c r="B558" s="1110">
        <v>1183</v>
      </c>
      <c r="C558" s="1110">
        <v>1183</v>
      </c>
      <c r="D558" s="1106" t="s">
        <v>618</v>
      </c>
    </row>
    <row r="559" spans="1:4" s="1104" customFormat="1" ht="11.25" customHeight="1" x14ac:dyDescent="0.2">
      <c r="A559" s="1405"/>
      <c r="B559" s="1110">
        <v>94.36</v>
      </c>
      <c r="C559" s="1110">
        <v>94.128</v>
      </c>
      <c r="D559" s="1106" t="s">
        <v>4512</v>
      </c>
    </row>
    <row r="560" spans="1:4" s="1104" customFormat="1" ht="11.25" customHeight="1" x14ac:dyDescent="0.2">
      <c r="A560" s="1405"/>
      <c r="B560" s="1110">
        <v>157.4</v>
      </c>
      <c r="C560" s="1110">
        <v>156.83100000000002</v>
      </c>
      <c r="D560" s="1106" t="s">
        <v>4514</v>
      </c>
    </row>
    <row r="561" spans="1:4" s="1104" customFormat="1" ht="11.25" customHeight="1" x14ac:dyDescent="0.2">
      <c r="A561" s="1405"/>
      <c r="B561" s="1110">
        <v>350</v>
      </c>
      <c r="C561" s="1110">
        <v>350</v>
      </c>
      <c r="D561" s="1106" t="s">
        <v>4521</v>
      </c>
    </row>
    <row r="562" spans="1:4" s="1104" customFormat="1" ht="11.25" customHeight="1" x14ac:dyDescent="0.2">
      <c r="A562" s="1406"/>
      <c r="B562" s="1111">
        <v>57297.54</v>
      </c>
      <c r="C562" s="1111">
        <v>57122.24751999999</v>
      </c>
      <c r="D562" s="1107" t="s">
        <v>11</v>
      </c>
    </row>
    <row r="563" spans="1:4" s="1104" customFormat="1" ht="21" x14ac:dyDescent="0.2">
      <c r="A563" s="1405" t="s">
        <v>732</v>
      </c>
      <c r="B563" s="1110">
        <v>369.57</v>
      </c>
      <c r="C563" s="1110">
        <v>369.56468999999998</v>
      </c>
      <c r="D563" s="1106" t="s">
        <v>4124</v>
      </c>
    </row>
    <row r="564" spans="1:4" s="1104" customFormat="1" ht="11.25" customHeight="1" x14ac:dyDescent="0.2">
      <c r="A564" s="1405"/>
      <c r="B564" s="1110">
        <v>996.96</v>
      </c>
      <c r="C564" s="1110">
        <v>996.95699999999999</v>
      </c>
      <c r="D564" s="1106" t="s">
        <v>3393</v>
      </c>
    </row>
    <row r="565" spans="1:4" s="1104" customFormat="1" ht="11.25" customHeight="1" x14ac:dyDescent="0.2">
      <c r="A565" s="1405"/>
      <c r="B565" s="1110">
        <v>841</v>
      </c>
      <c r="C565" s="1110">
        <v>840.82600000000002</v>
      </c>
      <c r="D565" s="1106" t="s">
        <v>2628</v>
      </c>
    </row>
    <row r="566" spans="1:4" s="1104" customFormat="1" ht="11.25" customHeight="1" x14ac:dyDescent="0.2">
      <c r="A566" s="1405"/>
      <c r="B566" s="1110">
        <v>1313.13</v>
      </c>
      <c r="C566" s="1110">
        <v>1313.12041</v>
      </c>
      <c r="D566" s="1106" t="s">
        <v>4119</v>
      </c>
    </row>
    <row r="567" spans="1:4" s="1104" customFormat="1" ht="11.25" customHeight="1" x14ac:dyDescent="0.2">
      <c r="A567" s="1405"/>
      <c r="B567" s="1110">
        <v>1102.23</v>
      </c>
      <c r="C567" s="1110">
        <v>1102.231</v>
      </c>
      <c r="D567" s="1106" t="s">
        <v>4518</v>
      </c>
    </row>
    <row r="568" spans="1:4" s="1104" customFormat="1" ht="11.25" customHeight="1" x14ac:dyDescent="0.2">
      <c r="A568" s="1405"/>
      <c r="B568" s="1110">
        <v>31441.920000000002</v>
      </c>
      <c r="C568" s="1110">
        <v>31441.912</v>
      </c>
      <c r="D568" s="1106" t="s">
        <v>512</v>
      </c>
    </row>
    <row r="569" spans="1:4" s="1104" customFormat="1" ht="11.25" customHeight="1" x14ac:dyDescent="0.2">
      <c r="A569" s="1405"/>
      <c r="B569" s="1110">
        <v>4013</v>
      </c>
      <c r="C569" s="1110">
        <v>4013</v>
      </c>
      <c r="D569" s="1106" t="s">
        <v>617</v>
      </c>
    </row>
    <row r="570" spans="1:4" s="1104" customFormat="1" ht="11.25" customHeight="1" x14ac:dyDescent="0.2">
      <c r="A570" s="1405"/>
      <c r="B570" s="1110">
        <v>408</v>
      </c>
      <c r="C570" s="1110">
        <v>408</v>
      </c>
      <c r="D570" s="1106" t="s">
        <v>618</v>
      </c>
    </row>
    <row r="571" spans="1:4" s="1104" customFormat="1" ht="11.25" customHeight="1" x14ac:dyDescent="0.2">
      <c r="A571" s="1405"/>
      <c r="B571" s="1110">
        <v>67.400000000000006</v>
      </c>
      <c r="C571" s="1110">
        <v>67.400000000000006</v>
      </c>
      <c r="D571" s="1106" t="s">
        <v>4512</v>
      </c>
    </row>
    <row r="572" spans="1:4" s="1104" customFormat="1" ht="11.25" customHeight="1" x14ac:dyDescent="0.2">
      <c r="A572" s="1405"/>
      <c r="B572" s="1110">
        <v>15</v>
      </c>
      <c r="C572" s="1110">
        <v>15</v>
      </c>
      <c r="D572" s="1106" t="s">
        <v>2650</v>
      </c>
    </row>
    <row r="573" spans="1:4" s="1104" customFormat="1" ht="11.25" customHeight="1" x14ac:dyDescent="0.2">
      <c r="A573" s="1405"/>
      <c r="B573" s="1110">
        <v>40568.21</v>
      </c>
      <c r="C573" s="1110">
        <v>40568.011100000003</v>
      </c>
      <c r="D573" s="1106" t="s">
        <v>11</v>
      </c>
    </row>
    <row r="574" spans="1:4" s="1104" customFormat="1" ht="11.25" customHeight="1" x14ac:dyDescent="0.2">
      <c r="A574" s="1404" t="s">
        <v>724</v>
      </c>
      <c r="B574" s="1109">
        <v>2.02</v>
      </c>
      <c r="C574" s="1109">
        <v>2.0219999999999998</v>
      </c>
      <c r="D574" s="1105" t="s">
        <v>619</v>
      </c>
    </row>
    <row r="575" spans="1:4" s="1104" customFormat="1" ht="11.25" customHeight="1" x14ac:dyDescent="0.2">
      <c r="A575" s="1405"/>
      <c r="B575" s="1110">
        <v>228</v>
      </c>
      <c r="C575" s="1110">
        <v>228</v>
      </c>
      <c r="D575" s="1106" t="s">
        <v>622</v>
      </c>
    </row>
    <row r="576" spans="1:4" s="1104" customFormat="1" ht="11.25" customHeight="1" x14ac:dyDescent="0.2">
      <c r="A576" s="1405"/>
      <c r="B576" s="1110">
        <v>46305.33</v>
      </c>
      <c r="C576" s="1110">
        <v>46305.320999999996</v>
      </c>
      <c r="D576" s="1106" t="s">
        <v>512</v>
      </c>
    </row>
    <row r="577" spans="1:4" s="1104" customFormat="1" ht="11.25" customHeight="1" x14ac:dyDescent="0.2">
      <c r="A577" s="1405"/>
      <c r="B577" s="1110">
        <v>4972</v>
      </c>
      <c r="C577" s="1110">
        <v>4713.1280299999999</v>
      </c>
      <c r="D577" s="1106" t="s">
        <v>617</v>
      </c>
    </row>
    <row r="578" spans="1:4" s="1104" customFormat="1" ht="11.25" customHeight="1" x14ac:dyDescent="0.2">
      <c r="A578" s="1405"/>
      <c r="B578" s="1110">
        <v>793</v>
      </c>
      <c r="C578" s="1110">
        <v>793</v>
      </c>
      <c r="D578" s="1106" t="s">
        <v>618</v>
      </c>
    </row>
    <row r="579" spans="1:4" s="1104" customFormat="1" ht="11.25" customHeight="1" x14ac:dyDescent="0.2">
      <c r="A579" s="1405"/>
      <c r="B579" s="1110">
        <v>806.15</v>
      </c>
      <c r="C579" s="1110">
        <v>607.72249999999997</v>
      </c>
      <c r="D579" s="1106" t="s">
        <v>3638</v>
      </c>
    </row>
    <row r="580" spans="1:4" s="1104" customFormat="1" ht="11.25" customHeight="1" x14ac:dyDescent="0.2">
      <c r="A580" s="1405"/>
      <c r="B580" s="1110">
        <v>53106.5</v>
      </c>
      <c r="C580" s="1110">
        <v>52649.193529999997</v>
      </c>
      <c r="D580" s="1106" t="s">
        <v>11</v>
      </c>
    </row>
    <row r="581" spans="1:4" s="1104" customFormat="1" ht="21" x14ac:dyDescent="0.2">
      <c r="A581" s="1404" t="s">
        <v>709</v>
      </c>
      <c r="B581" s="1109">
        <v>149.78</v>
      </c>
      <c r="C581" s="1109">
        <v>149.77520000000001</v>
      </c>
      <c r="D581" s="1105" t="s">
        <v>4485</v>
      </c>
    </row>
    <row r="582" spans="1:4" s="1104" customFormat="1" ht="21" x14ac:dyDescent="0.2">
      <c r="A582" s="1405"/>
      <c r="B582" s="1110">
        <v>446.18</v>
      </c>
      <c r="C582" s="1110">
        <v>446.17746</v>
      </c>
      <c r="D582" s="1106" t="s">
        <v>4124</v>
      </c>
    </row>
    <row r="583" spans="1:4" s="1104" customFormat="1" ht="11.25" customHeight="1" x14ac:dyDescent="0.2">
      <c r="A583" s="1405"/>
      <c r="B583" s="1110">
        <v>1526.6</v>
      </c>
      <c r="C583" s="1110">
        <v>1526.6003000000001</v>
      </c>
      <c r="D583" s="1106" t="s">
        <v>3465</v>
      </c>
    </row>
    <row r="584" spans="1:4" s="1104" customFormat="1" ht="11.25" customHeight="1" x14ac:dyDescent="0.2">
      <c r="A584" s="1405"/>
      <c r="B584" s="1110">
        <v>414</v>
      </c>
      <c r="C584" s="1110">
        <v>414</v>
      </c>
      <c r="D584" s="1106" t="s">
        <v>2628</v>
      </c>
    </row>
    <row r="585" spans="1:4" s="1104" customFormat="1" ht="11.25" customHeight="1" x14ac:dyDescent="0.2">
      <c r="A585" s="1405"/>
      <c r="B585" s="1110">
        <v>4.04</v>
      </c>
      <c r="C585" s="1110">
        <v>4.0439999999999996</v>
      </c>
      <c r="D585" s="1106" t="s">
        <v>619</v>
      </c>
    </row>
    <row r="586" spans="1:4" s="1104" customFormat="1" ht="11.25" customHeight="1" x14ac:dyDescent="0.2">
      <c r="A586" s="1405"/>
      <c r="B586" s="1110">
        <v>2175.13</v>
      </c>
      <c r="C586" s="1110">
        <v>2175.1247499999999</v>
      </c>
      <c r="D586" s="1106" t="s">
        <v>4119</v>
      </c>
    </row>
    <row r="587" spans="1:4" s="1104" customFormat="1" ht="11.25" customHeight="1" x14ac:dyDescent="0.2">
      <c r="A587" s="1405"/>
      <c r="B587" s="1110">
        <v>46.73</v>
      </c>
      <c r="C587" s="1110">
        <v>46.73</v>
      </c>
      <c r="D587" s="1106" t="s">
        <v>3169</v>
      </c>
    </row>
    <row r="588" spans="1:4" s="1104" customFormat="1" ht="11.25" customHeight="1" x14ac:dyDescent="0.2">
      <c r="A588" s="1405"/>
      <c r="B588" s="1110">
        <v>52463.44</v>
      </c>
      <c r="C588" s="1110">
        <v>52463.434999999998</v>
      </c>
      <c r="D588" s="1106" t="s">
        <v>512</v>
      </c>
    </row>
    <row r="589" spans="1:4" s="1104" customFormat="1" ht="11.25" customHeight="1" x14ac:dyDescent="0.2">
      <c r="A589" s="1405"/>
      <c r="B589" s="1110">
        <v>4509</v>
      </c>
      <c r="C589" s="1110">
        <v>4421.1725200000001</v>
      </c>
      <c r="D589" s="1106" t="s">
        <v>617</v>
      </c>
    </row>
    <row r="590" spans="1:4" s="1104" customFormat="1" ht="11.25" customHeight="1" x14ac:dyDescent="0.2">
      <c r="A590" s="1405"/>
      <c r="B590" s="1110">
        <v>1491</v>
      </c>
      <c r="C590" s="1110">
        <v>1491</v>
      </c>
      <c r="D590" s="1106" t="s">
        <v>618</v>
      </c>
    </row>
    <row r="591" spans="1:4" s="1104" customFormat="1" ht="11.25" customHeight="1" x14ac:dyDescent="0.2">
      <c r="A591" s="1405"/>
      <c r="B591" s="1110">
        <v>2044.77</v>
      </c>
      <c r="C591" s="1110">
        <v>645.54718000000003</v>
      </c>
      <c r="D591" s="1106" t="s">
        <v>4522</v>
      </c>
    </row>
    <row r="592" spans="1:4" s="1104" customFormat="1" ht="11.25" customHeight="1" x14ac:dyDescent="0.2">
      <c r="A592" s="1405"/>
      <c r="B592" s="1110">
        <v>94.36</v>
      </c>
      <c r="C592" s="1110">
        <v>94.36</v>
      </c>
      <c r="D592" s="1106" t="s">
        <v>4512</v>
      </c>
    </row>
    <row r="593" spans="1:4" s="1104" customFormat="1" ht="11.25" customHeight="1" x14ac:dyDescent="0.2">
      <c r="A593" s="1405"/>
      <c r="B593" s="1110">
        <v>110.3</v>
      </c>
      <c r="C593" s="1110">
        <v>110.3</v>
      </c>
      <c r="D593" s="1106" t="s">
        <v>4514</v>
      </c>
    </row>
    <row r="594" spans="1:4" s="1104" customFormat="1" ht="11.25" customHeight="1" x14ac:dyDescent="0.2">
      <c r="A594" s="1405"/>
      <c r="B594" s="1110">
        <v>212.5</v>
      </c>
      <c r="C594" s="1110">
        <v>212.5</v>
      </c>
      <c r="D594" s="1106" t="s">
        <v>4505</v>
      </c>
    </row>
    <row r="595" spans="1:4" s="1104" customFormat="1" ht="11.25" customHeight="1" x14ac:dyDescent="0.2">
      <c r="A595" s="1406"/>
      <c r="B595" s="1111">
        <v>65687.83</v>
      </c>
      <c r="C595" s="1111">
        <v>64200.766410000004</v>
      </c>
      <c r="D595" s="1107" t="s">
        <v>11</v>
      </c>
    </row>
    <row r="596" spans="1:4" s="1104" customFormat="1" ht="21" x14ac:dyDescent="0.2">
      <c r="A596" s="1405" t="s">
        <v>712</v>
      </c>
      <c r="B596" s="1110">
        <v>449.23</v>
      </c>
      <c r="C596" s="1110">
        <v>449.22485</v>
      </c>
      <c r="D596" s="1106" t="s">
        <v>4124</v>
      </c>
    </row>
    <row r="597" spans="1:4" s="1104" customFormat="1" ht="11.25" customHeight="1" x14ac:dyDescent="0.2">
      <c r="A597" s="1405"/>
      <c r="B597" s="1110">
        <v>1019.3</v>
      </c>
      <c r="C597" s="1110">
        <v>1019.2983599999999</v>
      </c>
      <c r="D597" s="1106" t="s">
        <v>3465</v>
      </c>
    </row>
    <row r="598" spans="1:4" s="1104" customFormat="1" ht="11.25" customHeight="1" x14ac:dyDescent="0.2">
      <c r="A598" s="1405"/>
      <c r="B598" s="1110">
        <v>317.02</v>
      </c>
      <c r="C598" s="1110">
        <v>0</v>
      </c>
      <c r="D598" s="1106" t="s">
        <v>3418</v>
      </c>
    </row>
    <row r="599" spans="1:4" s="1104" customFormat="1" ht="11.25" customHeight="1" x14ac:dyDescent="0.2">
      <c r="A599" s="1405"/>
      <c r="B599" s="1110">
        <v>466</v>
      </c>
      <c r="C599" s="1110">
        <v>466</v>
      </c>
      <c r="D599" s="1106" t="s">
        <v>2628</v>
      </c>
    </row>
    <row r="600" spans="1:4" s="1104" customFormat="1" ht="11.25" customHeight="1" x14ac:dyDescent="0.2">
      <c r="A600" s="1405"/>
      <c r="B600" s="1110">
        <v>144</v>
      </c>
      <c r="C600" s="1110">
        <v>144</v>
      </c>
      <c r="D600" s="1106" t="s">
        <v>622</v>
      </c>
    </row>
    <row r="601" spans="1:4" s="1104" customFormat="1" ht="11.25" customHeight="1" x14ac:dyDescent="0.2">
      <c r="A601" s="1405"/>
      <c r="B601" s="1110">
        <v>46.73</v>
      </c>
      <c r="C601" s="1110">
        <v>46.73</v>
      </c>
      <c r="D601" s="1106" t="s">
        <v>3169</v>
      </c>
    </row>
    <row r="602" spans="1:4" s="1104" customFormat="1" ht="11.25" customHeight="1" x14ac:dyDescent="0.2">
      <c r="A602" s="1405"/>
      <c r="B602" s="1110">
        <v>39720.06</v>
      </c>
      <c r="C602" s="1110">
        <v>39631.702089999999</v>
      </c>
      <c r="D602" s="1106" t="s">
        <v>512</v>
      </c>
    </row>
    <row r="603" spans="1:4" s="1104" customFormat="1" ht="11.25" customHeight="1" x14ac:dyDescent="0.2">
      <c r="A603" s="1405"/>
      <c r="B603" s="1110">
        <v>4243</v>
      </c>
      <c r="C603" s="1110">
        <v>4167.8465900000001</v>
      </c>
      <c r="D603" s="1106" t="s">
        <v>617</v>
      </c>
    </row>
    <row r="604" spans="1:4" s="1104" customFormat="1" ht="11.25" customHeight="1" x14ac:dyDescent="0.2">
      <c r="A604" s="1405"/>
      <c r="B604" s="1110">
        <v>305</v>
      </c>
      <c r="C604" s="1110">
        <v>305</v>
      </c>
      <c r="D604" s="1106" t="s">
        <v>618</v>
      </c>
    </row>
    <row r="605" spans="1:4" s="1104" customFormat="1" ht="11.25" customHeight="1" x14ac:dyDescent="0.2">
      <c r="A605" s="1405"/>
      <c r="B605" s="1110">
        <v>23</v>
      </c>
      <c r="C605" s="1110">
        <v>22.99362</v>
      </c>
      <c r="D605" s="1106" t="s">
        <v>4512</v>
      </c>
    </row>
    <row r="606" spans="1:4" s="1104" customFormat="1" ht="11.25" customHeight="1" x14ac:dyDescent="0.2">
      <c r="A606" s="1405"/>
      <c r="B606" s="1110">
        <v>369.3</v>
      </c>
      <c r="C606" s="1110">
        <v>366.65429</v>
      </c>
      <c r="D606" s="1106" t="s">
        <v>4514</v>
      </c>
    </row>
    <row r="607" spans="1:4" s="1104" customFormat="1" ht="11.25" customHeight="1" x14ac:dyDescent="0.2">
      <c r="A607" s="1406"/>
      <c r="B607" s="1111">
        <v>47102.64</v>
      </c>
      <c r="C607" s="1111">
        <v>46619.449800000009</v>
      </c>
      <c r="D607" s="1107" t="s">
        <v>11</v>
      </c>
    </row>
    <row r="608" spans="1:4" s="1104" customFormat="1" ht="21" x14ac:dyDescent="0.2">
      <c r="A608" s="1405" t="s">
        <v>731</v>
      </c>
      <c r="B608" s="1110">
        <v>441.98</v>
      </c>
      <c r="C608" s="1110">
        <v>441.97156999999999</v>
      </c>
      <c r="D608" s="1106" t="s">
        <v>4124</v>
      </c>
    </row>
    <row r="609" spans="1:4" s="1104" customFormat="1" ht="11.25" customHeight="1" x14ac:dyDescent="0.2">
      <c r="A609" s="1405"/>
      <c r="B609" s="1110">
        <v>26.96</v>
      </c>
      <c r="C609" s="1110">
        <v>26.96</v>
      </c>
      <c r="D609" s="1106" t="s">
        <v>4501</v>
      </c>
    </row>
    <row r="610" spans="1:4" s="1104" customFormat="1" ht="11.25" customHeight="1" x14ac:dyDescent="0.2">
      <c r="A610" s="1405"/>
      <c r="B610" s="1110">
        <v>4882.96</v>
      </c>
      <c r="C610" s="1110">
        <v>4882.95543</v>
      </c>
      <c r="D610" s="1106" t="s">
        <v>3465</v>
      </c>
    </row>
    <row r="611" spans="1:4" s="1104" customFormat="1" ht="11.25" customHeight="1" x14ac:dyDescent="0.2">
      <c r="A611" s="1405"/>
      <c r="B611" s="1110">
        <v>183.92</v>
      </c>
      <c r="C611" s="1110">
        <v>153.065</v>
      </c>
      <c r="D611" s="1106" t="s">
        <v>3412</v>
      </c>
    </row>
    <row r="612" spans="1:4" s="1104" customFormat="1" ht="11.25" customHeight="1" x14ac:dyDescent="0.2">
      <c r="A612" s="1405"/>
      <c r="B612" s="1110">
        <v>414</v>
      </c>
      <c r="C612" s="1110">
        <v>414</v>
      </c>
      <c r="D612" s="1106" t="s">
        <v>2628</v>
      </c>
    </row>
    <row r="613" spans="1:4" s="1104" customFormat="1" ht="11.25" customHeight="1" x14ac:dyDescent="0.2">
      <c r="A613" s="1405"/>
      <c r="B613" s="1110">
        <v>2.02</v>
      </c>
      <c r="C613" s="1110">
        <v>2.0219999999999998</v>
      </c>
      <c r="D613" s="1106" t="s">
        <v>619</v>
      </c>
    </row>
    <row r="614" spans="1:4" s="1104" customFormat="1" ht="11.25" customHeight="1" x14ac:dyDescent="0.2">
      <c r="A614" s="1405"/>
      <c r="B614" s="1110">
        <v>2717.82</v>
      </c>
      <c r="C614" s="1110">
        <v>2717.8132000000001</v>
      </c>
      <c r="D614" s="1106" t="s">
        <v>4119</v>
      </c>
    </row>
    <row r="615" spans="1:4" s="1104" customFormat="1" ht="11.25" customHeight="1" x14ac:dyDescent="0.2">
      <c r="A615" s="1405"/>
      <c r="B615" s="1110">
        <v>243</v>
      </c>
      <c r="C615" s="1110">
        <v>243</v>
      </c>
      <c r="D615" s="1106" t="s">
        <v>622</v>
      </c>
    </row>
    <row r="616" spans="1:4" s="1104" customFormat="1" ht="11.25" customHeight="1" x14ac:dyDescent="0.2">
      <c r="A616" s="1405"/>
      <c r="B616" s="1110">
        <v>46604.69</v>
      </c>
      <c r="C616" s="1110">
        <v>46604.69</v>
      </c>
      <c r="D616" s="1106" t="s">
        <v>512</v>
      </c>
    </row>
    <row r="617" spans="1:4" s="1104" customFormat="1" ht="11.25" customHeight="1" x14ac:dyDescent="0.2">
      <c r="A617" s="1405"/>
      <c r="B617" s="1110">
        <v>5370</v>
      </c>
      <c r="C617" s="1110">
        <v>5213.2951800000001</v>
      </c>
      <c r="D617" s="1106" t="s">
        <v>617</v>
      </c>
    </row>
    <row r="618" spans="1:4" s="1104" customFormat="1" ht="11.25" customHeight="1" x14ac:dyDescent="0.2">
      <c r="A618" s="1405"/>
      <c r="B618" s="1110">
        <v>1557</v>
      </c>
      <c r="C618" s="1110">
        <v>1557</v>
      </c>
      <c r="D618" s="1106" t="s">
        <v>618</v>
      </c>
    </row>
    <row r="619" spans="1:4" s="1104" customFormat="1" ht="11.25" customHeight="1" x14ac:dyDescent="0.2">
      <c r="A619" s="1405"/>
      <c r="B619" s="1110">
        <v>281.39999999999998</v>
      </c>
      <c r="C619" s="1110">
        <v>281.39999999999998</v>
      </c>
      <c r="D619" s="1106" t="s">
        <v>4505</v>
      </c>
    </row>
    <row r="620" spans="1:4" s="1104" customFormat="1" ht="11.25" customHeight="1" x14ac:dyDescent="0.2">
      <c r="A620" s="1405"/>
      <c r="B620" s="1110">
        <v>62725.750000000007</v>
      </c>
      <c r="C620" s="1110">
        <v>62538.172380000004</v>
      </c>
      <c r="D620" s="1106" t="s">
        <v>11</v>
      </c>
    </row>
    <row r="621" spans="1:4" s="1104" customFormat="1" ht="11.25" customHeight="1" x14ac:dyDescent="0.2">
      <c r="A621" s="1404" t="s">
        <v>771</v>
      </c>
      <c r="B621" s="1109">
        <v>40.44</v>
      </c>
      <c r="C621" s="1109">
        <v>40.44</v>
      </c>
      <c r="D621" s="1105" t="s">
        <v>4501</v>
      </c>
    </row>
    <row r="622" spans="1:4" s="1104" customFormat="1" ht="11.25" customHeight="1" x14ac:dyDescent="0.2">
      <c r="A622" s="1405"/>
      <c r="B622" s="1110">
        <v>400</v>
      </c>
      <c r="C622" s="1110">
        <v>400</v>
      </c>
      <c r="D622" s="1106" t="s">
        <v>3450</v>
      </c>
    </row>
    <row r="623" spans="1:4" s="1104" customFormat="1" ht="11.25" customHeight="1" x14ac:dyDescent="0.2">
      <c r="A623" s="1405"/>
      <c r="B623" s="1110">
        <v>570</v>
      </c>
      <c r="C623" s="1110">
        <v>570</v>
      </c>
      <c r="D623" s="1106" t="s">
        <v>2814</v>
      </c>
    </row>
    <row r="624" spans="1:4" s="1104" customFormat="1" ht="11.25" customHeight="1" x14ac:dyDescent="0.2">
      <c r="A624" s="1405"/>
      <c r="B624" s="1110">
        <v>450</v>
      </c>
      <c r="C624" s="1110">
        <v>450</v>
      </c>
      <c r="D624" s="1106" t="s">
        <v>2628</v>
      </c>
    </row>
    <row r="625" spans="1:4" s="1104" customFormat="1" ht="11.25" customHeight="1" x14ac:dyDescent="0.2">
      <c r="A625" s="1405"/>
      <c r="B625" s="1110">
        <v>2116.85</v>
      </c>
      <c r="C625" s="1110">
        <v>2116.8498500000001</v>
      </c>
      <c r="D625" s="1106" t="s">
        <v>4119</v>
      </c>
    </row>
    <row r="626" spans="1:4" s="1104" customFormat="1" ht="11.25" customHeight="1" x14ac:dyDescent="0.2">
      <c r="A626" s="1405"/>
      <c r="B626" s="1110">
        <v>16</v>
      </c>
      <c r="C626" s="1110">
        <v>16</v>
      </c>
      <c r="D626" s="1106" t="s">
        <v>624</v>
      </c>
    </row>
    <row r="627" spans="1:4" s="1104" customFormat="1" ht="11.25" customHeight="1" x14ac:dyDescent="0.2">
      <c r="A627" s="1405"/>
      <c r="B627" s="1110">
        <v>114</v>
      </c>
      <c r="C627" s="1110">
        <v>114</v>
      </c>
      <c r="D627" s="1106" t="s">
        <v>622</v>
      </c>
    </row>
    <row r="628" spans="1:4" s="1104" customFormat="1" ht="11.25" customHeight="1" x14ac:dyDescent="0.2">
      <c r="A628" s="1405"/>
      <c r="B628" s="1110">
        <v>43217.120000000003</v>
      </c>
      <c r="C628" s="1110">
        <v>43217.120999999999</v>
      </c>
      <c r="D628" s="1106" t="s">
        <v>512</v>
      </c>
    </row>
    <row r="629" spans="1:4" s="1104" customFormat="1" ht="11.25" customHeight="1" x14ac:dyDescent="0.2">
      <c r="A629" s="1405"/>
      <c r="B629" s="1110">
        <v>8064</v>
      </c>
      <c r="C629" s="1110">
        <v>7554.5087800000001</v>
      </c>
      <c r="D629" s="1106" t="s">
        <v>617</v>
      </c>
    </row>
    <row r="630" spans="1:4" s="1104" customFormat="1" ht="11.25" customHeight="1" x14ac:dyDescent="0.2">
      <c r="A630" s="1405"/>
      <c r="B630" s="1110">
        <v>1653</v>
      </c>
      <c r="C630" s="1110">
        <v>1653</v>
      </c>
      <c r="D630" s="1106" t="s">
        <v>618</v>
      </c>
    </row>
    <row r="631" spans="1:4" s="1104" customFormat="1" ht="11.25" customHeight="1" x14ac:dyDescent="0.2">
      <c r="A631" s="1405"/>
      <c r="B631" s="1110">
        <v>4.28</v>
      </c>
      <c r="C631" s="1110">
        <v>4.2809999999999997</v>
      </c>
      <c r="D631" s="1106" t="s">
        <v>623</v>
      </c>
    </row>
    <row r="632" spans="1:4" s="1104" customFormat="1" ht="11.25" customHeight="1" x14ac:dyDescent="0.2">
      <c r="A632" s="1405"/>
      <c r="B632" s="1110">
        <v>457.1</v>
      </c>
      <c r="C632" s="1110">
        <v>457.1</v>
      </c>
      <c r="D632" s="1106" t="s">
        <v>4514</v>
      </c>
    </row>
    <row r="633" spans="1:4" s="1104" customFormat="1" ht="11.25" customHeight="1" x14ac:dyDescent="0.2">
      <c r="A633" s="1405"/>
      <c r="B633" s="1110">
        <v>57102.79</v>
      </c>
      <c r="C633" s="1110">
        <v>56593.300629999998</v>
      </c>
      <c r="D633" s="1106" t="s">
        <v>11</v>
      </c>
    </row>
    <row r="634" spans="1:4" s="1104" customFormat="1" ht="11.25" customHeight="1" x14ac:dyDescent="0.2">
      <c r="A634" s="1404" t="s">
        <v>4523</v>
      </c>
      <c r="B634" s="1109">
        <v>95</v>
      </c>
      <c r="C634" s="1109">
        <v>95</v>
      </c>
      <c r="D634" s="1105" t="s">
        <v>3202</v>
      </c>
    </row>
    <row r="635" spans="1:4" s="1104" customFormat="1" ht="11.25" customHeight="1" x14ac:dyDescent="0.2">
      <c r="A635" s="1405"/>
      <c r="B635" s="1110">
        <v>9591.24</v>
      </c>
      <c r="C635" s="1110">
        <v>9591.2354199999991</v>
      </c>
      <c r="D635" s="1106" t="s">
        <v>3465</v>
      </c>
    </row>
    <row r="636" spans="1:4" s="1104" customFormat="1" ht="11.25" customHeight="1" x14ac:dyDescent="0.2">
      <c r="A636" s="1405"/>
      <c r="B636" s="1110">
        <v>485.29</v>
      </c>
      <c r="C636" s="1110">
        <v>96.8</v>
      </c>
      <c r="D636" s="1106" t="s">
        <v>3419</v>
      </c>
    </row>
    <row r="637" spans="1:4" s="1104" customFormat="1" ht="11.25" customHeight="1" x14ac:dyDescent="0.2">
      <c r="A637" s="1405"/>
      <c r="B637" s="1110">
        <v>500</v>
      </c>
      <c r="C637" s="1110">
        <v>500</v>
      </c>
      <c r="D637" s="1106" t="s">
        <v>2814</v>
      </c>
    </row>
    <row r="638" spans="1:4" s="1104" customFormat="1" ht="11.25" customHeight="1" x14ac:dyDescent="0.2">
      <c r="A638" s="1405"/>
      <c r="B638" s="1110">
        <v>3733.65</v>
      </c>
      <c r="C638" s="1110">
        <v>3733.64725</v>
      </c>
      <c r="D638" s="1106" t="s">
        <v>4119</v>
      </c>
    </row>
    <row r="639" spans="1:4" s="1104" customFormat="1" ht="11.25" customHeight="1" x14ac:dyDescent="0.2">
      <c r="A639" s="1405"/>
      <c r="B639" s="1110">
        <v>2400</v>
      </c>
      <c r="C639" s="1110">
        <v>2349.1359300000004</v>
      </c>
      <c r="D639" s="1106" t="s">
        <v>3654</v>
      </c>
    </row>
    <row r="640" spans="1:4" s="1104" customFormat="1" ht="11.25" customHeight="1" x14ac:dyDescent="0.2">
      <c r="A640" s="1405"/>
      <c r="B640" s="1110">
        <v>7016</v>
      </c>
      <c r="C640" s="1110">
        <v>6550.8959999999997</v>
      </c>
      <c r="D640" s="1106" t="s">
        <v>624</v>
      </c>
    </row>
    <row r="641" spans="1:4" s="1104" customFormat="1" ht="11.25" customHeight="1" x14ac:dyDescent="0.2">
      <c r="A641" s="1405"/>
      <c r="B641" s="1110">
        <v>243</v>
      </c>
      <c r="C641" s="1110">
        <v>243</v>
      </c>
      <c r="D641" s="1106" t="s">
        <v>622</v>
      </c>
    </row>
    <row r="642" spans="1:4" s="1104" customFormat="1" ht="11.25" customHeight="1" x14ac:dyDescent="0.2">
      <c r="A642" s="1405"/>
      <c r="B642" s="1110">
        <v>60.26</v>
      </c>
      <c r="C642" s="1110">
        <v>60.26</v>
      </c>
      <c r="D642" s="1106" t="s">
        <v>510</v>
      </c>
    </row>
    <row r="643" spans="1:4" s="1104" customFormat="1" ht="11.25" customHeight="1" x14ac:dyDescent="0.2">
      <c r="A643" s="1405"/>
      <c r="B643" s="1110">
        <v>79030.799999999988</v>
      </c>
      <c r="C643" s="1110">
        <v>79030.802000000011</v>
      </c>
      <c r="D643" s="1106" t="s">
        <v>512</v>
      </c>
    </row>
    <row r="644" spans="1:4" s="1104" customFormat="1" ht="11.25" customHeight="1" x14ac:dyDescent="0.2">
      <c r="A644" s="1405"/>
      <c r="B644" s="1110">
        <v>14679</v>
      </c>
      <c r="C644" s="1110">
        <v>14679</v>
      </c>
      <c r="D644" s="1106" t="s">
        <v>617</v>
      </c>
    </row>
    <row r="645" spans="1:4" s="1104" customFormat="1" ht="11.25" customHeight="1" x14ac:dyDescent="0.2">
      <c r="A645" s="1405"/>
      <c r="B645" s="1110">
        <v>1941</v>
      </c>
      <c r="C645" s="1110">
        <v>1786.10025</v>
      </c>
      <c r="D645" s="1106" t="s">
        <v>618</v>
      </c>
    </row>
    <row r="646" spans="1:4" s="1104" customFormat="1" ht="11.25" customHeight="1" x14ac:dyDescent="0.2">
      <c r="A646" s="1405"/>
      <c r="B646" s="1110">
        <v>9850</v>
      </c>
      <c r="C646" s="1110">
        <v>0</v>
      </c>
      <c r="D646" s="1106" t="s">
        <v>3655</v>
      </c>
    </row>
    <row r="647" spans="1:4" s="1104" customFormat="1" ht="11.25" customHeight="1" x14ac:dyDescent="0.2">
      <c r="A647" s="1405"/>
      <c r="B647" s="1110">
        <v>600</v>
      </c>
      <c r="C647" s="1110">
        <v>600</v>
      </c>
      <c r="D647" s="1106" t="s">
        <v>4321</v>
      </c>
    </row>
    <row r="648" spans="1:4" s="1104" customFormat="1" ht="11.25" customHeight="1" x14ac:dyDescent="0.2">
      <c r="A648" s="1405"/>
      <c r="B648" s="1110">
        <v>421</v>
      </c>
      <c r="C648" s="1110">
        <v>421</v>
      </c>
      <c r="D648" s="1106" t="s">
        <v>4512</v>
      </c>
    </row>
    <row r="649" spans="1:4" s="1104" customFormat="1" ht="11.25" customHeight="1" x14ac:dyDescent="0.2">
      <c r="A649" s="1405"/>
      <c r="B649" s="1110">
        <v>4.28</v>
      </c>
      <c r="C649" s="1110">
        <v>4.2809999999999997</v>
      </c>
      <c r="D649" s="1106" t="s">
        <v>623</v>
      </c>
    </row>
    <row r="650" spans="1:4" s="1104" customFormat="1" ht="11.25" customHeight="1" x14ac:dyDescent="0.2">
      <c r="A650" s="1405"/>
      <c r="B650" s="1110">
        <v>291.5</v>
      </c>
      <c r="C650" s="1110">
        <v>291.5</v>
      </c>
      <c r="D650" s="1106" t="s">
        <v>4514</v>
      </c>
    </row>
    <row r="651" spans="1:4" s="1104" customFormat="1" ht="11.25" customHeight="1" x14ac:dyDescent="0.2">
      <c r="A651" s="1405"/>
      <c r="B651" s="1110">
        <v>500</v>
      </c>
      <c r="C651" s="1110">
        <v>500</v>
      </c>
      <c r="D651" s="1106" t="s">
        <v>4505</v>
      </c>
    </row>
    <row r="652" spans="1:4" s="1104" customFormat="1" ht="11.25" customHeight="1" x14ac:dyDescent="0.2">
      <c r="A652" s="1406"/>
      <c r="B652" s="1111">
        <v>131442.01999999999</v>
      </c>
      <c r="C652" s="1111">
        <v>120532.65785</v>
      </c>
      <c r="D652" s="1107" t="s">
        <v>11</v>
      </c>
    </row>
    <row r="653" spans="1:4" s="1104" customFormat="1" ht="11.25" customHeight="1" x14ac:dyDescent="0.2">
      <c r="A653" s="1405" t="s">
        <v>740</v>
      </c>
      <c r="B653" s="1110">
        <v>50</v>
      </c>
      <c r="C653" s="1110">
        <v>50</v>
      </c>
      <c r="D653" s="1106" t="s">
        <v>3202</v>
      </c>
    </row>
    <row r="654" spans="1:4" s="1104" customFormat="1" ht="11.25" customHeight="1" x14ac:dyDescent="0.2">
      <c r="A654" s="1405"/>
      <c r="B654" s="1110">
        <v>1561.05</v>
      </c>
      <c r="C654" s="1110">
        <v>1561.05351</v>
      </c>
      <c r="D654" s="1106" t="s">
        <v>3465</v>
      </c>
    </row>
    <row r="655" spans="1:4" s="1104" customFormat="1" ht="11.25" customHeight="1" x14ac:dyDescent="0.2">
      <c r="A655" s="1405"/>
      <c r="B655" s="1110">
        <v>71</v>
      </c>
      <c r="C655" s="1110">
        <v>71</v>
      </c>
      <c r="D655" s="1106" t="s">
        <v>524</v>
      </c>
    </row>
    <row r="656" spans="1:4" s="1104" customFormat="1" ht="11.25" customHeight="1" x14ac:dyDescent="0.2">
      <c r="A656" s="1405"/>
      <c r="B656" s="1110">
        <v>22850</v>
      </c>
      <c r="C656" s="1110">
        <v>22626.74797</v>
      </c>
      <c r="D656" s="1106" t="s">
        <v>3204</v>
      </c>
    </row>
    <row r="657" spans="1:4" s="1104" customFormat="1" ht="11.25" customHeight="1" x14ac:dyDescent="0.2">
      <c r="A657" s="1405"/>
      <c r="B657" s="1110">
        <v>150</v>
      </c>
      <c r="C657" s="1110">
        <v>150</v>
      </c>
      <c r="D657" s="1106" t="s">
        <v>2628</v>
      </c>
    </row>
    <row r="658" spans="1:4" s="1104" customFormat="1" ht="11.25" customHeight="1" x14ac:dyDescent="0.2">
      <c r="A658" s="1405"/>
      <c r="B658" s="1110">
        <v>1815.46</v>
      </c>
      <c r="C658" s="1110">
        <v>1815.45759</v>
      </c>
      <c r="D658" s="1106" t="s">
        <v>4119</v>
      </c>
    </row>
    <row r="659" spans="1:4" s="1104" customFormat="1" ht="11.25" customHeight="1" x14ac:dyDescent="0.2">
      <c r="A659" s="1405"/>
      <c r="B659" s="1110">
        <v>8634.6200000000008</v>
      </c>
      <c r="C659" s="1110">
        <v>8538.25677</v>
      </c>
      <c r="D659" s="1106" t="s">
        <v>3205</v>
      </c>
    </row>
    <row r="660" spans="1:4" s="1104" customFormat="1" ht="11.25" customHeight="1" x14ac:dyDescent="0.2">
      <c r="A660" s="1405"/>
      <c r="B660" s="1110">
        <v>50</v>
      </c>
      <c r="C660" s="1110">
        <v>50</v>
      </c>
      <c r="D660" s="1106" t="s">
        <v>568</v>
      </c>
    </row>
    <row r="661" spans="1:4" s="1104" customFormat="1" ht="11.25" customHeight="1" x14ac:dyDescent="0.2">
      <c r="A661" s="1405"/>
      <c r="B661" s="1110">
        <v>110</v>
      </c>
      <c r="C661" s="1110">
        <v>110</v>
      </c>
      <c r="D661" s="1106" t="s">
        <v>621</v>
      </c>
    </row>
    <row r="662" spans="1:4" s="1104" customFormat="1" ht="11.25" customHeight="1" x14ac:dyDescent="0.2">
      <c r="A662" s="1405"/>
      <c r="B662" s="1110">
        <v>119985.92</v>
      </c>
      <c r="C662" s="1110">
        <v>119985.924</v>
      </c>
      <c r="D662" s="1106" t="s">
        <v>512</v>
      </c>
    </row>
    <row r="663" spans="1:4" s="1104" customFormat="1" ht="11.25" customHeight="1" x14ac:dyDescent="0.2">
      <c r="A663" s="1405"/>
      <c r="B663" s="1110">
        <v>6385</v>
      </c>
      <c r="C663" s="1110">
        <v>6385</v>
      </c>
      <c r="D663" s="1106" t="s">
        <v>617</v>
      </c>
    </row>
    <row r="664" spans="1:4" s="1104" customFormat="1" ht="11.25" customHeight="1" x14ac:dyDescent="0.2">
      <c r="A664" s="1405"/>
      <c r="B664" s="1110">
        <v>3278</v>
      </c>
      <c r="C664" s="1110">
        <v>3278</v>
      </c>
      <c r="D664" s="1106" t="s">
        <v>618</v>
      </c>
    </row>
    <row r="665" spans="1:4" s="1104" customFormat="1" ht="11.25" customHeight="1" x14ac:dyDescent="0.2">
      <c r="A665" s="1405"/>
      <c r="B665" s="1110">
        <v>134.80000000000001</v>
      </c>
      <c r="C665" s="1110">
        <v>134.80000000000001</v>
      </c>
      <c r="D665" s="1106" t="s">
        <v>4512</v>
      </c>
    </row>
    <row r="666" spans="1:4" s="1104" customFormat="1" ht="11.25" customHeight="1" x14ac:dyDescent="0.2">
      <c r="A666" s="1406"/>
      <c r="B666" s="1111">
        <v>165075.84999999998</v>
      </c>
      <c r="C666" s="1111">
        <v>164756.23983999999</v>
      </c>
      <c r="D666" s="1107" t="s">
        <v>11</v>
      </c>
    </row>
    <row r="667" spans="1:4" s="1104" customFormat="1" ht="11.25" customHeight="1" x14ac:dyDescent="0.2">
      <c r="A667" s="1405" t="s">
        <v>713</v>
      </c>
      <c r="B667" s="1110">
        <v>600</v>
      </c>
      <c r="C667" s="1110">
        <v>600</v>
      </c>
      <c r="D667" s="1106" t="s">
        <v>3450</v>
      </c>
    </row>
    <row r="668" spans="1:4" s="1104" customFormat="1" ht="11.25" customHeight="1" x14ac:dyDescent="0.2">
      <c r="A668" s="1405"/>
      <c r="B668" s="1110">
        <v>450</v>
      </c>
      <c r="C668" s="1110">
        <v>449.61200000000002</v>
      </c>
      <c r="D668" s="1106" t="s">
        <v>2628</v>
      </c>
    </row>
    <row r="669" spans="1:4" s="1104" customFormat="1" ht="11.25" customHeight="1" x14ac:dyDescent="0.2">
      <c r="A669" s="1405"/>
      <c r="B669" s="1110">
        <v>2.02</v>
      </c>
      <c r="C669" s="1110">
        <v>2.0219999999999998</v>
      </c>
      <c r="D669" s="1106" t="s">
        <v>619</v>
      </c>
    </row>
    <row r="670" spans="1:4" s="1104" customFormat="1" ht="11.25" customHeight="1" x14ac:dyDescent="0.2">
      <c r="A670" s="1405"/>
      <c r="B670" s="1110">
        <v>2815.7200000000003</v>
      </c>
      <c r="C670" s="1110">
        <v>2815.7164000000002</v>
      </c>
      <c r="D670" s="1106" t="s">
        <v>4119</v>
      </c>
    </row>
    <row r="671" spans="1:4" s="1104" customFormat="1" ht="11.25" customHeight="1" x14ac:dyDescent="0.2">
      <c r="A671" s="1405"/>
      <c r="B671" s="1110">
        <v>243</v>
      </c>
      <c r="C671" s="1110">
        <v>243</v>
      </c>
      <c r="D671" s="1106" t="s">
        <v>622</v>
      </c>
    </row>
    <row r="672" spans="1:4" s="1104" customFormat="1" ht="11.25" customHeight="1" x14ac:dyDescent="0.2">
      <c r="A672" s="1405"/>
      <c r="B672" s="1110">
        <v>70.099999999999994</v>
      </c>
      <c r="C672" s="1110">
        <v>70.094999999999999</v>
      </c>
      <c r="D672" s="1106" t="s">
        <v>3169</v>
      </c>
    </row>
    <row r="673" spans="1:4" s="1104" customFormat="1" ht="11.25" customHeight="1" x14ac:dyDescent="0.2">
      <c r="A673" s="1405"/>
      <c r="B673" s="1110">
        <v>50631.310000000005</v>
      </c>
      <c r="C673" s="1110">
        <v>50561.895000000004</v>
      </c>
      <c r="D673" s="1106" t="s">
        <v>512</v>
      </c>
    </row>
    <row r="674" spans="1:4" s="1104" customFormat="1" ht="11.25" customHeight="1" x14ac:dyDescent="0.2">
      <c r="A674" s="1405"/>
      <c r="B674" s="1110">
        <v>3814</v>
      </c>
      <c r="C674" s="1110">
        <v>3814</v>
      </c>
      <c r="D674" s="1106" t="s">
        <v>617</v>
      </c>
    </row>
    <row r="675" spans="1:4" s="1104" customFormat="1" ht="11.25" customHeight="1" x14ac:dyDescent="0.2">
      <c r="A675" s="1405"/>
      <c r="B675" s="1110">
        <v>1007</v>
      </c>
      <c r="C675" s="1110">
        <v>1007</v>
      </c>
      <c r="D675" s="1106" t="s">
        <v>618</v>
      </c>
    </row>
    <row r="676" spans="1:4" s="1104" customFormat="1" ht="11.25" customHeight="1" x14ac:dyDescent="0.2">
      <c r="A676" s="1405"/>
      <c r="B676" s="1110">
        <v>11.61</v>
      </c>
      <c r="C676" s="1110">
        <v>11.612</v>
      </c>
      <c r="D676" s="1106" t="s">
        <v>623</v>
      </c>
    </row>
    <row r="677" spans="1:4" s="1104" customFormat="1" ht="11.25" customHeight="1" x14ac:dyDescent="0.2">
      <c r="A677" s="1405"/>
      <c r="B677" s="1110">
        <v>59644.760000000009</v>
      </c>
      <c r="C677" s="1110">
        <v>59574.952400000002</v>
      </c>
      <c r="D677" s="1106" t="s">
        <v>11</v>
      </c>
    </row>
    <row r="678" spans="1:4" s="1104" customFormat="1" ht="11.25" customHeight="1" x14ac:dyDescent="0.2">
      <c r="A678" s="1404" t="s">
        <v>856</v>
      </c>
      <c r="B678" s="1109">
        <v>3100</v>
      </c>
      <c r="C678" s="1109">
        <v>3100</v>
      </c>
      <c r="D678" s="1105" t="s">
        <v>2903</v>
      </c>
    </row>
    <row r="679" spans="1:4" s="1104" customFormat="1" ht="11.25" customHeight="1" x14ac:dyDescent="0.2">
      <c r="A679" s="1405"/>
      <c r="B679" s="1110">
        <v>5000</v>
      </c>
      <c r="C679" s="1110">
        <v>5000</v>
      </c>
      <c r="D679" s="1106" t="s">
        <v>3450</v>
      </c>
    </row>
    <row r="680" spans="1:4" s="1104" customFormat="1" ht="11.25" customHeight="1" x14ac:dyDescent="0.2">
      <c r="A680" s="1405"/>
      <c r="B680" s="1110">
        <v>30</v>
      </c>
      <c r="C680" s="1110">
        <v>30</v>
      </c>
      <c r="D680" s="1106" t="s">
        <v>2923</v>
      </c>
    </row>
    <row r="681" spans="1:4" s="1104" customFormat="1" ht="11.25" customHeight="1" x14ac:dyDescent="0.2">
      <c r="A681" s="1405"/>
      <c r="B681" s="1110">
        <v>1000</v>
      </c>
      <c r="C681" s="1110">
        <v>1000</v>
      </c>
      <c r="D681" s="1106" t="s">
        <v>622</v>
      </c>
    </row>
    <row r="682" spans="1:4" s="1104" customFormat="1" ht="11.25" customHeight="1" x14ac:dyDescent="0.2">
      <c r="A682" s="1405"/>
      <c r="B682" s="1110">
        <v>5633</v>
      </c>
      <c r="C682" s="1110">
        <v>5633</v>
      </c>
      <c r="D682" s="1106" t="s">
        <v>617</v>
      </c>
    </row>
    <row r="683" spans="1:4" s="1104" customFormat="1" ht="11.25" customHeight="1" x14ac:dyDescent="0.2">
      <c r="A683" s="1405"/>
      <c r="B683" s="1110">
        <v>459</v>
      </c>
      <c r="C683" s="1110">
        <v>459</v>
      </c>
      <c r="D683" s="1106" t="s">
        <v>618</v>
      </c>
    </row>
    <row r="684" spans="1:4" s="1104" customFormat="1" ht="11.25" customHeight="1" x14ac:dyDescent="0.2">
      <c r="A684" s="1405"/>
      <c r="B684" s="1110">
        <v>31000.03</v>
      </c>
      <c r="C684" s="1110">
        <v>31000</v>
      </c>
      <c r="D684" s="1106" t="s">
        <v>2876</v>
      </c>
    </row>
    <row r="685" spans="1:4" s="1104" customFormat="1" ht="11.25" customHeight="1" x14ac:dyDescent="0.2">
      <c r="A685" s="1405"/>
      <c r="B685" s="1110">
        <v>46222.03</v>
      </c>
      <c r="C685" s="1110">
        <v>46222</v>
      </c>
      <c r="D685" s="1106" t="s">
        <v>11</v>
      </c>
    </row>
    <row r="686" spans="1:4" s="1104" customFormat="1" ht="11.25" customHeight="1" x14ac:dyDescent="0.2">
      <c r="A686" s="1404" t="s">
        <v>3192</v>
      </c>
      <c r="B686" s="1109">
        <v>1146.76</v>
      </c>
      <c r="C686" s="1109">
        <v>1146.7529999999999</v>
      </c>
      <c r="D686" s="1105" t="s">
        <v>3450</v>
      </c>
    </row>
    <row r="687" spans="1:4" s="1104" customFormat="1" ht="11.25" customHeight="1" x14ac:dyDescent="0.2">
      <c r="A687" s="1405"/>
      <c r="B687" s="1110">
        <v>320</v>
      </c>
      <c r="C687" s="1110">
        <v>320</v>
      </c>
      <c r="D687" s="1106" t="s">
        <v>489</v>
      </c>
    </row>
    <row r="688" spans="1:4" s="1104" customFormat="1" ht="11.25" customHeight="1" x14ac:dyDescent="0.2">
      <c r="A688" s="1405"/>
      <c r="B688" s="1110">
        <v>1876.37</v>
      </c>
      <c r="C688" s="1110">
        <v>1876.367</v>
      </c>
      <c r="D688" s="1106" t="s">
        <v>2628</v>
      </c>
    </row>
    <row r="689" spans="1:4" s="1104" customFormat="1" ht="11.25" customHeight="1" x14ac:dyDescent="0.2">
      <c r="A689" s="1405"/>
      <c r="B689" s="1110">
        <v>2.02</v>
      </c>
      <c r="C689" s="1110">
        <v>2.0219999999999998</v>
      </c>
      <c r="D689" s="1106" t="s">
        <v>619</v>
      </c>
    </row>
    <row r="690" spans="1:4" s="1104" customFormat="1" ht="11.25" customHeight="1" x14ac:dyDescent="0.2">
      <c r="A690" s="1405"/>
      <c r="B690" s="1110">
        <v>3054.3</v>
      </c>
      <c r="C690" s="1110">
        <v>3054.3012999999996</v>
      </c>
      <c r="D690" s="1106" t="s">
        <v>4119</v>
      </c>
    </row>
    <row r="691" spans="1:4" s="1104" customFormat="1" ht="11.25" customHeight="1" x14ac:dyDescent="0.2">
      <c r="A691" s="1405"/>
      <c r="B691" s="1110">
        <v>14.98</v>
      </c>
      <c r="C691" s="1110">
        <v>14.977</v>
      </c>
      <c r="D691" s="1106" t="s">
        <v>624</v>
      </c>
    </row>
    <row r="692" spans="1:4" s="1104" customFormat="1" ht="11.25" customHeight="1" x14ac:dyDescent="0.2">
      <c r="A692" s="1405"/>
      <c r="B692" s="1110">
        <v>295.2</v>
      </c>
      <c r="C692" s="1110">
        <v>295.2</v>
      </c>
      <c r="D692" s="1106" t="s">
        <v>622</v>
      </c>
    </row>
    <row r="693" spans="1:4" s="1104" customFormat="1" ht="11.25" customHeight="1" x14ac:dyDescent="0.2">
      <c r="A693" s="1405"/>
      <c r="B693" s="1110">
        <v>74474.19</v>
      </c>
      <c r="C693" s="1110">
        <v>74474.18299999999</v>
      </c>
      <c r="D693" s="1106" t="s">
        <v>512</v>
      </c>
    </row>
    <row r="694" spans="1:4" s="1104" customFormat="1" ht="11.25" customHeight="1" x14ac:dyDescent="0.2">
      <c r="A694" s="1405"/>
      <c r="B694" s="1110">
        <v>10469</v>
      </c>
      <c r="C694" s="1110">
        <v>10218.420959999999</v>
      </c>
      <c r="D694" s="1106" t="s">
        <v>617</v>
      </c>
    </row>
    <row r="695" spans="1:4" s="1104" customFormat="1" ht="11.25" customHeight="1" x14ac:dyDescent="0.2">
      <c r="A695" s="1405"/>
      <c r="B695" s="1110">
        <v>2306</v>
      </c>
      <c r="C695" s="1110">
        <v>2306</v>
      </c>
      <c r="D695" s="1106" t="s">
        <v>618</v>
      </c>
    </row>
    <row r="696" spans="1:4" s="1104" customFormat="1" ht="11.25" customHeight="1" x14ac:dyDescent="0.2">
      <c r="A696" s="1405"/>
      <c r="B696" s="1110">
        <v>9900</v>
      </c>
      <c r="C696" s="1110">
        <v>9140.2575099999995</v>
      </c>
      <c r="D696" s="1106" t="s">
        <v>4524</v>
      </c>
    </row>
    <row r="697" spans="1:4" s="1104" customFormat="1" ht="11.25" customHeight="1" x14ac:dyDescent="0.2">
      <c r="A697" s="1405"/>
      <c r="B697" s="1110">
        <v>6800.68</v>
      </c>
      <c r="C697" s="1110">
        <v>6800.6651199999997</v>
      </c>
      <c r="D697" s="1106" t="s">
        <v>3636</v>
      </c>
    </row>
    <row r="698" spans="1:4" s="1104" customFormat="1" ht="11.25" customHeight="1" x14ac:dyDescent="0.2">
      <c r="A698" s="1405"/>
      <c r="B698" s="1110">
        <v>254</v>
      </c>
      <c r="C698" s="1110">
        <v>254</v>
      </c>
      <c r="D698" s="1106" t="s">
        <v>4514</v>
      </c>
    </row>
    <row r="699" spans="1:4" s="1104" customFormat="1" ht="11.25" customHeight="1" x14ac:dyDescent="0.2">
      <c r="A699" s="1405"/>
      <c r="B699" s="1110">
        <v>2319.75</v>
      </c>
      <c r="C699" s="1110">
        <v>2319.7132499999993</v>
      </c>
      <c r="D699" s="1106" t="s">
        <v>2876</v>
      </c>
    </row>
    <row r="700" spans="1:4" s="1104" customFormat="1" ht="11.25" customHeight="1" x14ac:dyDescent="0.2">
      <c r="A700" s="1405"/>
      <c r="B700" s="1110">
        <v>80</v>
      </c>
      <c r="C700" s="1110">
        <v>80</v>
      </c>
      <c r="D700" s="1106" t="s">
        <v>4505</v>
      </c>
    </row>
    <row r="701" spans="1:4" s="1104" customFormat="1" ht="11.25" customHeight="1" x14ac:dyDescent="0.2">
      <c r="A701" s="1406"/>
      <c r="B701" s="1111">
        <v>113313.25</v>
      </c>
      <c r="C701" s="1111">
        <v>112302.86013999999</v>
      </c>
      <c r="D701" s="1107" t="s">
        <v>11</v>
      </c>
    </row>
    <row r="702" spans="1:4" s="1104" customFormat="1" ht="11.25" customHeight="1" x14ac:dyDescent="0.2">
      <c r="A702" s="1405" t="s">
        <v>725</v>
      </c>
      <c r="B702" s="1110">
        <v>100</v>
      </c>
      <c r="C702" s="1110">
        <v>100</v>
      </c>
      <c r="D702" s="1106" t="s">
        <v>3202</v>
      </c>
    </row>
    <row r="703" spans="1:4" s="1104" customFormat="1" ht="11.25" customHeight="1" x14ac:dyDescent="0.2">
      <c r="A703" s="1405"/>
      <c r="B703" s="1110">
        <v>90</v>
      </c>
      <c r="C703" s="1110">
        <v>90</v>
      </c>
      <c r="D703" s="1106" t="s">
        <v>2628</v>
      </c>
    </row>
    <row r="704" spans="1:4" s="1104" customFormat="1" ht="11.25" customHeight="1" x14ac:dyDescent="0.2">
      <c r="A704" s="1405"/>
      <c r="B704" s="1110">
        <v>2.02</v>
      </c>
      <c r="C704" s="1110">
        <v>2.0219999999999998</v>
      </c>
      <c r="D704" s="1106" t="s">
        <v>619</v>
      </c>
    </row>
    <row r="705" spans="1:4" s="1104" customFormat="1" ht="11.25" customHeight="1" x14ac:dyDescent="0.2">
      <c r="A705" s="1405"/>
      <c r="B705" s="1110">
        <v>2184</v>
      </c>
      <c r="C705" s="1110">
        <v>2183.9977399999998</v>
      </c>
      <c r="D705" s="1106" t="s">
        <v>4119</v>
      </c>
    </row>
    <row r="706" spans="1:4" s="1104" customFormat="1" ht="11.25" customHeight="1" x14ac:dyDescent="0.2">
      <c r="A706" s="1405"/>
      <c r="B706" s="1110">
        <v>6500</v>
      </c>
      <c r="C706" s="1110">
        <v>6500</v>
      </c>
      <c r="D706" s="1106" t="s">
        <v>3639</v>
      </c>
    </row>
    <row r="707" spans="1:4" s="1104" customFormat="1" ht="11.25" customHeight="1" x14ac:dyDescent="0.2">
      <c r="A707" s="1405"/>
      <c r="B707" s="1110">
        <v>15</v>
      </c>
      <c r="C707" s="1110">
        <v>15</v>
      </c>
      <c r="D707" s="1106" t="s">
        <v>622</v>
      </c>
    </row>
    <row r="708" spans="1:4" s="1104" customFormat="1" ht="11.25" customHeight="1" x14ac:dyDescent="0.2">
      <c r="A708" s="1405"/>
      <c r="B708" s="1110">
        <v>10.46</v>
      </c>
      <c r="C708" s="1110">
        <v>10.453499999999998</v>
      </c>
      <c r="D708" s="1106" t="s">
        <v>4117</v>
      </c>
    </row>
    <row r="709" spans="1:4" s="1104" customFormat="1" ht="11.25" customHeight="1" x14ac:dyDescent="0.2">
      <c r="A709" s="1405"/>
      <c r="B709" s="1110">
        <v>42796.52</v>
      </c>
      <c r="C709" s="1110">
        <v>42796.522000000004</v>
      </c>
      <c r="D709" s="1106" t="s">
        <v>512</v>
      </c>
    </row>
    <row r="710" spans="1:4" s="1104" customFormat="1" ht="11.25" customHeight="1" x14ac:dyDescent="0.2">
      <c r="A710" s="1405"/>
      <c r="B710" s="1110">
        <v>4372</v>
      </c>
      <c r="C710" s="1110">
        <v>4372</v>
      </c>
      <c r="D710" s="1106" t="s">
        <v>617</v>
      </c>
    </row>
    <row r="711" spans="1:4" s="1104" customFormat="1" ht="11.25" customHeight="1" x14ac:dyDescent="0.2">
      <c r="A711" s="1405"/>
      <c r="B711" s="1110">
        <v>710</v>
      </c>
      <c r="C711" s="1110">
        <v>710</v>
      </c>
      <c r="D711" s="1106" t="s">
        <v>618</v>
      </c>
    </row>
    <row r="712" spans="1:4" s="1104" customFormat="1" ht="11.25" customHeight="1" x14ac:dyDescent="0.2">
      <c r="A712" s="1405"/>
      <c r="B712" s="1110">
        <v>94.36</v>
      </c>
      <c r="C712" s="1110">
        <v>94.36</v>
      </c>
      <c r="D712" s="1106" t="s">
        <v>4512</v>
      </c>
    </row>
    <row r="713" spans="1:4" s="1104" customFormat="1" ht="11.25" customHeight="1" x14ac:dyDescent="0.2">
      <c r="A713" s="1406"/>
      <c r="B713" s="1111">
        <v>56874.36</v>
      </c>
      <c r="C713" s="1111">
        <v>56874.355240000004</v>
      </c>
      <c r="D713" s="1107" t="s">
        <v>11</v>
      </c>
    </row>
    <row r="714" spans="1:4" s="1104" customFormat="1" ht="11.25" customHeight="1" x14ac:dyDescent="0.2">
      <c r="A714" s="1405" t="s">
        <v>792</v>
      </c>
      <c r="B714" s="1110">
        <v>131</v>
      </c>
      <c r="C714" s="1110">
        <v>131</v>
      </c>
      <c r="D714" s="1106" t="s">
        <v>2628</v>
      </c>
    </row>
    <row r="715" spans="1:4" s="1104" customFormat="1" ht="11.25" customHeight="1" x14ac:dyDescent="0.2">
      <c r="A715" s="1405"/>
      <c r="B715" s="1110">
        <v>13674.74</v>
      </c>
      <c r="C715" s="1110">
        <v>13674.737999999999</v>
      </c>
      <c r="D715" s="1106" t="s">
        <v>512</v>
      </c>
    </row>
    <row r="716" spans="1:4" s="1104" customFormat="1" ht="11.25" customHeight="1" x14ac:dyDescent="0.2">
      <c r="A716" s="1405"/>
      <c r="B716" s="1110">
        <v>1265</v>
      </c>
      <c r="C716" s="1110">
        <v>1265</v>
      </c>
      <c r="D716" s="1106" t="s">
        <v>617</v>
      </c>
    </row>
    <row r="717" spans="1:4" s="1104" customFormat="1" ht="11.25" customHeight="1" x14ac:dyDescent="0.2">
      <c r="A717" s="1405"/>
      <c r="B717" s="1110">
        <v>160</v>
      </c>
      <c r="C717" s="1110">
        <v>160</v>
      </c>
      <c r="D717" s="1106" t="s">
        <v>618</v>
      </c>
    </row>
    <row r="718" spans="1:4" s="1104" customFormat="1" ht="11.25" customHeight="1" x14ac:dyDescent="0.2">
      <c r="A718" s="1405"/>
      <c r="B718" s="1110">
        <v>38</v>
      </c>
      <c r="C718" s="1110">
        <v>38</v>
      </c>
      <c r="D718" s="1106" t="s">
        <v>3658</v>
      </c>
    </row>
    <row r="719" spans="1:4" s="1104" customFormat="1" ht="11.25" customHeight="1" x14ac:dyDescent="0.2">
      <c r="A719" s="1405"/>
      <c r="B719" s="1110">
        <v>67.400000000000006</v>
      </c>
      <c r="C719" s="1110">
        <v>67.400000000000006</v>
      </c>
      <c r="D719" s="1106" t="s">
        <v>4512</v>
      </c>
    </row>
    <row r="720" spans="1:4" s="1104" customFormat="1" ht="11.25" customHeight="1" x14ac:dyDescent="0.2">
      <c r="A720" s="1405"/>
      <c r="B720" s="1110">
        <v>15336.14</v>
      </c>
      <c r="C720" s="1110">
        <v>15336.137999999999</v>
      </c>
      <c r="D720" s="1106" t="s">
        <v>11</v>
      </c>
    </row>
    <row r="721" spans="1:4" s="1104" customFormat="1" ht="11.25" customHeight="1" x14ac:dyDescent="0.2">
      <c r="A721" s="1404" t="s">
        <v>790</v>
      </c>
      <c r="B721" s="1109">
        <v>10</v>
      </c>
      <c r="C721" s="1109">
        <v>10</v>
      </c>
      <c r="D721" s="1105" t="s">
        <v>2628</v>
      </c>
    </row>
    <row r="722" spans="1:4" s="1104" customFormat="1" ht="11.25" customHeight="1" x14ac:dyDescent="0.2">
      <c r="A722" s="1405"/>
      <c r="B722" s="1110">
        <v>330.24</v>
      </c>
      <c r="C722" s="1110">
        <v>330.23520000000002</v>
      </c>
      <c r="D722" s="1106" t="s">
        <v>4119</v>
      </c>
    </row>
    <row r="723" spans="1:4" s="1104" customFormat="1" ht="11.25" customHeight="1" x14ac:dyDescent="0.2">
      <c r="A723" s="1405"/>
      <c r="B723" s="1110">
        <v>16216.53</v>
      </c>
      <c r="C723" s="1110">
        <v>16216.531000000001</v>
      </c>
      <c r="D723" s="1106" t="s">
        <v>512</v>
      </c>
    </row>
    <row r="724" spans="1:4" s="1104" customFormat="1" ht="11.25" customHeight="1" x14ac:dyDescent="0.2">
      <c r="A724" s="1405"/>
      <c r="B724" s="1110">
        <v>1359</v>
      </c>
      <c r="C724" s="1110">
        <v>1333.4709499999999</v>
      </c>
      <c r="D724" s="1106" t="s">
        <v>617</v>
      </c>
    </row>
    <row r="725" spans="1:4" s="1104" customFormat="1" ht="11.25" customHeight="1" x14ac:dyDescent="0.2">
      <c r="A725" s="1405"/>
      <c r="B725" s="1110">
        <v>659</v>
      </c>
      <c r="C725" s="1110">
        <v>659</v>
      </c>
      <c r="D725" s="1106" t="s">
        <v>618</v>
      </c>
    </row>
    <row r="726" spans="1:4" s="1104" customFormat="1" ht="11.25" customHeight="1" x14ac:dyDescent="0.2">
      <c r="A726" s="1405"/>
      <c r="B726" s="1110">
        <v>67.400000000000006</v>
      </c>
      <c r="C726" s="1110">
        <v>67.400000000000006</v>
      </c>
      <c r="D726" s="1106" t="s">
        <v>4512</v>
      </c>
    </row>
    <row r="727" spans="1:4" s="1104" customFormat="1" ht="11.25" customHeight="1" x14ac:dyDescent="0.2">
      <c r="A727" s="1405"/>
      <c r="B727" s="1110">
        <v>18642.169999999998</v>
      </c>
      <c r="C727" s="1110">
        <v>18616.637150000002</v>
      </c>
      <c r="D727" s="1106" t="s">
        <v>11</v>
      </c>
    </row>
    <row r="728" spans="1:4" s="1104" customFormat="1" ht="11.25" customHeight="1" x14ac:dyDescent="0.2">
      <c r="A728" s="1404" t="s">
        <v>785</v>
      </c>
      <c r="B728" s="1109">
        <v>390.56000000000006</v>
      </c>
      <c r="C728" s="1109">
        <v>390.56399999999996</v>
      </c>
      <c r="D728" s="1105" t="s">
        <v>4119</v>
      </c>
    </row>
    <row r="729" spans="1:4" s="1104" customFormat="1" ht="11.25" customHeight="1" x14ac:dyDescent="0.2">
      <c r="A729" s="1405"/>
      <c r="B729" s="1110">
        <v>100</v>
      </c>
      <c r="C729" s="1110">
        <v>100</v>
      </c>
      <c r="D729" s="1106" t="s">
        <v>2918</v>
      </c>
    </row>
    <row r="730" spans="1:4" s="1104" customFormat="1" ht="11.25" customHeight="1" x14ac:dyDescent="0.2">
      <c r="A730" s="1405"/>
      <c r="B730" s="1110">
        <v>16781.22</v>
      </c>
      <c r="C730" s="1110">
        <v>16781.219000000001</v>
      </c>
      <c r="D730" s="1106" t="s">
        <v>512</v>
      </c>
    </row>
    <row r="731" spans="1:4" s="1104" customFormat="1" ht="11.25" customHeight="1" x14ac:dyDescent="0.2">
      <c r="A731" s="1405"/>
      <c r="B731" s="1110">
        <v>1995</v>
      </c>
      <c r="C731" s="1110">
        <v>1995</v>
      </c>
      <c r="D731" s="1106" t="s">
        <v>617</v>
      </c>
    </row>
    <row r="732" spans="1:4" s="1104" customFormat="1" ht="11.25" customHeight="1" x14ac:dyDescent="0.2">
      <c r="A732" s="1405"/>
      <c r="B732" s="1110">
        <v>237</v>
      </c>
      <c r="C732" s="1110">
        <v>237</v>
      </c>
      <c r="D732" s="1106" t="s">
        <v>618</v>
      </c>
    </row>
    <row r="733" spans="1:4" s="1104" customFormat="1" ht="11.25" customHeight="1" x14ac:dyDescent="0.2">
      <c r="A733" s="1405"/>
      <c r="B733" s="1110">
        <v>519</v>
      </c>
      <c r="C733" s="1110">
        <v>519</v>
      </c>
      <c r="D733" s="1106" t="s">
        <v>4512</v>
      </c>
    </row>
    <row r="734" spans="1:4" s="1104" customFormat="1" ht="11.25" customHeight="1" x14ac:dyDescent="0.2">
      <c r="A734" s="1405"/>
      <c r="B734" s="1110">
        <v>210</v>
      </c>
      <c r="C734" s="1110">
        <v>210</v>
      </c>
      <c r="D734" s="1106" t="s">
        <v>4505</v>
      </c>
    </row>
    <row r="735" spans="1:4" s="1104" customFormat="1" ht="11.25" customHeight="1" x14ac:dyDescent="0.2">
      <c r="A735" s="1406"/>
      <c r="B735" s="1111">
        <v>20232.78</v>
      </c>
      <c r="C735" s="1111">
        <v>20232.782999999999</v>
      </c>
      <c r="D735" s="1107" t="s">
        <v>11</v>
      </c>
    </row>
    <row r="736" spans="1:4" s="1104" customFormat="1" ht="11.25" customHeight="1" x14ac:dyDescent="0.2">
      <c r="A736" s="1405" t="s">
        <v>784</v>
      </c>
      <c r="B736" s="1110">
        <v>144</v>
      </c>
      <c r="C736" s="1110">
        <v>144</v>
      </c>
      <c r="D736" s="1106" t="s">
        <v>2628</v>
      </c>
    </row>
    <row r="737" spans="1:4" s="1104" customFormat="1" ht="11.25" customHeight="1" x14ac:dyDescent="0.2">
      <c r="A737" s="1405"/>
      <c r="B737" s="1110">
        <v>340.89000000000004</v>
      </c>
      <c r="C737" s="1110">
        <v>340.8904</v>
      </c>
      <c r="D737" s="1106" t="s">
        <v>4119</v>
      </c>
    </row>
    <row r="738" spans="1:4" s="1104" customFormat="1" ht="11.25" customHeight="1" x14ac:dyDescent="0.2">
      <c r="A738" s="1405"/>
      <c r="B738" s="1110">
        <v>13408.609999999999</v>
      </c>
      <c r="C738" s="1110">
        <v>13408.614</v>
      </c>
      <c r="D738" s="1106" t="s">
        <v>512</v>
      </c>
    </row>
    <row r="739" spans="1:4" s="1104" customFormat="1" ht="11.25" customHeight="1" x14ac:dyDescent="0.2">
      <c r="A739" s="1405"/>
      <c r="B739" s="1110">
        <v>1913</v>
      </c>
      <c r="C739" s="1110">
        <v>1891</v>
      </c>
      <c r="D739" s="1106" t="s">
        <v>617</v>
      </c>
    </row>
    <row r="740" spans="1:4" s="1104" customFormat="1" ht="11.25" customHeight="1" x14ac:dyDescent="0.2">
      <c r="A740" s="1405"/>
      <c r="B740" s="1110">
        <v>314</v>
      </c>
      <c r="C740" s="1110">
        <v>314</v>
      </c>
      <c r="D740" s="1106" t="s">
        <v>618</v>
      </c>
    </row>
    <row r="741" spans="1:4" s="1104" customFormat="1" ht="11.25" customHeight="1" x14ac:dyDescent="0.2">
      <c r="A741" s="1405"/>
      <c r="B741" s="1110">
        <v>131</v>
      </c>
      <c r="C741" s="1110">
        <v>131</v>
      </c>
      <c r="D741" s="1106" t="s">
        <v>4512</v>
      </c>
    </row>
    <row r="742" spans="1:4" s="1104" customFormat="1" ht="11.25" customHeight="1" x14ac:dyDescent="0.2">
      <c r="A742" s="1405"/>
      <c r="B742" s="1110">
        <v>500</v>
      </c>
      <c r="C742" s="1110">
        <v>500</v>
      </c>
      <c r="D742" s="1106" t="s">
        <v>4505</v>
      </c>
    </row>
    <row r="743" spans="1:4" s="1104" customFormat="1" ht="11.25" customHeight="1" x14ac:dyDescent="0.2">
      <c r="A743" s="1406"/>
      <c r="B743" s="1111">
        <v>16751.5</v>
      </c>
      <c r="C743" s="1111">
        <v>16729.504399999998</v>
      </c>
      <c r="D743" s="1107" t="s">
        <v>11</v>
      </c>
    </row>
    <row r="744" spans="1:4" s="1104" customFormat="1" ht="11.25" customHeight="1" x14ac:dyDescent="0.2">
      <c r="A744" s="1405" t="s">
        <v>789</v>
      </c>
      <c r="B744" s="1110">
        <v>70</v>
      </c>
      <c r="C744" s="1110">
        <v>70</v>
      </c>
      <c r="D744" s="1106" t="s">
        <v>2814</v>
      </c>
    </row>
    <row r="745" spans="1:4" s="1104" customFormat="1" ht="11.25" customHeight="1" x14ac:dyDescent="0.2">
      <c r="A745" s="1405"/>
      <c r="B745" s="1110">
        <v>40</v>
      </c>
      <c r="C745" s="1110">
        <v>40</v>
      </c>
      <c r="D745" s="1106" t="s">
        <v>2628</v>
      </c>
    </row>
    <row r="746" spans="1:4" s="1104" customFormat="1" ht="11.25" customHeight="1" x14ac:dyDescent="0.2">
      <c r="A746" s="1405"/>
      <c r="B746" s="1110">
        <v>301.19</v>
      </c>
      <c r="C746" s="1110">
        <v>301.18799999999999</v>
      </c>
      <c r="D746" s="1106" t="s">
        <v>4119</v>
      </c>
    </row>
    <row r="747" spans="1:4" s="1104" customFormat="1" ht="11.25" customHeight="1" x14ac:dyDescent="0.2">
      <c r="A747" s="1405"/>
      <c r="B747" s="1110">
        <v>11776.179999999998</v>
      </c>
      <c r="C747" s="1110">
        <v>11776.179</v>
      </c>
      <c r="D747" s="1106" t="s">
        <v>512</v>
      </c>
    </row>
    <row r="748" spans="1:4" s="1104" customFormat="1" ht="11.25" customHeight="1" x14ac:dyDescent="0.2">
      <c r="A748" s="1405"/>
      <c r="B748" s="1110">
        <v>1293</v>
      </c>
      <c r="C748" s="1110">
        <v>1193.7175999999999</v>
      </c>
      <c r="D748" s="1106" t="s">
        <v>617</v>
      </c>
    </row>
    <row r="749" spans="1:4" s="1104" customFormat="1" ht="11.25" customHeight="1" x14ac:dyDescent="0.2">
      <c r="A749" s="1405"/>
      <c r="B749" s="1110">
        <v>197</v>
      </c>
      <c r="C749" s="1110">
        <v>197</v>
      </c>
      <c r="D749" s="1106" t="s">
        <v>618</v>
      </c>
    </row>
    <row r="750" spans="1:4" s="1104" customFormat="1" ht="11.25" customHeight="1" x14ac:dyDescent="0.2">
      <c r="A750" s="1405"/>
      <c r="B750" s="1110">
        <v>6398.38</v>
      </c>
      <c r="C750" s="1110">
        <v>6398.37032</v>
      </c>
      <c r="D750" s="1106" t="s">
        <v>4525</v>
      </c>
    </row>
    <row r="751" spans="1:4" s="1104" customFormat="1" ht="11.25" customHeight="1" x14ac:dyDescent="0.2">
      <c r="A751" s="1405"/>
      <c r="B751" s="1110">
        <v>380</v>
      </c>
      <c r="C751" s="1110">
        <v>380</v>
      </c>
      <c r="D751" s="1106" t="s">
        <v>4321</v>
      </c>
    </row>
    <row r="752" spans="1:4" s="1104" customFormat="1" ht="11.25" customHeight="1" x14ac:dyDescent="0.2">
      <c r="A752" s="1405"/>
      <c r="B752" s="1110">
        <v>360.4</v>
      </c>
      <c r="C752" s="1110">
        <v>360.4</v>
      </c>
      <c r="D752" s="1106" t="s">
        <v>4512</v>
      </c>
    </row>
    <row r="753" spans="1:4" s="1104" customFormat="1" ht="11.25" customHeight="1" x14ac:dyDescent="0.2">
      <c r="A753" s="1405"/>
      <c r="B753" s="1110">
        <v>20816.150000000001</v>
      </c>
      <c r="C753" s="1110">
        <v>20716.854920000002</v>
      </c>
      <c r="D753" s="1106" t="s">
        <v>11</v>
      </c>
    </row>
    <row r="754" spans="1:4" s="1104" customFormat="1" ht="21" x14ac:dyDescent="0.2">
      <c r="A754" s="1404" t="s">
        <v>707</v>
      </c>
      <c r="B754" s="1109">
        <v>19.75</v>
      </c>
      <c r="C754" s="1109">
        <v>19.745039999999999</v>
      </c>
      <c r="D754" s="1105" t="s">
        <v>4485</v>
      </c>
    </row>
    <row r="755" spans="1:4" s="1104" customFormat="1" ht="21" x14ac:dyDescent="0.2">
      <c r="A755" s="1405"/>
      <c r="B755" s="1110">
        <v>438.15</v>
      </c>
      <c r="C755" s="1110">
        <v>438.14345000000003</v>
      </c>
      <c r="D755" s="1106" t="s">
        <v>4124</v>
      </c>
    </row>
    <row r="756" spans="1:4" s="1104" customFormat="1" ht="11.25" customHeight="1" x14ac:dyDescent="0.2">
      <c r="A756" s="1405"/>
      <c r="B756" s="1110">
        <v>400</v>
      </c>
      <c r="C756" s="1110">
        <v>400</v>
      </c>
      <c r="D756" s="1106" t="s">
        <v>3450</v>
      </c>
    </row>
    <row r="757" spans="1:4" s="1104" customFormat="1" ht="11.25" customHeight="1" x14ac:dyDescent="0.2">
      <c r="A757" s="1405"/>
      <c r="B757" s="1110">
        <v>225</v>
      </c>
      <c r="C757" s="1110">
        <v>225</v>
      </c>
      <c r="D757" s="1106" t="s">
        <v>2628</v>
      </c>
    </row>
    <row r="758" spans="1:4" s="1104" customFormat="1" ht="11.25" customHeight="1" x14ac:dyDescent="0.2">
      <c r="A758" s="1405"/>
      <c r="B758" s="1110">
        <v>243</v>
      </c>
      <c r="C758" s="1110">
        <v>243</v>
      </c>
      <c r="D758" s="1106" t="s">
        <v>622</v>
      </c>
    </row>
    <row r="759" spans="1:4" s="1104" customFormat="1" ht="11.25" customHeight="1" x14ac:dyDescent="0.2">
      <c r="A759" s="1405"/>
      <c r="B759" s="1110">
        <v>233.65</v>
      </c>
      <c r="C759" s="1110">
        <v>233.65</v>
      </c>
      <c r="D759" s="1106" t="s">
        <v>3169</v>
      </c>
    </row>
    <row r="760" spans="1:4" s="1104" customFormat="1" ht="11.25" customHeight="1" x14ac:dyDescent="0.2">
      <c r="A760" s="1405"/>
      <c r="B760" s="1110">
        <v>52146.020000000004</v>
      </c>
      <c r="C760" s="1110">
        <v>52145.224999999999</v>
      </c>
      <c r="D760" s="1106" t="s">
        <v>512</v>
      </c>
    </row>
    <row r="761" spans="1:4" s="1104" customFormat="1" ht="11.25" customHeight="1" x14ac:dyDescent="0.2">
      <c r="A761" s="1405"/>
      <c r="B761" s="1110">
        <v>4885</v>
      </c>
      <c r="C761" s="1110">
        <v>4813.8191999999999</v>
      </c>
      <c r="D761" s="1106" t="s">
        <v>617</v>
      </c>
    </row>
    <row r="762" spans="1:4" s="1104" customFormat="1" ht="11.25" customHeight="1" x14ac:dyDescent="0.2">
      <c r="A762" s="1405"/>
      <c r="B762" s="1110">
        <v>1163</v>
      </c>
      <c r="C762" s="1110">
        <v>1163</v>
      </c>
      <c r="D762" s="1106" t="s">
        <v>618</v>
      </c>
    </row>
    <row r="763" spans="1:4" s="1104" customFormat="1" ht="11.25" customHeight="1" x14ac:dyDescent="0.2">
      <c r="A763" s="1405"/>
      <c r="B763" s="1110">
        <v>700</v>
      </c>
      <c r="C763" s="1110">
        <v>310.29291999999998</v>
      </c>
      <c r="D763" s="1106" t="s">
        <v>1641</v>
      </c>
    </row>
    <row r="764" spans="1:4" s="1104" customFormat="1" ht="11.25" customHeight="1" x14ac:dyDescent="0.2">
      <c r="A764" s="1405"/>
      <c r="B764" s="1110">
        <v>125.36</v>
      </c>
      <c r="C764" s="1110">
        <v>125.36</v>
      </c>
      <c r="D764" s="1106" t="s">
        <v>4512</v>
      </c>
    </row>
    <row r="765" spans="1:4" s="1104" customFormat="1" ht="11.25" customHeight="1" x14ac:dyDescent="0.2">
      <c r="A765" s="1405"/>
      <c r="B765" s="1110">
        <v>60578.930000000008</v>
      </c>
      <c r="C765" s="1110">
        <v>60117.235610000003</v>
      </c>
      <c r="D765" s="1106" t="s">
        <v>11</v>
      </c>
    </row>
    <row r="766" spans="1:4" s="1104" customFormat="1" ht="11.25" customHeight="1" x14ac:dyDescent="0.2">
      <c r="A766" s="1404" t="s">
        <v>748</v>
      </c>
      <c r="B766" s="1109">
        <v>1573.6999999999998</v>
      </c>
      <c r="C766" s="1109">
        <v>1573.6951999999999</v>
      </c>
      <c r="D766" s="1105" t="s">
        <v>3465</v>
      </c>
    </row>
    <row r="767" spans="1:4" s="1104" customFormat="1" ht="11.25" customHeight="1" x14ac:dyDescent="0.2">
      <c r="A767" s="1405"/>
      <c r="B767" s="1110">
        <v>600</v>
      </c>
      <c r="C767" s="1110">
        <v>600</v>
      </c>
      <c r="D767" s="1106" t="s">
        <v>2814</v>
      </c>
    </row>
    <row r="768" spans="1:4" s="1104" customFormat="1" ht="11.25" customHeight="1" x14ac:dyDescent="0.2">
      <c r="A768" s="1405"/>
      <c r="B768" s="1110">
        <v>342</v>
      </c>
      <c r="C768" s="1110">
        <v>342</v>
      </c>
      <c r="D768" s="1106" t="s">
        <v>2628</v>
      </c>
    </row>
    <row r="769" spans="1:4" s="1104" customFormat="1" ht="11.25" customHeight="1" x14ac:dyDescent="0.2">
      <c r="A769" s="1405"/>
      <c r="B769" s="1110">
        <v>75</v>
      </c>
      <c r="C769" s="1110">
        <v>75</v>
      </c>
      <c r="D769" s="1106" t="s">
        <v>2918</v>
      </c>
    </row>
    <row r="770" spans="1:4" s="1104" customFormat="1" ht="11.25" customHeight="1" x14ac:dyDescent="0.2">
      <c r="A770" s="1405"/>
      <c r="B770" s="1110">
        <v>228</v>
      </c>
      <c r="C770" s="1110">
        <v>228</v>
      </c>
      <c r="D770" s="1106" t="s">
        <v>622</v>
      </c>
    </row>
    <row r="771" spans="1:4" s="1104" customFormat="1" ht="11.25" customHeight="1" x14ac:dyDescent="0.2">
      <c r="A771" s="1405"/>
      <c r="B771" s="1110">
        <v>25</v>
      </c>
      <c r="C771" s="1110">
        <v>25</v>
      </c>
      <c r="D771" s="1106" t="s">
        <v>621</v>
      </c>
    </row>
    <row r="772" spans="1:4" s="1104" customFormat="1" ht="11.25" customHeight="1" x14ac:dyDescent="0.2">
      <c r="A772" s="1405"/>
      <c r="B772" s="1110">
        <v>101.44000000000001</v>
      </c>
      <c r="C772" s="1110">
        <v>0</v>
      </c>
      <c r="D772" s="1106" t="s">
        <v>3072</v>
      </c>
    </row>
    <row r="773" spans="1:4" s="1104" customFormat="1" ht="11.25" customHeight="1" x14ac:dyDescent="0.2">
      <c r="A773" s="1405"/>
      <c r="B773" s="1110">
        <v>329.14000000000004</v>
      </c>
      <c r="C773" s="1110">
        <v>329.13</v>
      </c>
      <c r="D773" s="1106" t="s">
        <v>4117</v>
      </c>
    </row>
    <row r="774" spans="1:4" s="1104" customFormat="1" ht="11.25" customHeight="1" x14ac:dyDescent="0.2">
      <c r="A774" s="1405"/>
      <c r="B774" s="1110">
        <v>75970.780000000013</v>
      </c>
      <c r="C774" s="1110">
        <v>75970.77900000001</v>
      </c>
      <c r="D774" s="1106" t="s">
        <v>512</v>
      </c>
    </row>
    <row r="775" spans="1:4" s="1104" customFormat="1" ht="11.25" customHeight="1" x14ac:dyDescent="0.2">
      <c r="A775" s="1405"/>
      <c r="B775" s="1110">
        <v>9936</v>
      </c>
      <c r="C775" s="1110">
        <v>9936</v>
      </c>
      <c r="D775" s="1106" t="s">
        <v>617</v>
      </c>
    </row>
    <row r="776" spans="1:4" s="1104" customFormat="1" ht="11.25" customHeight="1" x14ac:dyDescent="0.2">
      <c r="A776" s="1405"/>
      <c r="B776" s="1110">
        <v>1343</v>
      </c>
      <c r="C776" s="1110">
        <v>1343</v>
      </c>
      <c r="D776" s="1106" t="s">
        <v>618</v>
      </c>
    </row>
    <row r="777" spans="1:4" s="1104" customFormat="1" ht="11.25" customHeight="1" x14ac:dyDescent="0.2">
      <c r="A777" s="1406"/>
      <c r="B777" s="1111">
        <v>90524.060000000012</v>
      </c>
      <c r="C777" s="1111">
        <v>90422.604200000016</v>
      </c>
      <c r="D777" s="1107" t="s">
        <v>11</v>
      </c>
    </row>
    <row r="778" spans="1:4" s="1104" customFormat="1" ht="21" x14ac:dyDescent="0.2">
      <c r="A778" s="1405" t="s">
        <v>727</v>
      </c>
      <c r="B778" s="1110">
        <v>1.0900000000000001</v>
      </c>
      <c r="C778" s="1110">
        <v>1.0829600000000001</v>
      </c>
      <c r="D778" s="1106" t="s">
        <v>4485</v>
      </c>
    </row>
    <row r="779" spans="1:4" s="1104" customFormat="1" ht="21" x14ac:dyDescent="0.2">
      <c r="A779" s="1405"/>
      <c r="B779" s="1110">
        <v>445.4</v>
      </c>
      <c r="C779" s="1110">
        <v>445.39672999999999</v>
      </c>
      <c r="D779" s="1106" t="s">
        <v>4124</v>
      </c>
    </row>
    <row r="780" spans="1:4" s="1104" customFormat="1" ht="11.25" customHeight="1" x14ac:dyDescent="0.2">
      <c r="A780" s="1405"/>
      <c r="B780" s="1110">
        <v>600</v>
      </c>
      <c r="C780" s="1110">
        <v>600</v>
      </c>
      <c r="D780" s="1106" t="s">
        <v>3450</v>
      </c>
    </row>
    <row r="781" spans="1:4" s="1104" customFormat="1" ht="11.25" customHeight="1" x14ac:dyDescent="0.2">
      <c r="A781" s="1405"/>
      <c r="B781" s="1110">
        <v>414</v>
      </c>
      <c r="C781" s="1110">
        <v>414</v>
      </c>
      <c r="D781" s="1106" t="s">
        <v>2628</v>
      </c>
    </row>
    <row r="782" spans="1:4" s="1104" customFormat="1" ht="11.25" customHeight="1" x14ac:dyDescent="0.2">
      <c r="A782" s="1405"/>
      <c r="B782" s="1110">
        <v>3472.79</v>
      </c>
      <c r="C782" s="1110">
        <v>3472.7839000000004</v>
      </c>
      <c r="D782" s="1106" t="s">
        <v>4119</v>
      </c>
    </row>
    <row r="783" spans="1:4" s="1104" customFormat="1" ht="11.25" customHeight="1" x14ac:dyDescent="0.2">
      <c r="A783" s="1405"/>
      <c r="B783" s="1110">
        <v>15</v>
      </c>
      <c r="C783" s="1110">
        <v>15</v>
      </c>
      <c r="D783" s="1106" t="s">
        <v>622</v>
      </c>
    </row>
    <row r="784" spans="1:4" s="1104" customFormat="1" ht="11.25" customHeight="1" x14ac:dyDescent="0.2">
      <c r="A784" s="1405"/>
      <c r="B784" s="1110">
        <v>85</v>
      </c>
      <c r="C784" s="1110">
        <v>85</v>
      </c>
      <c r="D784" s="1106" t="s">
        <v>621</v>
      </c>
    </row>
    <row r="785" spans="1:4" s="1104" customFormat="1" ht="11.25" customHeight="1" x14ac:dyDescent="0.2">
      <c r="A785" s="1405"/>
      <c r="B785" s="1110">
        <v>62200.52</v>
      </c>
      <c r="C785" s="1110">
        <v>62200.523999999998</v>
      </c>
      <c r="D785" s="1106" t="s">
        <v>512</v>
      </c>
    </row>
    <row r="786" spans="1:4" s="1104" customFormat="1" ht="11.25" customHeight="1" x14ac:dyDescent="0.2">
      <c r="A786" s="1405"/>
      <c r="B786" s="1110">
        <v>7876</v>
      </c>
      <c r="C786" s="1110">
        <v>7647.48398</v>
      </c>
      <c r="D786" s="1106" t="s">
        <v>617</v>
      </c>
    </row>
    <row r="787" spans="1:4" s="1104" customFormat="1" ht="11.25" customHeight="1" x14ac:dyDescent="0.2">
      <c r="A787" s="1405"/>
      <c r="B787" s="1110">
        <v>1565</v>
      </c>
      <c r="C787" s="1110">
        <v>1565</v>
      </c>
      <c r="D787" s="1106" t="s">
        <v>618</v>
      </c>
    </row>
    <row r="788" spans="1:4" s="1104" customFormat="1" ht="11.25" customHeight="1" x14ac:dyDescent="0.2">
      <c r="A788" s="1405"/>
      <c r="B788" s="1110">
        <v>1300</v>
      </c>
      <c r="C788" s="1110">
        <v>672.12778000000003</v>
      </c>
      <c r="D788" s="1106" t="s">
        <v>3640</v>
      </c>
    </row>
    <row r="789" spans="1:4" s="1104" customFormat="1" ht="11.25" customHeight="1" x14ac:dyDescent="0.2">
      <c r="A789" s="1405"/>
      <c r="B789" s="1110">
        <v>26162.29</v>
      </c>
      <c r="C789" s="1110">
        <v>25134.58872</v>
      </c>
      <c r="D789" s="1106" t="s">
        <v>2651</v>
      </c>
    </row>
    <row r="790" spans="1:4" s="1104" customFormat="1" ht="11.25" customHeight="1" x14ac:dyDescent="0.2">
      <c r="A790" s="1406"/>
      <c r="B790" s="1111">
        <v>104137.09</v>
      </c>
      <c r="C790" s="1111">
        <v>102252.98806999999</v>
      </c>
      <c r="D790" s="1107" t="s">
        <v>11</v>
      </c>
    </row>
    <row r="791" spans="1:4" s="1104" customFormat="1" ht="11.25" customHeight="1" x14ac:dyDescent="0.2">
      <c r="A791" s="1404" t="s">
        <v>750</v>
      </c>
      <c r="B791" s="1109">
        <v>800</v>
      </c>
      <c r="C791" s="1109">
        <v>800</v>
      </c>
      <c r="D791" s="1105" t="s">
        <v>3450</v>
      </c>
    </row>
    <row r="792" spans="1:4" s="1104" customFormat="1" ht="11.25" customHeight="1" x14ac:dyDescent="0.2">
      <c r="A792" s="1405"/>
      <c r="B792" s="1110">
        <v>315</v>
      </c>
      <c r="C792" s="1110">
        <v>315</v>
      </c>
      <c r="D792" s="1106" t="s">
        <v>2628</v>
      </c>
    </row>
    <row r="793" spans="1:4" s="1104" customFormat="1" ht="11.25" customHeight="1" x14ac:dyDescent="0.2">
      <c r="A793" s="1405"/>
      <c r="B793" s="1110">
        <v>4.04</v>
      </c>
      <c r="C793" s="1110">
        <v>4.0439999999999996</v>
      </c>
      <c r="D793" s="1106" t="s">
        <v>619</v>
      </c>
    </row>
    <row r="794" spans="1:4" s="1104" customFormat="1" ht="11.25" customHeight="1" x14ac:dyDescent="0.2">
      <c r="A794" s="1405"/>
      <c r="B794" s="1110">
        <v>2396.62</v>
      </c>
      <c r="C794" s="1110">
        <v>2396.6219999999998</v>
      </c>
      <c r="D794" s="1106" t="s">
        <v>4119</v>
      </c>
    </row>
    <row r="795" spans="1:4" s="1104" customFormat="1" ht="11.25" customHeight="1" x14ac:dyDescent="0.2">
      <c r="A795" s="1405"/>
      <c r="B795" s="1110">
        <v>243</v>
      </c>
      <c r="C795" s="1110">
        <v>243</v>
      </c>
      <c r="D795" s="1106" t="s">
        <v>622</v>
      </c>
    </row>
    <row r="796" spans="1:4" s="1104" customFormat="1" ht="11.25" customHeight="1" x14ac:dyDescent="0.2">
      <c r="A796" s="1405"/>
      <c r="B796" s="1110">
        <v>66944.539999999994</v>
      </c>
      <c r="C796" s="1110">
        <v>66817.317999999985</v>
      </c>
      <c r="D796" s="1106" t="s">
        <v>512</v>
      </c>
    </row>
    <row r="797" spans="1:4" s="1104" customFormat="1" ht="11.25" customHeight="1" x14ac:dyDescent="0.2">
      <c r="A797" s="1405"/>
      <c r="B797" s="1110">
        <v>7906</v>
      </c>
      <c r="C797" s="1110">
        <v>7887.86301</v>
      </c>
      <c r="D797" s="1106" t="s">
        <v>617</v>
      </c>
    </row>
    <row r="798" spans="1:4" s="1104" customFormat="1" ht="11.25" customHeight="1" x14ac:dyDescent="0.2">
      <c r="A798" s="1405"/>
      <c r="B798" s="1110">
        <v>1616</v>
      </c>
      <c r="C798" s="1110">
        <v>1616</v>
      </c>
      <c r="D798" s="1106" t="s">
        <v>618</v>
      </c>
    </row>
    <row r="799" spans="1:4" s="1104" customFormat="1" ht="11.25" customHeight="1" x14ac:dyDescent="0.2">
      <c r="A799" s="1405"/>
      <c r="B799" s="1110">
        <v>3126.39</v>
      </c>
      <c r="C799" s="1110">
        <v>3126.3876500000001</v>
      </c>
      <c r="D799" s="1106" t="s">
        <v>3641</v>
      </c>
    </row>
    <row r="800" spans="1:4" s="1104" customFormat="1" ht="11.25" customHeight="1" x14ac:dyDescent="0.2">
      <c r="A800" s="1405"/>
      <c r="B800" s="1110">
        <v>2000</v>
      </c>
      <c r="C800" s="1110">
        <v>0</v>
      </c>
      <c r="D800" s="1106" t="s">
        <v>3642</v>
      </c>
    </row>
    <row r="801" spans="1:4" s="1104" customFormat="1" ht="11.25" customHeight="1" x14ac:dyDescent="0.2">
      <c r="A801" s="1406"/>
      <c r="B801" s="1111">
        <v>85351.59</v>
      </c>
      <c r="C801" s="1111">
        <v>83206.234659999987</v>
      </c>
      <c r="D801" s="1107" t="s">
        <v>11</v>
      </c>
    </row>
    <row r="802" spans="1:4" s="1104" customFormat="1" ht="11.25" customHeight="1" x14ac:dyDescent="0.2">
      <c r="A802" s="1404" t="s">
        <v>3564</v>
      </c>
      <c r="B802" s="1109">
        <v>1500</v>
      </c>
      <c r="C802" s="1109">
        <v>1500</v>
      </c>
      <c r="D802" s="1105" t="s">
        <v>3450</v>
      </c>
    </row>
    <row r="803" spans="1:4" s="1104" customFormat="1" ht="11.25" customHeight="1" x14ac:dyDescent="0.2">
      <c r="A803" s="1405"/>
      <c r="B803" s="1110">
        <v>240</v>
      </c>
      <c r="C803" s="1110">
        <v>240</v>
      </c>
      <c r="D803" s="1106" t="s">
        <v>2628</v>
      </c>
    </row>
    <row r="804" spans="1:4" s="1104" customFormat="1" ht="11.25" customHeight="1" x14ac:dyDescent="0.2">
      <c r="A804" s="1405"/>
      <c r="B804" s="1110">
        <v>4.04</v>
      </c>
      <c r="C804" s="1110">
        <v>4.0439999999999996</v>
      </c>
      <c r="D804" s="1106" t="s">
        <v>619</v>
      </c>
    </row>
    <row r="805" spans="1:4" s="1104" customFormat="1" ht="11.25" customHeight="1" x14ac:dyDescent="0.2">
      <c r="A805" s="1405"/>
      <c r="B805" s="1110">
        <v>50</v>
      </c>
      <c r="C805" s="1110">
        <v>50</v>
      </c>
      <c r="D805" s="1106" t="s">
        <v>624</v>
      </c>
    </row>
    <row r="806" spans="1:4" s="1104" customFormat="1" ht="11.25" customHeight="1" x14ac:dyDescent="0.2">
      <c r="A806" s="1405"/>
      <c r="B806" s="1110">
        <v>300</v>
      </c>
      <c r="C806" s="1110">
        <v>300</v>
      </c>
      <c r="D806" s="1106" t="s">
        <v>2918</v>
      </c>
    </row>
    <row r="807" spans="1:4" s="1104" customFormat="1" ht="11.25" customHeight="1" x14ac:dyDescent="0.2">
      <c r="A807" s="1405"/>
      <c r="B807" s="1110">
        <v>243</v>
      </c>
      <c r="C807" s="1110">
        <v>243</v>
      </c>
      <c r="D807" s="1106" t="s">
        <v>622</v>
      </c>
    </row>
    <row r="808" spans="1:4" s="1104" customFormat="1" ht="11.25" customHeight="1" x14ac:dyDescent="0.2">
      <c r="A808" s="1405"/>
      <c r="B808" s="1110">
        <v>23.37</v>
      </c>
      <c r="C808" s="1110">
        <v>23.364999999999998</v>
      </c>
      <c r="D808" s="1106" t="s">
        <v>3169</v>
      </c>
    </row>
    <row r="809" spans="1:4" s="1104" customFormat="1" ht="11.25" customHeight="1" x14ac:dyDescent="0.2">
      <c r="A809" s="1405"/>
      <c r="B809" s="1110">
        <v>150.26</v>
      </c>
      <c r="C809" s="1110">
        <v>150.26</v>
      </c>
      <c r="D809" s="1106" t="s">
        <v>3206</v>
      </c>
    </row>
    <row r="810" spans="1:4" s="1104" customFormat="1" ht="11.25" customHeight="1" x14ac:dyDescent="0.2">
      <c r="A810" s="1405"/>
      <c r="B810" s="1110">
        <v>56994.16</v>
      </c>
      <c r="C810" s="1110">
        <v>56994.155999999995</v>
      </c>
      <c r="D810" s="1106" t="s">
        <v>512</v>
      </c>
    </row>
    <row r="811" spans="1:4" s="1104" customFormat="1" ht="11.25" customHeight="1" x14ac:dyDescent="0.2">
      <c r="A811" s="1405"/>
      <c r="B811" s="1110">
        <v>7238</v>
      </c>
      <c r="C811" s="1110">
        <v>7087.22516</v>
      </c>
      <c r="D811" s="1106" t="s">
        <v>617</v>
      </c>
    </row>
    <row r="812" spans="1:4" s="1104" customFormat="1" ht="11.25" customHeight="1" x14ac:dyDescent="0.2">
      <c r="A812" s="1405"/>
      <c r="B812" s="1110">
        <v>1195</v>
      </c>
      <c r="C812" s="1110">
        <v>1195</v>
      </c>
      <c r="D812" s="1106" t="s">
        <v>618</v>
      </c>
    </row>
    <row r="813" spans="1:4" s="1104" customFormat="1" ht="11.25" customHeight="1" x14ac:dyDescent="0.2">
      <c r="A813" s="1405"/>
      <c r="B813" s="1110">
        <v>15406.2</v>
      </c>
      <c r="C813" s="1110">
        <v>9731.4045900000001</v>
      </c>
      <c r="D813" s="1106" t="s">
        <v>1641</v>
      </c>
    </row>
    <row r="814" spans="1:4" s="1104" customFormat="1" ht="11.25" customHeight="1" x14ac:dyDescent="0.2">
      <c r="A814" s="1405"/>
      <c r="B814" s="1110">
        <v>94.36</v>
      </c>
      <c r="C814" s="1110">
        <v>94.36</v>
      </c>
      <c r="D814" s="1106" t="s">
        <v>4512</v>
      </c>
    </row>
    <row r="815" spans="1:4" s="1104" customFormat="1" ht="11.25" customHeight="1" x14ac:dyDescent="0.2">
      <c r="A815" s="1405"/>
      <c r="B815" s="1110">
        <v>63</v>
      </c>
      <c r="C815" s="1110">
        <v>63</v>
      </c>
      <c r="D815" s="1106" t="s">
        <v>4514</v>
      </c>
    </row>
    <row r="816" spans="1:4" s="1104" customFormat="1" ht="11.25" customHeight="1" x14ac:dyDescent="0.2">
      <c r="A816" s="1405"/>
      <c r="B816" s="1110">
        <v>83501.39</v>
      </c>
      <c r="C816" s="1110">
        <v>77675.814750000005</v>
      </c>
      <c r="D816" s="1106" t="s">
        <v>11</v>
      </c>
    </row>
    <row r="817" spans="1:4" s="1104" customFormat="1" ht="11.25" customHeight="1" x14ac:dyDescent="0.2">
      <c r="A817" s="1404" t="s">
        <v>746</v>
      </c>
      <c r="B817" s="1109">
        <v>520</v>
      </c>
      <c r="C817" s="1109">
        <v>520</v>
      </c>
      <c r="D817" s="1105" t="s">
        <v>2814</v>
      </c>
    </row>
    <row r="818" spans="1:4" s="1104" customFormat="1" ht="11.25" customHeight="1" x14ac:dyDescent="0.2">
      <c r="A818" s="1405"/>
      <c r="B818" s="1110">
        <v>1502.89</v>
      </c>
      <c r="C818" s="1110">
        <v>1502.8847900000001</v>
      </c>
      <c r="D818" s="1106" t="s">
        <v>4119</v>
      </c>
    </row>
    <row r="819" spans="1:4" s="1104" customFormat="1" ht="11.25" customHeight="1" x14ac:dyDescent="0.2">
      <c r="A819" s="1405"/>
      <c r="B819" s="1110">
        <v>3652.8599999999997</v>
      </c>
      <c r="C819" s="1110">
        <v>2533.0710100000001</v>
      </c>
      <c r="D819" s="1106" t="s">
        <v>3643</v>
      </c>
    </row>
    <row r="820" spans="1:4" s="1104" customFormat="1" ht="11.25" customHeight="1" x14ac:dyDescent="0.2">
      <c r="A820" s="1405"/>
      <c r="B820" s="1110">
        <v>7068.21</v>
      </c>
      <c r="C820" s="1110">
        <v>7068.2094400000005</v>
      </c>
      <c r="D820" s="1106" t="s">
        <v>3644</v>
      </c>
    </row>
    <row r="821" spans="1:4" s="1104" customFormat="1" ht="11.25" customHeight="1" x14ac:dyDescent="0.2">
      <c r="A821" s="1405"/>
      <c r="B821" s="1110">
        <v>96</v>
      </c>
      <c r="C821" s="1110">
        <v>92.4</v>
      </c>
      <c r="D821" s="1106" t="s">
        <v>624</v>
      </c>
    </row>
    <row r="822" spans="1:4" s="1104" customFormat="1" ht="11.25" customHeight="1" x14ac:dyDescent="0.2">
      <c r="A822" s="1405"/>
      <c r="B822" s="1110">
        <v>228</v>
      </c>
      <c r="C822" s="1110">
        <v>228</v>
      </c>
      <c r="D822" s="1106" t="s">
        <v>622</v>
      </c>
    </row>
    <row r="823" spans="1:4" s="1104" customFormat="1" ht="11.25" customHeight="1" x14ac:dyDescent="0.2">
      <c r="A823" s="1405"/>
      <c r="B823" s="1110">
        <v>32805.950000000004</v>
      </c>
      <c r="C823" s="1110">
        <v>32805.950000000004</v>
      </c>
      <c r="D823" s="1106" t="s">
        <v>512</v>
      </c>
    </row>
    <row r="824" spans="1:4" s="1104" customFormat="1" ht="11.25" customHeight="1" x14ac:dyDescent="0.2">
      <c r="A824" s="1405"/>
      <c r="B824" s="1110">
        <v>3651</v>
      </c>
      <c r="C824" s="1110">
        <v>3589.8014800000001</v>
      </c>
      <c r="D824" s="1106" t="s">
        <v>617</v>
      </c>
    </row>
    <row r="825" spans="1:4" s="1104" customFormat="1" ht="11.25" customHeight="1" x14ac:dyDescent="0.2">
      <c r="A825" s="1405"/>
      <c r="B825" s="1110">
        <v>419</v>
      </c>
      <c r="C825" s="1110">
        <v>419</v>
      </c>
      <c r="D825" s="1106" t="s">
        <v>618</v>
      </c>
    </row>
    <row r="826" spans="1:4" s="1104" customFormat="1" ht="11.25" customHeight="1" x14ac:dyDescent="0.2">
      <c r="A826" s="1405"/>
      <c r="B826" s="1110">
        <v>2000</v>
      </c>
      <c r="C826" s="1110">
        <v>1071.6315099999999</v>
      </c>
      <c r="D826" s="1106" t="s">
        <v>4526</v>
      </c>
    </row>
    <row r="827" spans="1:4" s="1104" customFormat="1" ht="11.25" customHeight="1" x14ac:dyDescent="0.2">
      <c r="A827" s="1405"/>
      <c r="B827" s="1110">
        <v>162.36000000000001</v>
      </c>
      <c r="C827" s="1110">
        <v>162.36000000000001</v>
      </c>
      <c r="D827" s="1106" t="s">
        <v>4512</v>
      </c>
    </row>
    <row r="828" spans="1:4" s="1104" customFormat="1" ht="11.25" customHeight="1" x14ac:dyDescent="0.2">
      <c r="A828" s="1406"/>
      <c r="B828" s="1111">
        <v>52106.270000000004</v>
      </c>
      <c r="C828" s="1111">
        <v>49993.30823000001</v>
      </c>
      <c r="D828" s="1107" t="s">
        <v>11</v>
      </c>
    </row>
    <row r="829" spans="1:4" s="1104" customFormat="1" ht="11.25" customHeight="1" x14ac:dyDescent="0.2">
      <c r="A829" s="1405" t="s">
        <v>738</v>
      </c>
      <c r="B829" s="1110">
        <v>300</v>
      </c>
      <c r="C829" s="1110">
        <v>300</v>
      </c>
      <c r="D829" s="1106" t="s">
        <v>2814</v>
      </c>
    </row>
    <row r="830" spans="1:4" s="1104" customFormat="1" ht="11.25" customHeight="1" x14ac:dyDescent="0.2">
      <c r="A830" s="1405"/>
      <c r="B830" s="1110">
        <v>162</v>
      </c>
      <c r="C830" s="1110">
        <v>162</v>
      </c>
      <c r="D830" s="1106" t="s">
        <v>2628</v>
      </c>
    </row>
    <row r="831" spans="1:4" s="1104" customFormat="1" ht="11.25" customHeight="1" x14ac:dyDescent="0.2">
      <c r="A831" s="1405"/>
      <c r="B831" s="1110">
        <v>787</v>
      </c>
      <c r="C831" s="1110">
        <v>787</v>
      </c>
      <c r="D831" s="1106" t="s">
        <v>4313</v>
      </c>
    </row>
    <row r="832" spans="1:4" s="1104" customFormat="1" ht="11.25" customHeight="1" x14ac:dyDescent="0.2">
      <c r="A832" s="1405"/>
      <c r="B832" s="1110">
        <v>2.02</v>
      </c>
      <c r="C832" s="1110">
        <v>2.0219999999999998</v>
      </c>
      <c r="D832" s="1106" t="s">
        <v>619</v>
      </c>
    </row>
    <row r="833" spans="1:4" s="1104" customFormat="1" ht="11.25" customHeight="1" x14ac:dyDescent="0.2">
      <c r="A833" s="1405"/>
      <c r="B833" s="1110">
        <v>2010.1000000000001</v>
      </c>
      <c r="C833" s="1110">
        <v>2010.09455</v>
      </c>
      <c r="D833" s="1106" t="s">
        <v>4119</v>
      </c>
    </row>
    <row r="834" spans="1:4" s="1104" customFormat="1" ht="11.25" customHeight="1" x14ac:dyDescent="0.2">
      <c r="A834" s="1405"/>
      <c r="B834" s="1110">
        <v>68.400000000000006</v>
      </c>
      <c r="C834" s="1110">
        <v>68.400000000000006</v>
      </c>
      <c r="D834" s="1106" t="s">
        <v>622</v>
      </c>
    </row>
    <row r="835" spans="1:4" s="1104" customFormat="1" ht="11.25" customHeight="1" x14ac:dyDescent="0.2">
      <c r="A835" s="1405"/>
      <c r="B835" s="1110">
        <v>82.29</v>
      </c>
      <c r="C835" s="1110">
        <v>82.282499999999999</v>
      </c>
      <c r="D835" s="1106" t="s">
        <v>4117</v>
      </c>
    </row>
    <row r="836" spans="1:4" s="1104" customFormat="1" ht="11.25" customHeight="1" x14ac:dyDescent="0.2">
      <c r="A836" s="1405"/>
      <c r="B836" s="1110">
        <v>36501.25</v>
      </c>
      <c r="C836" s="1110">
        <v>36499.074000000001</v>
      </c>
      <c r="D836" s="1106" t="s">
        <v>512</v>
      </c>
    </row>
    <row r="837" spans="1:4" s="1104" customFormat="1" ht="11.25" customHeight="1" x14ac:dyDescent="0.2">
      <c r="A837" s="1405"/>
      <c r="B837" s="1110">
        <v>4758</v>
      </c>
      <c r="C837" s="1110">
        <v>4466.1535999999996</v>
      </c>
      <c r="D837" s="1106" t="s">
        <v>617</v>
      </c>
    </row>
    <row r="838" spans="1:4" s="1104" customFormat="1" ht="11.25" customHeight="1" x14ac:dyDescent="0.2">
      <c r="A838" s="1405"/>
      <c r="B838" s="1110">
        <v>451</v>
      </c>
      <c r="C838" s="1110">
        <v>451</v>
      </c>
      <c r="D838" s="1106" t="s">
        <v>618</v>
      </c>
    </row>
    <row r="839" spans="1:4" s="1104" customFormat="1" ht="11.25" customHeight="1" x14ac:dyDescent="0.2">
      <c r="A839" s="1405"/>
      <c r="B839" s="1110">
        <v>850</v>
      </c>
      <c r="C839" s="1110">
        <v>756.25</v>
      </c>
      <c r="D839" s="1106" t="s">
        <v>4527</v>
      </c>
    </row>
    <row r="840" spans="1:4" s="1104" customFormat="1" ht="11.25" customHeight="1" x14ac:dyDescent="0.2">
      <c r="A840" s="1405"/>
      <c r="B840" s="1110">
        <v>9</v>
      </c>
      <c r="C840" s="1110">
        <v>9</v>
      </c>
      <c r="D840" s="1106" t="s">
        <v>4514</v>
      </c>
    </row>
    <row r="841" spans="1:4" s="1104" customFormat="1" ht="11.25" customHeight="1" x14ac:dyDescent="0.2">
      <c r="A841" s="1405"/>
      <c r="B841" s="1110">
        <v>192</v>
      </c>
      <c r="C841" s="1110">
        <v>192</v>
      </c>
      <c r="D841" s="1106" t="s">
        <v>4505</v>
      </c>
    </row>
    <row r="842" spans="1:4" s="1104" customFormat="1" ht="11.25" customHeight="1" x14ac:dyDescent="0.2">
      <c r="A842" s="1406"/>
      <c r="B842" s="1111">
        <v>46173.06</v>
      </c>
      <c r="C842" s="1111">
        <v>45785.27665</v>
      </c>
      <c r="D842" s="1107" t="s">
        <v>11</v>
      </c>
    </row>
    <row r="843" spans="1:4" s="1104" customFormat="1" ht="11.25" customHeight="1" x14ac:dyDescent="0.2">
      <c r="A843" s="1405" t="s">
        <v>777</v>
      </c>
      <c r="B843" s="1110">
        <v>853.96</v>
      </c>
      <c r="C843" s="1110">
        <v>843.05200000000002</v>
      </c>
      <c r="D843" s="1106" t="s">
        <v>2903</v>
      </c>
    </row>
    <row r="844" spans="1:4" s="1104" customFormat="1" ht="11.25" customHeight="1" x14ac:dyDescent="0.2">
      <c r="A844" s="1405"/>
      <c r="B844" s="1110">
        <v>76</v>
      </c>
      <c r="C844" s="1110">
        <v>76</v>
      </c>
      <c r="D844" s="1106" t="s">
        <v>621</v>
      </c>
    </row>
    <row r="845" spans="1:4" s="1104" customFormat="1" ht="11.25" customHeight="1" x14ac:dyDescent="0.2">
      <c r="A845" s="1405"/>
      <c r="B845" s="1110">
        <v>192</v>
      </c>
      <c r="C845" s="1110">
        <v>191.99250000000001</v>
      </c>
      <c r="D845" s="1106" t="s">
        <v>4117</v>
      </c>
    </row>
    <row r="846" spans="1:4" s="1104" customFormat="1" ht="11.25" customHeight="1" x14ac:dyDescent="0.2">
      <c r="A846" s="1405"/>
      <c r="B846" s="1110">
        <v>42307.42</v>
      </c>
      <c r="C846" s="1110">
        <v>42307.419000000002</v>
      </c>
      <c r="D846" s="1106" t="s">
        <v>512</v>
      </c>
    </row>
    <row r="847" spans="1:4" s="1104" customFormat="1" ht="11.25" customHeight="1" x14ac:dyDescent="0.2">
      <c r="A847" s="1405"/>
      <c r="B847" s="1110">
        <v>2648</v>
      </c>
      <c r="C847" s="1110">
        <v>2648</v>
      </c>
      <c r="D847" s="1106" t="s">
        <v>617</v>
      </c>
    </row>
    <row r="848" spans="1:4" s="1104" customFormat="1" ht="11.25" customHeight="1" x14ac:dyDescent="0.2">
      <c r="A848" s="1405"/>
      <c r="B848" s="1110">
        <v>494</v>
      </c>
      <c r="C848" s="1110">
        <v>494</v>
      </c>
      <c r="D848" s="1106" t="s">
        <v>618</v>
      </c>
    </row>
    <row r="849" spans="1:4" s="1104" customFormat="1" ht="11.25" customHeight="1" x14ac:dyDescent="0.2">
      <c r="A849" s="1405"/>
      <c r="B849" s="1110">
        <v>94.36</v>
      </c>
      <c r="C849" s="1110">
        <v>94.36</v>
      </c>
      <c r="D849" s="1106" t="s">
        <v>4512</v>
      </c>
    </row>
    <row r="850" spans="1:4" s="1104" customFormat="1" ht="11.25" customHeight="1" x14ac:dyDescent="0.2">
      <c r="A850" s="1405"/>
      <c r="B850" s="1110">
        <v>252.1</v>
      </c>
      <c r="C850" s="1110">
        <v>252.1</v>
      </c>
      <c r="D850" s="1106" t="s">
        <v>4514</v>
      </c>
    </row>
    <row r="851" spans="1:4" s="1104" customFormat="1" ht="11.25" customHeight="1" x14ac:dyDescent="0.2">
      <c r="A851" s="1405"/>
      <c r="B851" s="1110">
        <v>1357.87</v>
      </c>
      <c r="C851" s="1110">
        <v>1357.8620000000001</v>
      </c>
      <c r="D851" s="1106" t="s">
        <v>4528</v>
      </c>
    </row>
    <row r="852" spans="1:4" s="1104" customFormat="1" ht="11.25" customHeight="1" x14ac:dyDescent="0.2">
      <c r="A852" s="1405"/>
      <c r="B852" s="1110">
        <v>1537.15</v>
      </c>
      <c r="C852" s="1110">
        <v>1537.14338</v>
      </c>
      <c r="D852" s="1106" t="s">
        <v>4529</v>
      </c>
    </row>
    <row r="853" spans="1:4" s="1104" customFormat="1" ht="11.25" customHeight="1" x14ac:dyDescent="0.2">
      <c r="A853" s="1405"/>
      <c r="B853" s="1110">
        <v>49812.86</v>
      </c>
      <c r="C853" s="1110">
        <v>49801.928880000007</v>
      </c>
      <c r="D853" s="1106" t="s">
        <v>11</v>
      </c>
    </row>
    <row r="854" spans="1:4" s="1104" customFormat="1" ht="11.25" customHeight="1" x14ac:dyDescent="0.2">
      <c r="A854" s="1404" t="s">
        <v>774</v>
      </c>
      <c r="B854" s="1109">
        <v>55.8</v>
      </c>
      <c r="C854" s="1109">
        <v>42.25441</v>
      </c>
      <c r="D854" s="1105" t="s">
        <v>3415</v>
      </c>
    </row>
    <row r="855" spans="1:4" s="1104" customFormat="1" ht="11.25" customHeight="1" x14ac:dyDescent="0.2">
      <c r="A855" s="1405"/>
      <c r="B855" s="1110">
        <v>500</v>
      </c>
      <c r="C855" s="1110">
        <v>500</v>
      </c>
      <c r="D855" s="1106" t="s">
        <v>2814</v>
      </c>
    </row>
    <row r="856" spans="1:4" s="1104" customFormat="1" ht="11.25" customHeight="1" x14ac:dyDescent="0.2">
      <c r="A856" s="1405"/>
      <c r="B856" s="1110">
        <v>794</v>
      </c>
      <c r="C856" s="1110">
        <v>794</v>
      </c>
      <c r="D856" s="1106" t="s">
        <v>2628</v>
      </c>
    </row>
    <row r="857" spans="1:4" s="1104" customFormat="1" ht="11.25" customHeight="1" x14ac:dyDescent="0.2">
      <c r="A857" s="1405"/>
      <c r="B857" s="1110">
        <v>508.82</v>
      </c>
      <c r="C857" s="1110">
        <v>508.82</v>
      </c>
      <c r="D857" s="1106" t="s">
        <v>4119</v>
      </c>
    </row>
    <row r="858" spans="1:4" s="1104" customFormat="1" ht="11.25" customHeight="1" x14ac:dyDescent="0.2">
      <c r="A858" s="1405"/>
      <c r="B858" s="1110">
        <v>79.400000000000006</v>
      </c>
      <c r="C858" s="1110">
        <v>79.400000000000006</v>
      </c>
      <c r="D858" s="1106" t="s">
        <v>2918</v>
      </c>
    </row>
    <row r="859" spans="1:4" s="1104" customFormat="1" ht="11.25" customHeight="1" x14ac:dyDescent="0.2">
      <c r="A859" s="1405"/>
      <c r="B859" s="1110">
        <v>36.5</v>
      </c>
      <c r="C859" s="1110">
        <v>36.5</v>
      </c>
      <c r="D859" s="1106" t="s">
        <v>4117</v>
      </c>
    </row>
    <row r="860" spans="1:4" s="1104" customFormat="1" ht="11.25" customHeight="1" x14ac:dyDescent="0.2">
      <c r="A860" s="1405"/>
      <c r="B860" s="1110">
        <v>25.18</v>
      </c>
      <c r="C860" s="1110">
        <v>21.696000000000002</v>
      </c>
      <c r="D860" s="1106" t="s">
        <v>510</v>
      </c>
    </row>
    <row r="861" spans="1:4" s="1104" customFormat="1" ht="11.25" customHeight="1" x14ac:dyDescent="0.2">
      <c r="A861" s="1405"/>
      <c r="B861" s="1110">
        <v>31874.799999999999</v>
      </c>
      <c r="C861" s="1110">
        <v>31868.04</v>
      </c>
      <c r="D861" s="1106" t="s">
        <v>512</v>
      </c>
    </row>
    <row r="862" spans="1:4" s="1104" customFormat="1" ht="11.25" customHeight="1" x14ac:dyDescent="0.2">
      <c r="A862" s="1405"/>
      <c r="B862" s="1110">
        <v>2341</v>
      </c>
      <c r="C862" s="1110">
        <v>2341</v>
      </c>
      <c r="D862" s="1106" t="s">
        <v>617</v>
      </c>
    </row>
    <row r="863" spans="1:4" s="1104" customFormat="1" ht="11.25" customHeight="1" x14ac:dyDescent="0.2">
      <c r="A863" s="1405"/>
      <c r="B863" s="1110">
        <v>226</v>
      </c>
      <c r="C863" s="1110">
        <v>226</v>
      </c>
      <c r="D863" s="1106" t="s">
        <v>618</v>
      </c>
    </row>
    <row r="864" spans="1:4" s="1104" customFormat="1" ht="11.25" customHeight="1" x14ac:dyDescent="0.2">
      <c r="A864" s="1405"/>
      <c r="B864" s="1110">
        <v>11691.02</v>
      </c>
      <c r="C864" s="1110">
        <v>11691.015650000001</v>
      </c>
      <c r="D864" s="1106" t="s">
        <v>3645</v>
      </c>
    </row>
    <row r="865" spans="1:4" s="1104" customFormat="1" ht="11.25" customHeight="1" x14ac:dyDescent="0.2">
      <c r="A865" s="1405"/>
      <c r="B865" s="1110">
        <v>2988.59</v>
      </c>
      <c r="C865" s="1110">
        <v>2988.58122</v>
      </c>
      <c r="D865" s="1106" t="s">
        <v>4530</v>
      </c>
    </row>
    <row r="866" spans="1:4" s="1104" customFormat="1" ht="11.25" customHeight="1" x14ac:dyDescent="0.2">
      <c r="A866" s="1405"/>
      <c r="B866" s="1110">
        <v>49</v>
      </c>
      <c r="C866" s="1110">
        <v>49</v>
      </c>
      <c r="D866" s="1106" t="s">
        <v>4514</v>
      </c>
    </row>
    <row r="867" spans="1:4" s="1104" customFormat="1" ht="11.25" customHeight="1" x14ac:dyDescent="0.2">
      <c r="A867" s="1405"/>
      <c r="B867" s="1110">
        <v>51170.11</v>
      </c>
      <c r="C867" s="1110">
        <v>51146.307280000001</v>
      </c>
      <c r="D867" s="1106" t="s">
        <v>11</v>
      </c>
    </row>
    <row r="868" spans="1:4" s="1104" customFormat="1" ht="11.25" customHeight="1" x14ac:dyDescent="0.2">
      <c r="A868" s="1404" t="s">
        <v>860</v>
      </c>
      <c r="B868" s="1109">
        <v>8628.75</v>
      </c>
      <c r="C868" s="1109">
        <v>8628.75</v>
      </c>
      <c r="D868" s="1105" t="s">
        <v>512</v>
      </c>
    </row>
    <row r="869" spans="1:4" s="1104" customFormat="1" ht="11.25" customHeight="1" x14ac:dyDescent="0.2">
      <c r="A869" s="1405"/>
      <c r="B869" s="1110">
        <v>1019</v>
      </c>
      <c r="C869" s="1110">
        <v>1019</v>
      </c>
      <c r="D869" s="1106" t="s">
        <v>617</v>
      </c>
    </row>
    <row r="870" spans="1:4" s="1104" customFormat="1" ht="11.25" customHeight="1" x14ac:dyDescent="0.2">
      <c r="A870" s="1405"/>
      <c r="B870" s="1110">
        <v>42</v>
      </c>
      <c r="C870" s="1110">
        <v>42</v>
      </c>
      <c r="D870" s="1106" t="s">
        <v>618</v>
      </c>
    </row>
    <row r="871" spans="1:4" s="1104" customFormat="1" ht="11.25" customHeight="1" x14ac:dyDescent="0.2">
      <c r="A871" s="1405"/>
      <c r="B871" s="1110">
        <v>67.400000000000006</v>
      </c>
      <c r="C871" s="1110">
        <v>67.400000000000006</v>
      </c>
      <c r="D871" s="1106" t="s">
        <v>4512</v>
      </c>
    </row>
    <row r="872" spans="1:4" s="1104" customFormat="1" ht="11.25" customHeight="1" x14ac:dyDescent="0.2">
      <c r="A872" s="1405"/>
      <c r="B872" s="1110">
        <v>277.77999999999997</v>
      </c>
      <c r="C872" s="1110">
        <v>277.77999999999997</v>
      </c>
      <c r="D872" s="1106" t="s">
        <v>4514</v>
      </c>
    </row>
    <row r="873" spans="1:4" s="1104" customFormat="1" ht="11.25" customHeight="1" x14ac:dyDescent="0.2">
      <c r="A873" s="1406"/>
      <c r="B873" s="1111">
        <v>10034.93</v>
      </c>
      <c r="C873" s="1111">
        <v>10034.93</v>
      </c>
      <c r="D873" s="1107" t="s">
        <v>11</v>
      </c>
    </row>
    <row r="874" spans="1:4" s="1104" customFormat="1" ht="11.25" customHeight="1" x14ac:dyDescent="0.2">
      <c r="A874" s="1405" t="s">
        <v>859</v>
      </c>
      <c r="B874" s="1110">
        <v>270</v>
      </c>
      <c r="C874" s="1110">
        <v>270</v>
      </c>
      <c r="D874" s="1106" t="s">
        <v>2628</v>
      </c>
    </row>
    <row r="875" spans="1:4" s="1104" customFormat="1" ht="11.25" customHeight="1" x14ac:dyDescent="0.2">
      <c r="A875" s="1405"/>
      <c r="B875" s="1110">
        <v>19305</v>
      </c>
      <c r="C875" s="1110">
        <v>19256.724200000001</v>
      </c>
      <c r="D875" s="1106" t="s">
        <v>512</v>
      </c>
    </row>
    <row r="876" spans="1:4" s="1104" customFormat="1" ht="11.25" customHeight="1" x14ac:dyDescent="0.2">
      <c r="A876" s="1405"/>
      <c r="B876" s="1110">
        <v>1253</v>
      </c>
      <c r="C876" s="1110">
        <v>1199.74235</v>
      </c>
      <c r="D876" s="1106" t="s">
        <v>617</v>
      </c>
    </row>
    <row r="877" spans="1:4" s="1104" customFormat="1" ht="11.25" customHeight="1" x14ac:dyDescent="0.2">
      <c r="A877" s="1405"/>
      <c r="B877" s="1110">
        <v>109</v>
      </c>
      <c r="C877" s="1110">
        <v>109</v>
      </c>
      <c r="D877" s="1106" t="s">
        <v>618</v>
      </c>
    </row>
    <row r="878" spans="1:4" s="1104" customFormat="1" ht="11.25" customHeight="1" x14ac:dyDescent="0.2">
      <c r="A878" s="1405"/>
      <c r="B878" s="1110">
        <v>861.06</v>
      </c>
      <c r="C878" s="1110">
        <v>861.06</v>
      </c>
      <c r="D878" s="1106" t="s">
        <v>4514</v>
      </c>
    </row>
    <row r="879" spans="1:4" s="1104" customFormat="1" ht="11.25" customHeight="1" x14ac:dyDescent="0.2">
      <c r="A879" s="1406"/>
      <c r="B879" s="1111">
        <v>21798.06</v>
      </c>
      <c r="C879" s="1111">
        <v>21696.526550000002</v>
      </c>
      <c r="D879" s="1107" t="s">
        <v>11</v>
      </c>
    </row>
    <row r="880" spans="1:4" s="1104" customFormat="1" ht="11.25" customHeight="1" x14ac:dyDescent="0.2">
      <c r="A880" s="1405" t="s">
        <v>854</v>
      </c>
      <c r="B880" s="1110">
        <v>108.9</v>
      </c>
      <c r="C880" s="1110">
        <v>108.9</v>
      </c>
      <c r="D880" s="1106" t="s">
        <v>3207</v>
      </c>
    </row>
    <row r="881" spans="1:4" s="1104" customFormat="1" ht="11.25" customHeight="1" x14ac:dyDescent="0.2">
      <c r="A881" s="1405"/>
      <c r="B881" s="1110">
        <v>297</v>
      </c>
      <c r="C881" s="1110">
        <v>297</v>
      </c>
      <c r="D881" s="1106" t="s">
        <v>2628</v>
      </c>
    </row>
    <row r="882" spans="1:4" s="1104" customFormat="1" ht="11.25" customHeight="1" x14ac:dyDescent="0.2">
      <c r="A882" s="1405"/>
      <c r="B882" s="1110">
        <v>4637.29</v>
      </c>
      <c r="C882" s="1110">
        <v>4637.2920000000004</v>
      </c>
      <c r="D882" s="1106" t="s">
        <v>4119</v>
      </c>
    </row>
    <row r="883" spans="1:4" s="1104" customFormat="1" ht="11.25" customHeight="1" x14ac:dyDescent="0.2">
      <c r="A883" s="1405"/>
      <c r="B883" s="1110">
        <v>19833.75</v>
      </c>
      <c r="C883" s="1110">
        <v>19833.75</v>
      </c>
      <c r="D883" s="1106" t="s">
        <v>512</v>
      </c>
    </row>
    <row r="884" spans="1:4" s="1104" customFormat="1" ht="11.25" customHeight="1" x14ac:dyDescent="0.2">
      <c r="A884" s="1405"/>
      <c r="B884" s="1110">
        <v>1792</v>
      </c>
      <c r="C884" s="1110">
        <v>1682.9533100000001</v>
      </c>
      <c r="D884" s="1106" t="s">
        <v>617</v>
      </c>
    </row>
    <row r="885" spans="1:4" s="1104" customFormat="1" ht="11.25" customHeight="1" x14ac:dyDescent="0.2">
      <c r="A885" s="1405"/>
      <c r="B885" s="1110">
        <v>156</v>
      </c>
      <c r="C885" s="1110">
        <v>156</v>
      </c>
      <c r="D885" s="1106" t="s">
        <v>618</v>
      </c>
    </row>
    <row r="886" spans="1:4" s="1104" customFormat="1" ht="11.25" customHeight="1" x14ac:dyDescent="0.2">
      <c r="A886" s="1405"/>
      <c r="B886" s="1110">
        <v>26824.94</v>
      </c>
      <c r="C886" s="1110">
        <v>26715.89531</v>
      </c>
      <c r="D886" s="1106" t="s">
        <v>11</v>
      </c>
    </row>
    <row r="887" spans="1:4" s="1104" customFormat="1" ht="11.25" customHeight="1" x14ac:dyDescent="0.2">
      <c r="A887" s="1404" t="s">
        <v>855</v>
      </c>
      <c r="B887" s="1109">
        <v>207</v>
      </c>
      <c r="C887" s="1109">
        <v>207</v>
      </c>
      <c r="D887" s="1105" t="s">
        <v>2628</v>
      </c>
    </row>
    <row r="888" spans="1:4" s="1104" customFormat="1" ht="11.25" customHeight="1" x14ac:dyDescent="0.2">
      <c r="A888" s="1405"/>
      <c r="B888" s="1110">
        <v>13224.38</v>
      </c>
      <c r="C888" s="1110">
        <v>13224.375</v>
      </c>
      <c r="D888" s="1106" t="s">
        <v>512</v>
      </c>
    </row>
    <row r="889" spans="1:4" s="1104" customFormat="1" ht="11.25" customHeight="1" x14ac:dyDescent="0.2">
      <c r="A889" s="1405"/>
      <c r="B889" s="1110">
        <v>1200</v>
      </c>
      <c r="C889" s="1110">
        <v>1200</v>
      </c>
      <c r="D889" s="1106" t="s">
        <v>617</v>
      </c>
    </row>
    <row r="890" spans="1:4" s="1104" customFormat="1" ht="11.25" customHeight="1" x14ac:dyDescent="0.2">
      <c r="A890" s="1405"/>
      <c r="B890" s="1110">
        <v>80</v>
      </c>
      <c r="C890" s="1110">
        <v>80</v>
      </c>
      <c r="D890" s="1106" t="s">
        <v>618</v>
      </c>
    </row>
    <row r="891" spans="1:4" s="1104" customFormat="1" ht="11.25" customHeight="1" x14ac:dyDescent="0.2">
      <c r="A891" s="1405"/>
      <c r="B891" s="1110">
        <v>2500</v>
      </c>
      <c r="C891" s="1110">
        <v>2017.17309</v>
      </c>
      <c r="D891" s="1106" t="s">
        <v>4531</v>
      </c>
    </row>
    <row r="892" spans="1:4" s="1104" customFormat="1" ht="11.25" customHeight="1" x14ac:dyDescent="0.2">
      <c r="A892" s="1406"/>
      <c r="B892" s="1111">
        <v>17211.379999999997</v>
      </c>
      <c r="C892" s="1111">
        <v>16728.54809</v>
      </c>
      <c r="D892" s="1107" t="s">
        <v>11</v>
      </c>
    </row>
    <row r="893" spans="1:4" s="1104" customFormat="1" ht="11.25" customHeight="1" x14ac:dyDescent="0.2">
      <c r="A893" s="1404" t="s">
        <v>858</v>
      </c>
      <c r="B893" s="1109">
        <v>109</v>
      </c>
      <c r="C893" s="1109">
        <v>109</v>
      </c>
      <c r="D893" s="1105" t="s">
        <v>2628</v>
      </c>
    </row>
    <row r="894" spans="1:4" s="1104" customFormat="1" ht="11.25" customHeight="1" x14ac:dyDescent="0.2">
      <c r="A894" s="1405"/>
      <c r="B894" s="1110">
        <v>17460</v>
      </c>
      <c r="C894" s="1110">
        <v>17460</v>
      </c>
      <c r="D894" s="1106" t="s">
        <v>512</v>
      </c>
    </row>
    <row r="895" spans="1:4" s="1104" customFormat="1" ht="11.25" customHeight="1" x14ac:dyDescent="0.2">
      <c r="A895" s="1405"/>
      <c r="B895" s="1110">
        <v>961</v>
      </c>
      <c r="C895" s="1110">
        <v>961</v>
      </c>
      <c r="D895" s="1106" t="s">
        <v>617</v>
      </c>
    </row>
    <row r="896" spans="1:4" s="1104" customFormat="1" ht="11.25" customHeight="1" x14ac:dyDescent="0.2">
      <c r="A896" s="1405"/>
      <c r="B896" s="1110">
        <v>84</v>
      </c>
      <c r="C896" s="1110">
        <v>84</v>
      </c>
      <c r="D896" s="1106" t="s">
        <v>618</v>
      </c>
    </row>
    <row r="897" spans="1:4" s="1104" customFormat="1" ht="11.25" customHeight="1" x14ac:dyDescent="0.2">
      <c r="A897" s="1406"/>
      <c r="B897" s="1111">
        <v>18614</v>
      </c>
      <c r="C897" s="1111">
        <v>18614</v>
      </c>
      <c r="D897" s="1107" t="s">
        <v>11</v>
      </c>
    </row>
    <row r="898" spans="1:4" s="1104" customFormat="1" ht="11.25" customHeight="1" x14ac:dyDescent="0.2">
      <c r="A898" s="1405" t="s">
        <v>853</v>
      </c>
      <c r="B898" s="1110">
        <v>207</v>
      </c>
      <c r="C898" s="1110">
        <v>207</v>
      </c>
      <c r="D898" s="1106" t="s">
        <v>2628</v>
      </c>
    </row>
    <row r="899" spans="1:4" s="1104" customFormat="1" ht="11.25" customHeight="1" x14ac:dyDescent="0.2">
      <c r="A899" s="1405"/>
      <c r="B899" s="1110">
        <v>30268.13</v>
      </c>
      <c r="C899" s="1110">
        <v>30268.125</v>
      </c>
      <c r="D899" s="1106" t="s">
        <v>512</v>
      </c>
    </row>
    <row r="900" spans="1:4" s="1104" customFormat="1" ht="11.25" customHeight="1" x14ac:dyDescent="0.2">
      <c r="A900" s="1405"/>
      <c r="B900" s="1110">
        <v>1529</v>
      </c>
      <c r="C900" s="1110">
        <v>1526.4836600000001</v>
      </c>
      <c r="D900" s="1106" t="s">
        <v>617</v>
      </c>
    </row>
    <row r="901" spans="1:4" s="1104" customFormat="1" ht="11.25" customHeight="1" x14ac:dyDescent="0.2">
      <c r="A901" s="1405"/>
      <c r="B901" s="1110">
        <v>66</v>
      </c>
      <c r="C901" s="1110">
        <v>66</v>
      </c>
      <c r="D901" s="1106" t="s">
        <v>618</v>
      </c>
    </row>
    <row r="902" spans="1:4" s="1104" customFormat="1" ht="11.25" customHeight="1" x14ac:dyDescent="0.2">
      <c r="A902" s="1405"/>
      <c r="B902" s="1110">
        <v>731.75</v>
      </c>
      <c r="C902" s="1110">
        <v>731.74599999999998</v>
      </c>
      <c r="D902" s="1106" t="s">
        <v>4514</v>
      </c>
    </row>
    <row r="903" spans="1:4" s="1104" customFormat="1" ht="11.25" customHeight="1" x14ac:dyDescent="0.2">
      <c r="A903" s="1406"/>
      <c r="B903" s="1111">
        <v>32801.880000000005</v>
      </c>
      <c r="C903" s="1111">
        <v>32799.354659999997</v>
      </c>
      <c r="D903" s="1107" t="s">
        <v>11</v>
      </c>
    </row>
    <row r="904" spans="1:4" s="1104" customFormat="1" ht="21" x14ac:dyDescent="0.2">
      <c r="A904" s="1405" t="s">
        <v>717</v>
      </c>
      <c r="B904" s="1110">
        <v>448.4</v>
      </c>
      <c r="C904" s="1110">
        <v>448.39373999999998</v>
      </c>
      <c r="D904" s="1106" t="s">
        <v>4124</v>
      </c>
    </row>
    <row r="905" spans="1:4" s="1104" customFormat="1" ht="11.25" customHeight="1" x14ac:dyDescent="0.2">
      <c r="A905" s="1405"/>
      <c r="B905" s="1110">
        <v>270</v>
      </c>
      <c r="C905" s="1110">
        <v>270</v>
      </c>
      <c r="D905" s="1106" t="s">
        <v>2628</v>
      </c>
    </row>
    <row r="906" spans="1:4" s="1104" customFormat="1" ht="11.25" customHeight="1" x14ac:dyDescent="0.2">
      <c r="A906" s="1405"/>
      <c r="B906" s="1110">
        <v>1878.07</v>
      </c>
      <c r="C906" s="1110">
        <v>1878.0673499999998</v>
      </c>
      <c r="D906" s="1106" t="s">
        <v>4119</v>
      </c>
    </row>
    <row r="907" spans="1:4" s="1104" customFormat="1" ht="11.25" customHeight="1" x14ac:dyDescent="0.2">
      <c r="A907" s="1405"/>
      <c r="B907" s="1110">
        <v>228</v>
      </c>
      <c r="C907" s="1110">
        <v>228</v>
      </c>
      <c r="D907" s="1106" t="s">
        <v>622</v>
      </c>
    </row>
    <row r="908" spans="1:4" s="1104" customFormat="1" ht="11.25" customHeight="1" x14ac:dyDescent="0.2">
      <c r="A908" s="1405"/>
      <c r="B908" s="1110">
        <v>32586.87</v>
      </c>
      <c r="C908" s="1110">
        <v>32586.87</v>
      </c>
      <c r="D908" s="1106" t="s">
        <v>512</v>
      </c>
    </row>
    <row r="909" spans="1:4" s="1104" customFormat="1" ht="11.25" customHeight="1" x14ac:dyDescent="0.2">
      <c r="A909" s="1405"/>
      <c r="B909" s="1110">
        <v>3154</v>
      </c>
      <c r="C909" s="1110">
        <v>2758.54</v>
      </c>
      <c r="D909" s="1106" t="s">
        <v>617</v>
      </c>
    </row>
    <row r="910" spans="1:4" s="1104" customFormat="1" ht="11.25" customHeight="1" x14ac:dyDescent="0.2">
      <c r="A910" s="1405"/>
      <c r="B910" s="1110">
        <v>1463</v>
      </c>
      <c r="C910" s="1110">
        <v>1463</v>
      </c>
      <c r="D910" s="1106" t="s">
        <v>618</v>
      </c>
    </row>
    <row r="911" spans="1:4" s="1104" customFormat="1" ht="11.25" customHeight="1" x14ac:dyDescent="0.2">
      <c r="A911" s="1405"/>
      <c r="B911" s="1110">
        <v>40028.339999999997</v>
      </c>
      <c r="C911" s="1110">
        <v>39632.871090000001</v>
      </c>
      <c r="D911" s="1106" t="s">
        <v>11</v>
      </c>
    </row>
    <row r="912" spans="1:4" s="1104" customFormat="1" ht="11.25" customHeight="1" x14ac:dyDescent="0.2">
      <c r="A912" s="1404" t="s">
        <v>728</v>
      </c>
      <c r="B912" s="1109">
        <v>6052.56</v>
      </c>
      <c r="C912" s="1109">
        <v>5982.82114</v>
      </c>
      <c r="D912" s="1105" t="s">
        <v>3393</v>
      </c>
    </row>
    <row r="913" spans="1:4" s="1104" customFormat="1" ht="11.25" customHeight="1" x14ac:dyDescent="0.2">
      <c r="A913" s="1405"/>
      <c r="B913" s="1110">
        <v>1270.0999999999999</v>
      </c>
      <c r="C913" s="1110">
        <v>1270.0967900000001</v>
      </c>
      <c r="D913" s="1106" t="s">
        <v>4119</v>
      </c>
    </row>
    <row r="914" spans="1:4" s="1104" customFormat="1" ht="11.25" customHeight="1" x14ac:dyDescent="0.2">
      <c r="A914" s="1405"/>
      <c r="B914" s="1110">
        <v>220</v>
      </c>
      <c r="C914" s="1110">
        <v>220</v>
      </c>
      <c r="D914" s="1106" t="s">
        <v>3394</v>
      </c>
    </row>
    <row r="915" spans="1:4" s="1104" customFormat="1" ht="11.25" customHeight="1" x14ac:dyDescent="0.2">
      <c r="A915" s="1405"/>
      <c r="B915" s="1110">
        <v>243</v>
      </c>
      <c r="C915" s="1110">
        <v>243</v>
      </c>
      <c r="D915" s="1106" t="s">
        <v>622</v>
      </c>
    </row>
    <row r="916" spans="1:4" s="1104" customFormat="1" ht="11.25" customHeight="1" x14ac:dyDescent="0.2">
      <c r="A916" s="1405"/>
      <c r="B916" s="1110">
        <v>597.61</v>
      </c>
      <c r="C916" s="1110">
        <v>597.61400000000003</v>
      </c>
      <c r="D916" s="1106" t="s">
        <v>4518</v>
      </c>
    </row>
    <row r="917" spans="1:4" s="1104" customFormat="1" ht="11.25" customHeight="1" x14ac:dyDescent="0.2">
      <c r="A917" s="1405"/>
      <c r="B917" s="1110">
        <v>33377.86</v>
      </c>
      <c r="C917" s="1110">
        <v>33377.862999999998</v>
      </c>
      <c r="D917" s="1106" t="s">
        <v>512</v>
      </c>
    </row>
    <row r="918" spans="1:4" s="1104" customFormat="1" ht="11.25" customHeight="1" x14ac:dyDescent="0.2">
      <c r="A918" s="1405"/>
      <c r="B918" s="1110">
        <v>5436</v>
      </c>
      <c r="C918" s="1110">
        <v>5310.9186200000004</v>
      </c>
      <c r="D918" s="1106" t="s">
        <v>617</v>
      </c>
    </row>
    <row r="919" spans="1:4" s="1104" customFormat="1" ht="11.25" customHeight="1" x14ac:dyDescent="0.2">
      <c r="A919" s="1405"/>
      <c r="B919" s="1110">
        <v>1377</v>
      </c>
      <c r="C919" s="1110">
        <v>1377</v>
      </c>
      <c r="D919" s="1106" t="s">
        <v>618</v>
      </c>
    </row>
    <row r="920" spans="1:4" s="1104" customFormat="1" ht="11.25" customHeight="1" x14ac:dyDescent="0.2">
      <c r="A920" s="1405"/>
      <c r="B920" s="1110">
        <v>336</v>
      </c>
      <c r="C920" s="1110">
        <v>336</v>
      </c>
      <c r="D920" s="1106" t="s">
        <v>4512</v>
      </c>
    </row>
    <row r="921" spans="1:4" s="1104" customFormat="1" ht="11.25" customHeight="1" x14ac:dyDescent="0.2">
      <c r="A921" s="1405"/>
      <c r="B921" s="1110">
        <v>48910.13</v>
      </c>
      <c r="C921" s="1110">
        <v>48715.313549999999</v>
      </c>
      <c r="D921" s="1106" t="s">
        <v>11</v>
      </c>
    </row>
    <row r="922" spans="1:4" s="1104" customFormat="1" ht="11.25" customHeight="1" x14ac:dyDescent="0.2">
      <c r="A922" s="1404" t="s">
        <v>714</v>
      </c>
      <c r="B922" s="1109">
        <v>13.48</v>
      </c>
      <c r="C922" s="1109">
        <v>13.48</v>
      </c>
      <c r="D922" s="1105" t="s">
        <v>4501</v>
      </c>
    </row>
    <row r="923" spans="1:4" s="1104" customFormat="1" ht="11.25" customHeight="1" x14ac:dyDescent="0.2">
      <c r="A923" s="1405"/>
      <c r="B923" s="1110">
        <v>1078</v>
      </c>
      <c r="C923" s="1110">
        <v>1078</v>
      </c>
      <c r="D923" s="1106" t="s">
        <v>2628</v>
      </c>
    </row>
    <row r="924" spans="1:4" s="1104" customFormat="1" ht="11.25" customHeight="1" x14ac:dyDescent="0.2">
      <c r="A924" s="1405"/>
      <c r="B924" s="1110">
        <v>3.37</v>
      </c>
      <c r="C924" s="1110">
        <v>3.37</v>
      </c>
      <c r="D924" s="1106" t="s">
        <v>619</v>
      </c>
    </row>
    <row r="925" spans="1:4" s="1104" customFormat="1" ht="11.25" customHeight="1" x14ac:dyDescent="0.2">
      <c r="A925" s="1405"/>
      <c r="B925" s="1110">
        <v>228</v>
      </c>
      <c r="C925" s="1110">
        <v>228</v>
      </c>
      <c r="D925" s="1106" t="s">
        <v>622</v>
      </c>
    </row>
    <row r="926" spans="1:4" s="1104" customFormat="1" ht="11.25" customHeight="1" x14ac:dyDescent="0.2">
      <c r="A926" s="1405"/>
      <c r="B926" s="1110">
        <v>150</v>
      </c>
      <c r="C926" s="1110">
        <v>150</v>
      </c>
      <c r="D926" s="1106" t="s">
        <v>621</v>
      </c>
    </row>
    <row r="927" spans="1:4" s="1104" customFormat="1" ht="11.25" customHeight="1" x14ac:dyDescent="0.2">
      <c r="A927" s="1405"/>
      <c r="B927" s="1110">
        <v>23.37</v>
      </c>
      <c r="C927" s="1110">
        <v>23.364999999999998</v>
      </c>
      <c r="D927" s="1106" t="s">
        <v>3169</v>
      </c>
    </row>
    <row r="928" spans="1:4" s="1104" customFormat="1" ht="11.25" customHeight="1" x14ac:dyDescent="0.2">
      <c r="A928" s="1405"/>
      <c r="B928" s="1110">
        <v>76943.509999999995</v>
      </c>
      <c r="C928" s="1110">
        <v>76943.505000000005</v>
      </c>
      <c r="D928" s="1106" t="s">
        <v>512</v>
      </c>
    </row>
    <row r="929" spans="1:4" s="1104" customFormat="1" ht="11.25" customHeight="1" x14ac:dyDescent="0.2">
      <c r="A929" s="1405"/>
      <c r="B929" s="1110">
        <v>3048.72</v>
      </c>
      <c r="C929" s="1110">
        <v>3048.7220000000002</v>
      </c>
      <c r="D929" s="1106" t="s">
        <v>513</v>
      </c>
    </row>
    <row r="930" spans="1:4" s="1104" customFormat="1" ht="11.25" customHeight="1" x14ac:dyDescent="0.2">
      <c r="A930" s="1405"/>
      <c r="B930" s="1110">
        <v>8744</v>
      </c>
      <c r="C930" s="1110">
        <v>8744</v>
      </c>
      <c r="D930" s="1106" t="s">
        <v>617</v>
      </c>
    </row>
    <row r="931" spans="1:4" s="1104" customFormat="1" ht="11.25" customHeight="1" x14ac:dyDescent="0.2">
      <c r="A931" s="1405"/>
      <c r="B931" s="1110">
        <v>1827</v>
      </c>
      <c r="C931" s="1110">
        <v>1827</v>
      </c>
      <c r="D931" s="1106" t="s">
        <v>618</v>
      </c>
    </row>
    <row r="932" spans="1:4" s="1104" customFormat="1" ht="11.25" customHeight="1" x14ac:dyDescent="0.2">
      <c r="A932" s="1405"/>
      <c r="B932" s="1110">
        <v>894</v>
      </c>
      <c r="C932" s="1110">
        <v>894</v>
      </c>
      <c r="D932" s="1106" t="s">
        <v>4512</v>
      </c>
    </row>
    <row r="933" spans="1:4" s="1104" customFormat="1" ht="11.25" customHeight="1" x14ac:dyDescent="0.2">
      <c r="A933" s="1406"/>
      <c r="B933" s="1111">
        <v>92953.45</v>
      </c>
      <c r="C933" s="1111">
        <v>92953.441999999995</v>
      </c>
      <c r="D933" s="1107" t="s">
        <v>11</v>
      </c>
    </row>
    <row r="934" spans="1:4" s="1104" customFormat="1" ht="11.25" customHeight="1" x14ac:dyDescent="0.2">
      <c r="A934" s="1405" t="s">
        <v>783</v>
      </c>
      <c r="B934" s="1110">
        <v>918.51</v>
      </c>
      <c r="C934" s="1110">
        <v>19.51004</v>
      </c>
      <c r="D934" s="1106" t="s">
        <v>3646</v>
      </c>
    </row>
    <row r="935" spans="1:4" s="1104" customFormat="1" ht="11.25" customHeight="1" x14ac:dyDescent="0.2">
      <c r="A935" s="1405"/>
      <c r="B935" s="1110">
        <v>42.88</v>
      </c>
      <c r="C935" s="1110">
        <v>42.863</v>
      </c>
      <c r="D935" s="1106" t="s">
        <v>2903</v>
      </c>
    </row>
    <row r="936" spans="1:4" s="1104" customFormat="1" ht="11.25" customHeight="1" x14ac:dyDescent="0.2">
      <c r="A936" s="1405"/>
      <c r="B936" s="1110">
        <v>4372.97</v>
      </c>
      <c r="C936" s="1110">
        <v>4372.9685300000001</v>
      </c>
      <c r="D936" s="1106" t="s">
        <v>3465</v>
      </c>
    </row>
    <row r="937" spans="1:4" s="1104" customFormat="1" ht="11.25" customHeight="1" x14ac:dyDescent="0.2">
      <c r="A937" s="1405"/>
      <c r="B937" s="1110">
        <v>225.49</v>
      </c>
      <c r="C937" s="1110">
        <v>225.489</v>
      </c>
      <c r="D937" s="1106" t="s">
        <v>3393</v>
      </c>
    </row>
    <row r="938" spans="1:4" s="1104" customFormat="1" ht="11.25" customHeight="1" x14ac:dyDescent="0.2">
      <c r="A938" s="1405"/>
      <c r="B938" s="1110">
        <v>288</v>
      </c>
      <c r="C938" s="1110">
        <v>288</v>
      </c>
      <c r="D938" s="1106" t="s">
        <v>2628</v>
      </c>
    </row>
    <row r="939" spans="1:4" s="1104" customFormat="1" ht="11.25" customHeight="1" x14ac:dyDescent="0.2">
      <c r="A939" s="1405"/>
      <c r="B939" s="1110">
        <v>380</v>
      </c>
      <c r="C939" s="1110">
        <v>380</v>
      </c>
      <c r="D939" s="1106" t="s">
        <v>624</v>
      </c>
    </row>
    <row r="940" spans="1:4" s="1104" customFormat="1" ht="11.25" customHeight="1" x14ac:dyDescent="0.2">
      <c r="A940" s="1405"/>
      <c r="B940" s="1110">
        <v>100</v>
      </c>
      <c r="C940" s="1110">
        <v>100</v>
      </c>
      <c r="D940" s="1106" t="s">
        <v>2918</v>
      </c>
    </row>
    <row r="941" spans="1:4" s="1104" customFormat="1" ht="11.25" customHeight="1" x14ac:dyDescent="0.2">
      <c r="A941" s="1405"/>
      <c r="B941" s="1110">
        <v>673.5</v>
      </c>
      <c r="C941" s="1110">
        <v>673.5</v>
      </c>
      <c r="D941" s="1106" t="s">
        <v>622</v>
      </c>
    </row>
    <row r="942" spans="1:4" s="1104" customFormat="1" ht="11.25" customHeight="1" x14ac:dyDescent="0.2">
      <c r="A942" s="1405"/>
      <c r="B942" s="1110">
        <v>12</v>
      </c>
      <c r="C942" s="1110">
        <v>11.998000000000001</v>
      </c>
      <c r="D942" s="1106" t="s">
        <v>3072</v>
      </c>
    </row>
    <row r="943" spans="1:4" s="1104" customFormat="1" ht="11.25" customHeight="1" x14ac:dyDescent="0.2">
      <c r="A943" s="1405"/>
      <c r="B943" s="1110">
        <v>59.53</v>
      </c>
      <c r="C943" s="1110">
        <v>59.512500000000003</v>
      </c>
      <c r="D943" s="1106" t="s">
        <v>4117</v>
      </c>
    </row>
    <row r="944" spans="1:4" s="1104" customFormat="1" ht="11.25" customHeight="1" x14ac:dyDescent="0.2">
      <c r="A944" s="1405"/>
      <c r="B944" s="1110">
        <v>1335.51</v>
      </c>
      <c r="C944" s="1110">
        <v>1335.5050000000001</v>
      </c>
      <c r="D944" s="1106" t="s">
        <v>4518</v>
      </c>
    </row>
    <row r="945" spans="1:4" s="1104" customFormat="1" ht="11.25" customHeight="1" x14ac:dyDescent="0.2">
      <c r="A945" s="1405"/>
      <c r="B945" s="1110">
        <v>1.24</v>
      </c>
      <c r="C945" s="1110">
        <v>1.24</v>
      </c>
      <c r="D945" s="1106" t="s">
        <v>510</v>
      </c>
    </row>
    <row r="946" spans="1:4" s="1104" customFormat="1" ht="11.25" customHeight="1" x14ac:dyDescent="0.2">
      <c r="A946" s="1405"/>
      <c r="B946" s="1110">
        <v>30538.26</v>
      </c>
      <c r="C946" s="1110">
        <v>30538.256000000001</v>
      </c>
      <c r="D946" s="1106" t="s">
        <v>512</v>
      </c>
    </row>
    <row r="947" spans="1:4" s="1104" customFormat="1" ht="11.25" customHeight="1" x14ac:dyDescent="0.2">
      <c r="A947" s="1405"/>
      <c r="B947" s="1110">
        <v>5336</v>
      </c>
      <c r="C947" s="1110">
        <v>4836.0885699999999</v>
      </c>
      <c r="D947" s="1106" t="s">
        <v>617</v>
      </c>
    </row>
    <row r="948" spans="1:4" s="1104" customFormat="1" ht="11.25" customHeight="1" x14ac:dyDescent="0.2">
      <c r="A948" s="1405"/>
      <c r="B948" s="1110">
        <v>958</v>
      </c>
      <c r="C948" s="1110">
        <v>958</v>
      </c>
      <c r="D948" s="1106" t="s">
        <v>618</v>
      </c>
    </row>
    <row r="949" spans="1:4" s="1104" customFormat="1" ht="11.25" customHeight="1" x14ac:dyDescent="0.2">
      <c r="A949" s="1405"/>
      <c r="B949" s="1110">
        <v>1000</v>
      </c>
      <c r="C949" s="1110">
        <v>338.8</v>
      </c>
      <c r="D949" s="1106" t="s">
        <v>4532</v>
      </c>
    </row>
    <row r="950" spans="1:4" s="1104" customFormat="1" ht="11.25" customHeight="1" x14ac:dyDescent="0.2">
      <c r="A950" s="1405"/>
      <c r="B950" s="1110">
        <v>5510.96</v>
      </c>
      <c r="C950" s="1110">
        <v>2435.7847000000002</v>
      </c>
      <c r="D950" s="1106" t="s">
        <v>4533</v>
      </c>
    </row>
    <row r="951" spans="1:4" s="1104" customFormat="1" ht="11.25" customHeight="1" x14ac:dyDescent="0.2">
      <c r="A951" s="1405"/>
      <c r="B951" s="1110">
        <v>335</v>
      </c>
      <c r="C951" s="1110">
        <v>335</v>
      </c>
      <c r="D951" s="1106" t="s">
        <v>4512</v>
      </c>
    </row>
    <row r="952" spans="1:4" s="1104" customFormat="1" ht="11.25" customHeight="1" x14ac:dyDescent="0.2">
      <c r="A952" s="1406"/>
      <c r="B952" s="1111">
        <v>52087.85</v>
      </c>
      <c r="C952" s="1111">
        <v>46952.515340000005</v>
      </c>
      <c r="D952" s="1107" t="s">
        <v>11</v>
      </c>
    </row>
    <row r="953" spans="1:4" s="1104" customFormat="1" ht="11.25" customHeight="1" x14ac:dyDescent="0.2">
      <c r="A953" s="1405" t="s">
        <v>755</v>
      </c>
      <c r="B953" s="1110">
        <v>500</v>
      </c>
      <c r="C953" s="1110">
        <v>500</v>
      </c>
      <c r="D953" s="1106" t="s">
        <v>2814</v>
      </c>
    </row>
    <row r="954" spans="1:4" s="1104" customFormat="1" ht="11.25" customHeight="1" x14ac:dyDescent="0.2">
      <c r="A954" s="1405"/>
      <c r="B954" s="1110">
        <v>2500</v>
      </c>
      <c r="C954" s="1110">
        <v>2500</v>
      </c>
      <c r="D954" s="1106" t="s">
        <v>3393</v>
      </c>
    </row>
    <row r="955" spans="1:4" s="1104" customFormat="1" ht="11.25" customHeight="1" x14ac:dyDescent="0.2">
      <c r="A955" s="1405"/>
      <c r="B955" s="1110">
        <v>135</v>
      </c>
      <c r="C955" s="1110">
        <v>135</v>
      </c>
      <c r="D955" s="1106" t="s">
        <v>2628</v>
      </c>
    </row>
    <row r="956" spans="1:4" s="1104" customFormat="1" ht="11.25" customHeight="1" x14ac:dyDescent="0.2">
      <c r="A956" s="1405"/>
      <c r="B956" s="1110">
        <v>2.02</v>
      </c>
      <c r="C956" s="1110">
        <v>2.0219999999999998</v>
      </c>
      <c r="D956" s="1106" t="s">
        <v>619</v>
      </c>
    </row>
    <row r="957" spans="1:4" s="1104" customFormat="1" ht="11.25" customHeight="1" x14ac:dyDescent="0.2">
      <c r="A957" s="1405"/>
      <c r="B957" s="1110">
        <v>1960.69</v>
      </c>
      <c r="C957" s="1110">
        <v>1960.68694</v>
      </c>
      <c r="D957" s="1106" t="s">
        <v>4119</v>
      </c>
    </row>
    <row r="958" spans="1:4" s="1104" customFormat="1" ht="11.25" customHeight="1" x14ac:dyDescent="0.2">
      <c r="A958" s="1405"/>
      <c r="B958" s="1110">
        <v>243</v>
      </c>
      <c r="C958" s="1110">
        <v>243</v>
      </c>
      <c r="D958" s="1106" t="s">
        <v>622</v>
      </c>
    </row>
    <row r="959" spans="1:4" s="1104" customFormat="1" ht="11.25" customHeight="1" x14ac:dyDescent="0.2">
      <c r="A959" s="1405"/>
      <c r="B959" s="1110">
        <v>1571.36</v>
      </c>
      <c r="C959" s="1110">
        <v>1571.364</v>
      </c>
      <c r="D959" s="1106" t="s">
        <v>4518</v>
      </c>
    </row>
    <row r="960" spans="1:4" s="1104" customFormat="1" ht="11.25" customHeight="1" x14ac:dyDescent="0.2">
      <c r="A960" s="1405"/>
      <c r="B960" s="1110">
        <v>39612.710000000006</v>
      </c>
      <c r="C960" s="1110">
        <v>39612.712000000007</v>
      </c>
      <c r="D960" s="1106" t="s">
        <v>512</v>
      </c>
    </row>
    <row r="961" spans="1:4" s="1104" customFormat="1" ht="11.25" customHeight="1" x14ac:dyDescent="0.2">
      <c r="A961" s="1405"/>
      <c r="B961" s="1110">
        <v>3641</v>
      </c>
      <c r="C961" s="1110">
        <v>3641</v>
      </c>
      <c r="D961" s="1106" t="s">
        <v>617</v>
      </c>
    </row>
    <row r="962" spans="1:4" s="1104" customFormat="1" ht="11.25" customHeight="1" x14ac:dyDescent="0.2">
      <c r="A962" s="1405"/>
      <c r="B962" s="1110">
        <v>439</v>
      </c>
      <c r="C962" s="1110">
        <v>439</v>
      </c>
      <c r="D962" s="1106" t="s">
        <v>618</v>
      </c>
    </row>
    <row r="963" spans="1:4" s="1104" customFormat="1" ht="11.25" customHeight="1" x14ac:dyDescent="0.2">
      <c r="A963" s="1405"/>
      <c r="B963" s="1110">
        <v>94.36</v>
      </c>
      <c r="C963" s="1110">
        <v>94.36</v>
      </c>
      <c r="D963" s="1106" t="s">
        <v>4512</v>
      </c>
    </row>
    <row r="964" spans="1:4" s="1104" customFormat="1" ht="11.25" customHeight="1" x14ac:dyDescent="0.2">
      <c r="A964" s="1405"/>
      <c r="B964" s="1110">
        <v>268.5</v>
      </c>
      <c r="C964" s="1110">
        <v>268.5</v>
      </c>
      <c r="D964" s="1106" t="s">
        <v>4514</v>
      </c>
    </row>
    <row r="965" spans="1:4" s="1104" customFormat="1" ht="11.25" customHeight="1" x14ac:dyDescent="0.2">
      <c r="A965" s="1405"/>
      <c r="B965" s="1110">
        <v>50967.640000000007</v>
      </c>
      <c r="C965" s="1110">
        <v>50967.644940000006</v>
      </c>
      <c r="D965" s="1106" t="s">
        <v>11</v>
      </c>
    </row>
    <row r="966" spans="1:4" s="1104" customFormat="1" ht="11.25" customHeight="1" x14ac:dyDescent="0.2">
      <c r="A966" s="1404" t="s">
        <v>782</v>
      </c>
      <c r="B966" s="1109">
        <v>2165.66</v>
      </c>
      <c r="C966" s="1109">
        <v>2165.65515</v>
      </c>
      <c r="D966" s="1105" t="s">
        <v>4119</v>
      </c>
    </row>
    <row r="967" spans="1:4" s="1104" customFormat="1" ht="11.25" customHeight="1" x14ac:dyDescent="0.2">
      <c r="A967" s="1405"/>
      <c r="B967" s="1110">
        <v>297</v>
      </c>
      <c r="C967" s="1110">
        <v>297</v>
      </c>
      <c r="D967" s="1106" t="s">
        <v>622</v>
      </c>
    </row>
    <row r="968" spans="1:4" s="1104" customFormat="1" ht="11.25" customHeight="1" x14ac:dyDescent="0.2">
      <c r="A968" s="1405"/>
      <c r="B968" s="1110">
        <v>25.56</v>
      </c>
      <c r="C968" s="1110">
        <v>22.301000000000002</v>
      </c>
      <c r="D968" s="1106" t="s">
        <v>510</v>
      </c>
    </row>
    <row r="969" spans="1:4" s="1104" customFormat="1" ht="11.25" customHeight="1" x14ac:dyDescent="0.2">
      <c r="A969" s="1405"/>
      <c r="B969" s="1110">
        <v>58682.9</v>
      </c>
      <c r="C969" s="1110">
        <v>58682.898000000001</v>
      </c>
      <c r="D969" s="1106" t="s">
        <v>512</v>
      </c>
    </row>
    <row r="970" spans="1:4" s="1104" customFormat="1" ht="11.25" customHeight="1" x14ac:dyDescent="0.2">
      <c r="A970" s="1405"/>
      <c r="B970" s="1110">
        <v>13323</v>
      </c>
      <c r="C970" s="1110">
        <v>13323</v>
      </c>
      <c r="D970" s="1106" t="s">
        <v>617</v>
      </c>
    </row>
    <row r="971" spans="1:4" s="1104" customFormat="1" ht="11.25" customHeight="1" x14ac:dyDescent="0.2">
      <c r="A971" s="1405"/>
      <c r="B971" s="1110">
        <v>2010</v>
      </c>
      <c r="C971" s="1110">
        <v>2010</v>
      </c>
      <c r="D971" s="1106" t="s">
        <v>618</v>
      </c>
    </row>
    <row r="972" spans="1:4" s="1104" customFormat="1" ht="11.25" customHeight="1" x14ac:dyDescent="0.2">
      <c r="A972" s="1405"/>
      <c r="B972" s="1110">
        <v>266.8</v>
      </c>
      <c r="C972" s="1110">
        <v>266.8</v>
      </c>
      <c r="D972" s="1106" t="s">
        <v>4512</v>
      </c>
    </row>
    <row r="973" spans="1:4" s="1104" customFormat="1" ht="11.25" customHeight="1" x14ac:dyDescent="0.2">
      <c r="A973" s="1405"/>
      <c r="B973" s="1110">
        <v>329.7</v>
      </c>
      <c r="C973" s="1110">
        <v>329.7</v>
      </c>
      <c r="D973" s="1106" t="s">
        <v>4514</v>
      </c>
    </row>
    <row r="974" spans="1:4" s="1104" customFormat="1" ht="11.25" customHeight="1" x14ac:dyDescent="0.2">
      <c r="A974" s="1405"/>
      <c r="B974" s="1110">
        <v>3838.37</v>
      </c>
      <c r="C974" s="1110">
        <v>3838.3610699999999</v>
      </c>
      <c r="D974" s="1106" t="s">
        <v>3208</v>
      </c>
    </row>
    <row r="975" spans="1:4" s="1104" customFormat="1" ht="11.25" customHeight="1" x14ac:dyDescent="0.2">
      <c r="A975" s="1405"/>
      <c r="B975" s="1110">
        <v>80938.990000000005</v>
      </c>
      <c r="C975" s="1110">
        <v>80935.715219999998</v>
      </c>
      <c r="D975" s="1106" t="s">
        <v>11</v>
      </c>
    </row>
    <row r="976" spans="1:4" s="1104" customFormat="1" ht="11.25" customHeight="1" x14ac:dyDescent="0.2">
      <c r="A976" s="1404" t="s">
        <v>778</v>
      </c>
      <c r="B976" s="1109">
        <v>388.41</v>
      </c>
      <c r="C976" s="1109">
        <v>331.17700000000002</v>
      </c>
      <c r="D976" s="1105" t="s">
        <v>4136</v>
      </c>
    </row>
    <row r="977" spans="1:4" s="1104" customFormat="1" ht="11.25" customHeight="1" x14ac:dyDescent="0.2">
      <c r="A977" s="1405"/>
      <c r="B977" s="1110">
        <v>1428</v>
      </c>
      <c r="C977" s="1110">
        <v>1428</v>
      </c>
      <c r="D977" s="1106" t="s">
        <v>2628</v>
      </c>
    </row>
    <row r="978" spans="1:4" s="1104" customFormat="1" ht="11.25" customHeight="1" x14ac:dyDescent="0.2">
      <c r="A978" s="1405"/>
      <c r="B978" s="1110">
        <v>4152.72</v>
      </c>
      <c r="C978" s="1110">
        <v>4152.7160000000003</v>
      </c>
      <c r="D978" s="1106" t="s">
        <v>4119</v>
      </c>
    </row>
    <row r="979" spans="1:4" s="1104" customFormat="1" ht="11.25" customHeight="1" x14ac:dyDescent="0.2">
      <c r="A979" s="1405"/>
      <c r="B979" s="1110">
        <v>839</v>
      </c>
      <c r="C979" s="1110">
        <v>839</v>
      </c>
      <c r="D979" s="1106" t="s">
        <v>622</v>
      </c>
    </row>
    <row r="980" spans="1:4" s="1104" customFormat="1" ht="11.25" customHeight="1" x14ac:dyDescent="0.2">
      <c r="A980" s="1405"/>
      <c r="B980" s="1110">
        <v>50</v>
      </c>
      <c r="C980" s="1110">
        <v>50</v>
      </c>
      <c r="D980" s="1106" t="s">
        <v>621</v>
      </c>
    </row>
    <row r="981" spans="1:4" s="1104" customFormat="1" ht="11.25" customHeight="1" x14ac:dyDescent="0.2">
      <c r="A981" s="1405"/>
      <c r="B981" s="1110">
        <v>94227.77</v>
      </c>
      <c r="C981" s="1110">
        <v>94227.76999999999</v>
      </c>
      <c r="D981" s="1106" t="s">
        <v>512</v>
      </c>
    </row>
    <row r="982" spans="1:4" s="1104" customFormat="1" ht="11.25" customHeight="1" x14ac:dyDescent="0.2">
      <c r="A982" s="1405"/>
      <c r="B982" s="1110">
        <v>17822</v>
      </c>
      <c r="C982" s="1110">
        <v>17302.434870000001</v>
      </c>
      <c r="D982" s="1106" t="s">
        <v>617</v>
      </c>
    </row>
    <row r="983" spans="1:4" s="1104" customFormat="1" ht="11.25" customHeight="1" x14ac:dyDescent="0.2">
      <c r="A983" s="1405"/>
      <c r="B983" s="1110">
        <v>8117</v>
      </c>
      <c r="C983" s="1110">
        <v>8117</v>
      </c>
      <c r="D983" s="1106" t="s">
        <v>618</v>
      </c>
    </row>
    <row r="984" spans="1:4" s="1104" customFormat="1" ht="11.25" customHeight="1" x14ac:dyDescent="0.2">
      <c r="A984" s="1405"/>
      <c r="B984" s="1110">
        <v>854.8</v>
      </c>
      <c r="C984" s="1110">
        <v>854.8</v>
      </c>
      <c r="D984" s="1106" t="s">
        <v>4512</v>
      </c>
    </row>
    <row r="985" spans="1:4" s="1104" customFormat="1" ht="11.25" customHeight="1" x14ac:dyDescent="0.2">
      <c r="A985" s="1405"/>
      <c r="B985" s="1110">
        <v>651.70000000000005</v>
      </c>
      <c r="C985" s="1110">
        <v>651.70000000000005</v>
      </c>
      <c r="D985" s="1106" t="s">
        <v>4514</v>
      </c>
    </row>
    <row r="986" spans="1:4" s="1104" customFormat="1" ht="11.25" customHeight="1" x14ac:dyDescent="0.2">
      <c r="A986" s="1405"/>
      <c r="B986" s="1110">
        <v>5207.1899999999996</v>
      </c>
      <c r="C986" s="1110">
        <v>5204.7494799999995</v>
      </c>
      <c r="D986" s="1106" t="s">
        <v>2529</v>
      </c>
    </row>
    <row r="987" spans="1:4" s="1104" customFormat="1" ht="11.25" customHeight="1" x14ac:dyDescent="0.2">
      <c r="A987" s="1406"/>
      <c r="B987" s="1111">
        <v>133738.59</v>
      </c>
      <c r="C987" s="1111">
        <v>133159.34735</v>
      </c>
      <c r="D987" s="1107" t="s">
        <v>11</v>
      </c>
    </row>
    <row r="988" spans="1:4" s="1104" customFormat="1" ht="11.25" customHeight="1" x14ac:dyDescent="0.2">
      <c r="A988" s="1405" t="s">
        <v>775</v>
      </c>
      <c r="B988" s="1110">
        <v>3323.96</v>
      </c>
      <c r="C988" s="1110">
        <v>3323.96056</v>
      </c>
      <c r="D988" s="1106" t="s">
        <v>3465</v>
      </c>
    </row>
    <row r="989" spans="1:4" s="1104" customFormat="1" ht="11.25" customHeight="1" x14ac:dyDescent="0.2">
      <c r="A989" s="1405"/>
      <c r="B989" s="1110">
        <v>580</v>
      </c>
      <c r="C989" s="1110">
        <v>580</v>
      </c>
      <c r="D989" s="1106" t="s">
        <v>489</v>
      </c>
    </row>
    <row r="990" spans="1:4" s="1104" customFormat="1" ht="11.25" customHeight="1" x14ac:dyDescent="0.2">
      <c r="A990" s="1405"/>
      <c r="B990" s="1110">
        <v>2.02</v>
      </c>
      <c r="C990" s="1110">
        <v>2.0219999999999998</v>
      </c>
      <c r="D990" s="1106" t="s">
        <v>619</v>
      </c>
    </row>
    <row r="991" spans="1:4" s="1104" customFormat="1" ht="11.25" customHeight="1" x14ac:dyDescent="0.2">
      <c r="A991" s="1405"/>
      <c r="B991" s="1110">
        <v>1028</v>
      </c>
      <c r="C991" s="1110">
        <v>1028</v>
      </c>
      <c r="D991" s="1106" t="s">
        <v>622</v>
      </c>
    </row>
    <row r="992" spans="1:4" s="1104" customFormat="1" ht="11.25" customHeight="1" x14ac:dyDescent="0.2">
      <c r="A992" s="1405"/>
      <c r="B992" s="1110">
        <v>53537.96</v>
      </c>
      <c r="C992" s="1110">
        <v>53537.963000000003</v>
      </c>
      <c r="D992" s="1106" t="s">
        <v>512</v>
      </c>
    </row>
    <row r="993" spans="1:4" s="1104" customFormat="1" ht="11.25" customHeight="1" x14ac:dyDescent="0.2">
      <c r="A993" s="1405"/>
      <c r="B993" s="1110">
        <v>8757</v>
      </c>
      <c r="C993" s="1110">
        <v>8395.7343000000001</v>
      </c>
      <c r="D993" s="1106" t="s">
        <v>617</v>
      </c>
    </row>
    <row r="994" spans="1:4" s="1104" customFormat="1" ht="11.25" customHeight="1" x14ac:dyDescent="0.2">
      <c r="A994" s="1405"/>
      <c r="B994" s="1110">
        <v>1300</v>
      </c>
      <c r="C994" s="1110">
        <v>1300</v>
      </c>
      <c r="D994" s="1106" t="s">
        <v>618</v>
      </c>
    </row>
    <row r="995" spans="1:4" s="1104" customFormat="1" ht="11.25" customHeight="1" x14ac:dyDescent="0.2">
      <c r="A995" s="1406"/>
      <c r="B995" s="1111">
        <v>68528.94</v>
      </c>
      <c r="C995" s="1111">
        <v>68167.679860000004</v>
      </c>
      <c r="D995" s="1107" t="s">
        <v>11</v>
      </c>
    </row>
    <row r="996" spans="1:4" s="1104" customFormat="1" ht="11.25" customHeight="1" x14ac:dyDescent="0.2">
      <c r="A996" s="1405" t="s">
        <v>756</v>
      </c>
      <c r="B996" s="1110">
        <v>1580.03</v>
      </c>
      <c r="C996" s="1110">
        <v>1580.0331699999999</v>
      </c>
      <c r="D996" s="1106" t="s">
        <v>3465</v>
      </c>
    </row>
    <row r="997" spans="1:4" s="1104" customFormat="1" ht="11.25" customHeight="1" x14ac:dyDescent="0.2">
      <c r="A997" s="1405"/>
      <c r="B997" s="1110">
        <v>246.84</v>
      </c>
      <c r="C997" s="1110">
        <v>0</v>
      </c>
      <c r="D997" s="1106" t="s">
        <v>3414</v>
      </c>
    </row>
    <row r="998" spans="1:4" s="1104" customFormat="1" ht="11.25" customHeight="1" x14ac:dyDescent="0.2">
      <c r="A998" s="1405"/>
      <c r="B998" s="1110">
        <v>11863.04</v>
      </c>
      <c r="C998" s="1110">
        <v>11863.037</v>
      </c>
      <c r="D998" s="1106" t="s">
        <v>3393</v>
      </c>
    </row>
    <row r="999" spans="1:4" s="1104" customFormat="1" ht="11.25" customHeight="1" x14ac:dyDescent="0.2">
      <c r="A999" s="1405"/>
      <c r="B999" s="1110">
        <v>2652.75</v>
      </c>
      <c r="C999" s="1110">
        <v>2644.21189</v>
      </c>
      <c r="D999" s="1106" t="s">
        <v>4119</v>
      </c>
    </row>
    <row r="1000" spans="1:4" s="1104" customFormat="1" ht="11.25" customHeight="1" x14ac:dyDescent="0.2">
      <c r="A1000" s="1405"/>
      <c r="B1000" s="1110">
        <v>258</v>
      </c>
      <c r="C1000" s="1110">
        <v>258</v>
      </c>
      <c r="D1000" s="1106" t="s">
        <v>622</v>
      </c>
    </row>
    <row r="1001" spans="1:4" s="1104" customFormat="1" ht="11.25" customHeight="1" x14ac:dyDescent="0.2">
      <c r="A1001" s="1405"/>
      <c r="B1001" s="1110">
        <v>1806.79</v>
      </c>
      <c r="C1001" s="1110">
        <v>1806.788</v>
      </c>
      <c r="D1001" s="1106" t="s">
        <v>4518</v>
      </c>
    </row>
    <row r="1002" spans="1:4" s="1104" customFormat="1" ht="11.25" customHeight="1" x14ac:dyDescent="0.2">
      <c r="A1002" s="1405"/>
      <c r="B1002" s="1110">
        <v>49136.34</v>
      </c>
      <c r="C1002" s="1110">
        <v>49136.331000000006</v>
      </c>
      <c r="D1002" s="1106" t="s">
        <v>512</v>
      </c>
    </row>
    <row r="1003" spans="1:4" s="1104" customFormat="1" ht="11.25" customHeight="1" x14ac:dyDescent="0.2">
      <c r="A1003" s="1405"/>
      <c r="B1003" s="1110">
        <v>5776</v>
      </c>
      <c r="C1003" s="1110">
        <v>5776</v>
      </c>
      <c r="D1003" s="1106" t="s">
        <v>617</v>
      </c>
    </row>
    <row r="1004" spans="1:4" s="1104" customFormat="1" ht="11.25" customHeight="1" x14ac:dyDescent="0.2">
      <c r="A1004" s="1405"/>
      <c r="B1004" s="1110">
        <v>1118</v>
      </c>
      <c r="C1004" s="1110">
        <v>1118</v>
      </c>
      <c r="D1004" s="1106" t="s">
        <v>618</v>
      </c>
    </row>
    <row r="1005" spans="1:4" s="1104" customFormat="1" ht="11.25" customHeight="1" x14ac:dyDescent="0.2">
      <c r="A1005" s="1405"/>
      <c r="B1005" s="1110">
        <v>94.36</v>
      </c>
      <c r="C1005" s="1110">
        <v>94.36</v>
      </c>
      <c r="D1005" s="1106" t="s">
        <v>4512</v>
      </c>
    </row>
    <row r="1006" spans="1:4" s="1104" customFormat="1" ht="11.25" customHeight="1" x14ac:dyDescent="0.2">
      <c r="A1006" s="1405"/>
      <c r="B1006" s="1110">
        <v>5916.7</v>
      </c>
      <c r="C1006" s="1110">
        <v>5916.6912899999998</v>
      </c>
      <c r="D1006" s="1106" t="s">
        <v>3647</v>
      </c>
    </row>
    <row r="1007" spans="1:4" s="1104" customFormat="1" ht="11.25" customHeight="1" x14ac:dyDescent="0.2">
      <c r="A1007" s="1405"/>
      <c r="B1007" s="1110">
        <v>80448.849999999991</v>
      </c>
      <c r="C1007" s="1110">
        <v>80193.452350000007</v>
      </c>
      <c r="D1007" s="1106" t="s">
        <v>11</v>
      </c>
    </row>
    <row r="1008" spans="1:4" s="1104" customFormat="1" ht="11.25" customHeight="1" x14ac:dyDescent="0.2">
      <c r="A1008" s="1404" t="s">
        <v>757</v>
      </c>
      <c r="B1008" s="1109">
        <v>6521.17</v>
      </c>
      <c r="C1008" s="1109">
        <v>6521.1614</v>
      </c>
      <c r="D1008" s="1105" t="s">
        <v>2924</v>
      </c>
    </row>
    <row r="1009" spans="1:4" s="1104" customFormat="1" ht="11.25" customHeight="1" x14ac:dyDescent="0.2">
      <c r="A1009" s="1405"/>
      <c r="B1009" s="1110">
        <v>589.47</v>
      </c>
      <c r="C1009" s="1110">
        <v>589.46527000000003</v>
      </c>
      <c r="D1009" s="1106" t="s">
        <v>4534</v>
      </c>
    </row>
    <row r="1010" spans="1:4" s="1104" customFormat="1" ht="11.25" customHeight="1" x14ac:dyDescent="0.2">
      <c r="A1010" s="1405"/>
      <c r="B1010" s="1110">
        <v>340.3</v>
      </c>
      <c r="C1010" s="1110">
        <v>340.29836</v>
      </c>
      <c r="D1010" s="1106" t="s">
        <v>3465</v>
      </c>
    </row>
    <row r="1011" spans="1:4" s="1104" customFormat="1" ht="11.25" customHeight="1" x14ac:dyDescent="0.2">
      <c r="A1011" s="1405"/>
      <c r="B1011" s="1110">
        <v>4800</v>
      </c>
      <c r="C1011" s="1110">
        <v>4800</v>
      </c>
      <c r="D1011" s="1106" t="s">
        <v>489</v>
      </c>
    </row>
    <row r="1012" spans="1:4" s="1104" customFormat="1" ht="11.25" customHeight="1" x14ac:dyDescent="0.2">
      <c r="A1012" s="1405"/>
      <c r="B1012" s="1110">
        <v>2531</v>
      </c>
      <c r="C1012" s="1110">
        <v>2531</v>
      </c>
      <c r="D1012" s="1106" t="s">
        <v>2628</v>
      </c>
    </row>
    <row r="1013" spans="1:4" s="1104" customFormat="1" ht="11.25" customHeight="1" x14ac:dyDescent="0.2">
      <c r="A1013" s="1405"/>
      <c r="B1013" s="1110">
        <v>4.04</v>
      </c>
      <c r="C1013" s="1110">
        <v>4.0439999999999996</v>
      </c>
      <c r="D1013" s="1106" t="s">
        <v>619</v>
      </c>
    </row>
    <row r="1014" spans="1:4" s="1104" customFormat="1" ht="11.25" customHeight="1" x14ac:dyDescent="0.2">
      <c r="A1014" s="1405"/>
      <c r="B1014" s="1110">
        <v>1390.36</v>
      </c>
      <c r="C1014" s="1110">
        <v>1251.03441</v>
      </c>
      <c r="D1014" s="1106" t="s">
        <v>4119</v>
      </c>
    </row>
    <row r="1015" spans="1:4" s="1104" customFormat="1" ht="11.25" customHeight="1" x14ac:dyDescent="0.2">
      <c r="A1015" s="1405"/>
      <c r="B1015" s="1110">
        <v>243</v>
      </c>
      <c r="C1015" s="1110">
        <v>243</v>
      </c>
      <c r="D1015" s="1106" t="s">
        <v>622</v>
      </c>
    </row>
    <row r="1016" spans="1:4" s="1104" customFormat="1" ht="11.25" customHeight="1" x14ac:dyDescent="0.2">
      <c r="A1016" s="1405"/>
      <c r="B1016" s="1110">
        <v>52040.25</v>
      </c>
      <c r="C1016" s="1110">
        <v>52040.249000000003</v>
      </c>
      <c r="D1016" s="1106" t="s">
        <v>512</v>
      </c>
    </row>
    <row r="1017" spans="1:4" s="1104" customFormat="1" ht="11.25" customHeight="1" x14ac:dyDescent="0.2">
      <c r="A1017" s="1405"/>
      <c r="B1017" s="1110">
        <v>10702</v>
      </c>
      <c r="C1017" s="1110">
        <v>10582.24577</v>
      </c>
      <c r="D1017" s="1106" t="s">
        <v>617</v>
      </c>
    </row>
    <row r="1018" spans="1:4" s="1104" customFormat="1" ht="11.25" customHeight="1" x14ac:dyDescent="0.2">
      <c r="A1018" s="1405"/>
      <c r="B1018" s="1110">
        <v>3118</v>
      </c>
      <c r="C1018" s="1110">
        <v>3118</v>
      </c>
      <c r="D1018" s="1106" t="s">
        <v>618</v>
      </c>
    </row>
    <row r="1019" spans="1:4" s="1104" customFormat="1" ht="11.25" customHeight="1" x14ac:dyDescent="0.2">
      <c r="A1019" s="1405"/>
      <c r="B1019" s="1110">
        <v>3285.91</v>
      </c>
      <c r="C1019" s="1110">
        <v>3285.9054700000002</v>
      </c>
      <c r="D1019" s="1106" t="s">
        <v>4535</v>
      </c>
    </row>
    <row r="1020" spans="1:4" s="1104" customFormat="1" ht="11.25" customHeight="1" x14ac:dyDescent="0.2">
      <c r="A1020" s="1405"/>
      <c r="B1020" s="1110">
        <v>1015.96</v>
      </c>
      <c r="C1020" s="1110">
        <v>1015.96</v>
      </c>
      <c r="D1020" s="1106" t="s">
        <v>4512</v>
      </c>
    </row>
    <row r="1021" spans="1:4" s="1104" customFormat="1" ht="11.25" customHeight="1" x14ac:dyDescent="0.2">
      <c r="A1021" s="1405"/>
      <c r="B1021" s="1110">
        <v>86581.46</v>
      </c>
      <c r="C1021" s="1110">
        <v>86322.363680000009</v>
      </c>
      <c r="D1021" s="1106" t="s">
        <v>11</v>
      </c>
    </row>
    <row r="1022" spans="1:4" s="1104" customFormat="1" ht="11.25" customHeight="1" x14ac:dyDescent="0.2">
      <c r="A1022" s="1404" t="s">
        <v>743</v>
      </c>
      <c r="B1022" s="1109">
        <v>382</v>
      </c>
      <c r="C1022" s="1109">
        <v>382</v>
      </c>
      <c r="D1022" s="1105" t="s">
        <v>2628</v>
      </c>
    </row>
    <row r="1023" spans="1:4" s="1104" customFormat="1" ht="11.25" customHeight="1" x14ac:dyDescent="0.2">
      <c r="A1023" s="1405"/>
      <c r="B1023" s="1110">
        <v>2975.64</v>
      </c>
      <c r="C1023" s="1110">
        <v>2975.63483</v>
      </c>
      <c r="D1023" s="1106" t="s">
        <v>4536</v>
      </c>
    </row>
    <row r="1024" spans="1:4" s="1104" customFormat="1" ht="11.25" customHeight="1" x14ac:dyDescent="0.2">
      <c r="A1024" s="1405"/>
      <c r="B1024" s="1110">
        <v>1316.2</v>
      </c>
      <c r="C1024" s="1110">
        <v>1316.1984</v>
      </c>
      <c r="D1024" s="1106" t="s">
        <v>4119</v>
      </c>
    </row>
    <row r="1025" spans="1:4" s="1104" customFormat="1" ht="11.25" customHeight="1" x14ac:dyDescent="0.2">
      <c r="A1025" s="1405"/>
      <c r="B1025" s="1110">
        <v>180</v>
      </c>
      <c r="C1025" s="1110">
        <v>180</v>
      </c>
      <c r="D1025" s="1106" t="s">
        <v>568</v>
      </c>
    </row>
    <row r="1026" spans="1:4" s="1104" customFormat="1" ht="11.25" customHeight="1" x14ac:dyDescent="0.2">
      <c r="A1026" s="1405"/>
      <c r="B1026" s="1110">
        <v>228</v>
      </c>
      <c r="C1026" s="1110">
        <v>228</v>
      </c>
      <c r="D1026" s="1106" t="s">
        <v>622</v>
      </c>
    </row>
    <row r="1027" spans="1:4" s="1104" customFormat="1" ht="11.25" customHeight="1" x14ac:dyDescent="0.2">
      <c r="A1027" s="1405"/>
      <c r="B1027" s="1110">
        <v>32797.42</v>
      </c>
      <c r="C1027" s="1110">
        <v>32797.417000000001</v>
      </c>
      <c r="D1027" s="1106" t="s">
        <v>512</v>
      </c>
    </row>
    <row r="1028" spans="1:4" s="1104" customFormat="1" ht="11.25" customHeight="1" x14ac:dyDescent="0.2">
      <c r="A1028" s="1405"/>
      <c r="B1028" s="1110">
        <v>3400</v>
      </c>
      <c r="C1028" s="1110">
        <v>3008.3270000000002</v>
      </c>
      <c r="D1028" s="1106" t="s">
        <v>617</v>
      </c>
    </row>
    <row r="1029" spans="1:4" s="1104" customFormat="1" ht="11.25" customHeight="1" x14ac:dyDescent="0.2">
      <c r="A1029" s="1405"/>
      <c r="B1029" s="1110">
        <v>881</v>
      </c>
      <c r="C1029" s="1110">
        <v>881</v>
      </c>
      <c r="D1029" s="1106" t="s">
        <v>618</v>
      </c>
    </row>
    <row r="1030" spans="1:4" s="1104" customFormat="1" ht="11.25" customHeight="1" x14ac:dyDescent="0.2">
      <c r="A1030" s="1405"/>
      <c r="B1030" s="1110">
        <v>850</v>
      </c>
      <c r="C1030" s="1110">
        <v>232.32</v>
      </c>
      <c r="D1030" s="1106" t="s">
        <v>4537</v>
      </c>
    </row>
    <row r="1031" spans="1:4" s="1104" customFormat="1" ht="11.25" customHeight="1" x14ac:dyDescent="0.2">
      <c r="A1031" s="1405"/>
      <c r="B1031" s="1110">
        <v>94.36</v>
      </c>
      <c r="C1031" s="1110">
        <v>94.36</v>
      </c>
      <c r="D1031" s="1106" t="s">
        <v>4512</v>
      </c>
    </row>
    <row r="1032" spans="1:4" s="1104" customFormat="1" ht="11.25" customHeight="1" x14ac:dyDescent="0.2">
      <c r="A1032" s="1405"/>
      <c r="B1032" s="1110">
        <v>7</v>
      </c>
      <c r="C1032" s="1110">
        <v>7</v>
      </c>
      <c r="D1032" s="1106" t="s">
        <v>4514</v>
      </c>
    </row>
    <row r="1033" spans="1:4" s="1104" customFormat="1" ht="11.25" customHeight="1" x14ac:dyDescent="0.2">
      <c r="A1033" s="1405"/>
      <c r="B1033" s="1110">
        <v>380</v>
      </c>
      <c r="C1033" s="1110">
        <v>380</v>
      </c>
      <c r="D1033" s="1106" t="s">
        <v>4505</v>
      </c>
    </row>
    <row r="1034" spans="1:4" s="1104" customFormat="1" ht="11.25" customHeight="1" x14ac:dyDescent="0.2">
      <c r="A1034" s="1406"/>
      <c r="B1034" s="1111">
        <v>43491.619999999995</v>
      </c>
      <c r="C1034" s="1111">
        <v>42482.257230000003</v>
      </c>
      <c r="D1034" s="1107" t="s">
        <v>11</v>
      </c>
    </row>
    <row r="1035" spans="1:4" s="1104" customFormat="1" ht="11.25" customHeight="1" x14ac:dyDescent="0.2">
      <c r="A1035" s="1405" t="s">
        <v>734</v>
      </c>
      <c r="B1035" s="1110">
        <v>2489.16</v>
      </c>
      <c r="C1035" s="1110">
        <v>2489.1535099999996</v>
      </c>
      <c r="D1035" s="1106" t="s">
        <v>3465</v>
      </c>
    </row>
    <row r="1036" spans="1:4" s="1104" customFormat="1" ht="11.25" customHeight="1" x14ac:dyDescent="0.2">
      <c r="A1036" s="1405"/>
      <c r="B1036" s="1110">
        <v>150</v>
      </c>
      <c r="C1036" s="1110">
        <v>150</v>
      </c>
      <c r="D1036" s="1106" t="s">
        <v>2814</v>
      </c>
    </row>
    <row r="1037" spans="1:4" s="1104" customFormat="1" ht="11.25" customHeight="1" x14ac:dyDescent="0.2">
      <c r="A1037" s="1405"/>
      <c r="B1037" s="1110">
        <v>522</v>
      </c>
      <c r="C1037" s="1110">
        <v>522</v>
      </c>
      <c r="D1037" s="1106" t="s">
        <v>2628</v>
      </c>
    </row>
    <row r="1038" spans="1:4" s="1104" customFormat="1" ht="11.25" customHeight="1" x14ac:dyDescent="0.2">
      <c r="A1038" s="1405"/>
      <c r="B1038" s="1110">
        <v>4.04</v>
      </c>
      <c r="C1038" s="1110">
        <v>4.0439999999999996</v>
      </c>
      <c r="D1038" s="1106" t="s">
        <v>619</v>
      </c>
    </row>
    <row r="1039" spans="1:4" s="1104" customFormat="1" ht="11.25" customHeight="1" x14ac:dyDescent="0.2">
      <c r="A1039" s="1405"/>
      <c r="B1039" s="1110">
        <v>3472.1800000000003</v>
      </c>
      <c r="C1039" s="1110">
        <v>3472.1815999999999</v>
      </c>
      <c r="D1039" s="1106" t="s">
        <v>4119</v>
      </c>
    </row>
    <row r="1040" spans="1:4" s="1104" customFormat="1" ht="11.25" customHeight="1" x14ac:dyDescent="0.2">
      <c r="A1040" s="1405"/>
      <c r="B1040" s="1110">
        <v>228</v>
      </c>
      <c r="C1040" s="1110">
        <v>228</v>
      </c>
      <c r="D1040" s="1106" t="s">
        <v>622</v>
      </c>
    </row>
    <row r="1041" spans="1:4" s="1104" customFormat="1" ht="11.25" customHeight="1" x14ac:dyDescent="0.2">
      <c r="A1041" s="1405"/>
      <c r="B1041" s="1110">
        <v>115.2</v>
      </c>
      <c r="C1041" s="1110">
        <v>115.1955</v>
      </c>
      <c r="D1041" s="1106" t="s">
        <v>4117</v>
      </c>
    </row>
    <row r="1042" spans="1:4" s="1104" customFormat="1" ht="11.25" customHeight="1" x14ac:dyDescent="0.2">
      <c r="A1042" s="1405"/>
      <c r="B1042" s="1110">
        <v>70.099999999999994</v>
      </c>
      <c r="C1042" s="1110">
        <v>70.094999999999999</v>
      </c>
      <c r="D1042" s="1106" t="s">
        <v>3169</v>
      </c>
    </row>
    <row r="1043" spans="1:4" s="1104" customFormat="1" ht="11.25" customHeight="1" x14ac:dyDescent="0.2">
      <c r="A1043" s="1405"/>
      <c r="B1043" s="1110">
        <v>61930.66</v>
      </c>
      <c r="C1043" s="1110">
        <v>61930.66</v>
      </c>
      <c r="D1043" s="1106" t="s">
        <v>512</v>
      </c>
    </row>
    <row r="1044" spans="1:4" s="1104" customFormat="1" ht="11.25" customHeight="1" x14ac:dyDescent="0.2">
      <c r="A1044" s="1405"/>
      <c r="B1044" s="1110">
        <v>8220</v>
      </c>
      <c r="C1044" s="1110">
        <v>8220</v>
      </c>
      <c r="D1044" s="1106" t="s">
        <v>617</v>
      </c>
    </row>
    <row r="1045" spans="1:4" s="1104" customFormat="1" ht="11.25" customHeight="1" x14ac:dyDescent="0.2">
      <c r="A1045" s="1405"/>
      <c r="B1045" s="1110">
        <v>833</v>
      </c>
      <c r="C1045" s="1110">
        <v>833</v>
      </c>
      <c r="D1045" s="1106" t="s">
        <v>618</v>
      </c>
    </row>
    <row r="1046" spans="1:4" s="1104" customFormat="1" ht="11.25" customHeight="1" x14ac:dyDescent="0.2">
      <c r="A1046" s="1405"/>
      <c r="B1046" s="1110">
        <v>8485.65</v>
      </c>
      <c r="C1046" s="1110">
        <v>8485.5803199999991</v>
      </c>
      <c r="D1046" s="1106" t="s">
        <v>2876</v>
      </c>
    </row>
    <row r="1047" spans="1:4" s="1104" customFormat="1" ht="11.25" customHeight="1" x14ac:dyDescent="0.2">
      <c r="A1047" s="1406"/>
      <c r="B1047" s="1111">
        <v>86519.989999999991</v>
      </c>
      <c r="C1047" s="1111">
        <v>86519.909929999994</v>
      </c>
      <c r="D1047" s="1107" t="s">
        <v>11</v>
      </c>
    </row>
    <row r="1048" spans="1:4" s="1104" customFormat="1" ht="11.25" customHeight="1" x14ac:dyDescent="0.2">
      <c r="A1048" s="1405" t="s">
        <v>735</v>
      </c>
      <c r="B1048" s="1110">
        <v>600</v>
      </c>
      <c r="C1048" s="1110">
        <v>600</v>
      </c>
      <c r="D1048" s="1106" t="s">
        <v>3450</v>
      </c>
    </row>
    <row r="1049" spans="1:4" s="1104" customFormat="1" ht="11.25" customHeight="1" x14ac:dyDescent="0.2">
      <c r="A1049" s="1405"/>
      <c r="B1049" s="1110">
        <v>12.49</v>
      </c>
      <c r="C1049" s="1110">
        <v>12.486520000000001</v>
      </c>
      <c r="D1049" s="1106" t="s">
        <v>4123</v>
      </c>
    </row>
    <row r="1050" spans="1:4" s="1104" customFormat="1" ht="11.25" customHeight="1" x14ac:dyDescent="0.2">
      <c r="A1050" s="1405"/>
      <c r="B1050" s="1110">
        <v>279</v>
      </c>
      <c r="C1050" s="1110">
        <v>279</v>
      </c>
      <c r="D1050" s="1106" t="s">
        <v>2628</v>
      </c>
    </row>
    <row r="1051" spans="1:4" s="1104" customFormat="1" ht="11.25" customHeight="1" x14ac:dyDescent="0.2">
      <c r="A1051" s="1405"/>
      <c r="B1051" s="1110">
        <v>2385.63</v>
      </c>
      <c r="C1051" s="1110">
        <v>2385.6324100000002</v>
      </c>
      <c r="D1051" s="1106" t="s">
        <v>4119</v>
      </c>
    </row>
    <row r="1052" spans="1:4" s="1104" customFormat="1" ht="11.25" customHeight="1" x14ac:dyDescent="0.2">
      <c r="A1052" s="1405"/>
      <c r="B1052" s="1110">
        <v>120</v>
      </c>
      <c r="C1052" s="1110">
        <v>120</v>
      </c>
      <c r="D1052" s="1106" t="s">
        <v>621</v>
      </c>
    </row>
    <row r="1053" spans="1:4" s="1104" customFormat="1" ht="11.25" customHeight="1" x14ac:dyDescent="0.2">
      <c r="A1053" s="1405"/>
      <c r="B1053" s="1110">
        <v>46.73</v>
      </c>
      <c r="C1053" s="1110">
        <v>46.73</v>
      </c>
      <c r="D1053" s="1106" t="s">
        <v>3169</v>
      </c>
    </row>
    <row r="1054" spans="1:4" s="1104" customFormat="1" ht="11.25" customHeight="1" x14ac:dyDescent="0.2">
      <c r="A1054" s="1405"/>
      <c r="B1054" s="1110">
        <v>51913.270000000004</v>
      </c>
      <c r="C1054" s="1110">
        <v>51913.272000000004</v>
      </c>
      <c r="D1054" s="1106" t="s">
        <v>512</v>
      </c>
    </row>
    <row r="1055" spans="1:4" s="1104" customFormat="1" ht="11.25" customHeight="1" x14ac:dyDescent="0.2">
      <c r="A1055" s="1405"/>
      <c r="B1055" s="1110">
        <v>7145</v>
      </c>
      <c r="C1055" s="1110">
        <v>7145</v>
      </c>
      <c r="D1055" s="1106" t="s">
        <v>617</v>
      </c>
    </row>
    <row r="1056" spans="1:4" s="1104" customFormat="1" ht="11.25" customHeight="1" x14ac:dyDescent="0.2">
      <c r="A1056" s="1405"/>
      <c r="B1056" s="1110">
        <v>3010</v>
      </c>
      <c r="C1056" s="1110">
        <v>3010</v>
      </c>
      <c r="D1056" s="1106" t="s">
        <v>618</v>
      </c>
    </row>
    <row r="1057" spans="1:4" s="1104" customFormat="1" ht="11.25" customHeight="1" x14ac:dyDescent="0.2">
      <c r="A1057" s="1405"/>
      <c r="B1057" s="1110">
        <v>738.5</v>
      </c>
      <c r="C1057" s="1110">
        <v>738.5</v>
      </c>
      <c r="D1057" s="1106" t="s">
        <v>4514</v>
      </c>
    </row>
    <row r="1058" spans="1:4" s="1104" customFormat="1" ht="11.25" customHeight="1" x14ac:dyDescent="0.2">
      <c r="A1058" s="1405"/>
      <c r="B1058" s="1110">
        <v>370.4</v>
      </c>
      <c r="C1058" s="1110">
        <v>370.4</v>
      </c>
      <c r="D1058" s="1106" t="s">
        <v>4505</v>
      </c>
    </row>
    <row r="1059" spans="1:4" s="1104" customFormat="1" ht="11.25" customHeight="1" x14ac:dyDescent="0.2">
      <c r="A1059" s="1405"/>
      <c r="B1059" s="1110">
        <v>66621.01999999999</v>
      </c>
      <c r="C1059" s="1110">
        <v>66621.020929999999</v>
      </c>
      <c r="D1059" s="1106" t="s">
        <v>11</v>
      </c>
    </row>
    <row r="1060" spans="1:4" s="1104" customFormat="1" ht="11.25" customHeight="1" x14ac:dyDescent="0.2">
      <c r="A1060" s="1404" t="s">
        <v>744</v>
      </c>
      <c r="B1060" s="1109">
        <v>1513.59</v>
      </c>
      <c r="C1060" s="1109">
        <v>1513.5799</v>
      </c>
      <c r="D1060" s="1105" t="s">
        <v>4119</v>
      </c>
    </row>
    <row r="1061" spans="1:4" s="1104" customFormat="1" ht="11.25" customHeight="1" x14ac:dyDescent="0.2">
      <c r="A1061" s="1405"/>
      <c r="B1061" s="1110">
        <v>32359.02</v>
      </c>
      <c r="C1061" s="1110">
        <v>32359.016000000003</v>
      </c>
      <c r="D1061" s="1106" t="s">
        <v>512</v>
      </c>
    </row>
    <row r="1062" spans="1:4" s="1104" customFormat="1" ht="11.25" customHeight="1" x14ac:dyDescent="0.2">
      <c r="A1062" s="1405"/>
      <c r="B1062" s="1110">
        <v>5348</v>
      </c>
      <c r="C1062" s="1110">
        <v>5319.5826100000004</v>
      </c>
      <c r="D1062" s="1106" t="s">
        <v>617</v>
      </c>
    </row>
    <row r="1063" spans="1:4" s="1104" customFormat="1" ht="11.25" customHeight="1" x14ac:dyDescent="0.2">
      <c r="A1063" s="1405"/>
      <c r="B1063" s="1110">
        <v>502</v>
      </c>
      <c r="C1063" s="1110">
        <v>502</v>
      </c>
      <c r="D1063" s="1106" t="s">
        <v>618</v>
      </c>
    </row>
    <row r="1064" spans="1:4" s="1104" customFormat="1" ht="11.25" customHeight="1" x14ac:dyDescent="0.2">
      <c r="A1064" s="1405"/>
      <c r="B1064" s="1110">
        <v>1756.3899999999999</v>
      </c>
      <c r="C1064" s="1110">
        <v>1756.3535199999999</v>
      </c>
      <c r="D1064" s="1106" t="s">
        <v>2876</v>
      </c>
    </row>
    <row r="1065" spans="1:4" s="1104" customFormat="1" ht="11.25" customHeight="1" x14ac:dyDescent="0.2">
      <c r="A1065" s="1405"/>
      <c r="B1065" s="1110">
        <v>41479</v>
      </c>
      <c r="C1065" s="1110">
        <v>41450.532029999995</v>
      </c>
      <c r="D1065" s="1106" t="s">
        <v>11</v>
      </c>
    </row>
    <row r="1066" spans="1:4" s="1104" customFormat="1" ht="11.25" customHeight="1" x14ac:dyDescent="0.2">
      <c r="A1066" s="1404" t="s">
        <v>751</v>
      </c>
      <c r="B1066" s="1109">
        <v>900</v>
      </c>
      <c r="C1066" s="1109">
        <v>900</v>
      </c>
      <c r="D1066" s="1105" t="s">
        <v>3450</v>
      </c>
    </row>
    <row r="1067" spans="1:4" s="1104" customFormat="1" ht="11.25" customHeight="1" x14ac:dyDescent="0.2">
      <c r="A1067" s="1405"/>
      <c r="B1067" s="1110">
        <v>500</v>
      </c>
      <c r="C1067" s="1110">
        <v>500</v>
      </c>
      <c r="D1067" s="1106" t="s">
        <v>4313</v>
      </c>
    </row>
    <row r="1068" spans="1:4" s="1104" customFormat="1" ht="11.25" customHeight="1" x14ac:dyDescent="0.2">
      <c r="A1068" s="1405"/>
      <c r="B1068" s="1110">
        <v>2.02</v>
      </c>
      <c r="C1068" s="1110">
        <v>2.0219999999999998</v>
      </c>
      <c r="D1068" s="1106" t="s">
        <v>619</v>
      </c>
    </row>
    <row r="1069" spans="1:4" s="1104" customFormat="1" ht="11.25" customHeight="1" x14ac:dyDescent="0.2">
      <c r="A1069" s="1405"/>
      <c r="B1069" s="1110">
        <v>1495.1200000000001</v>
      </c>
      <c r="C1069" s="1110">
        <v>1495.11949</v>
      </c>
      <c r="D1069" s="1106" t="s">
        <v>4119</v>
      </c>
    </row>
    <row r="1070" spans="1:4" s="1104" customFormat="1" ht="11.25" customHeight="1" x14ac:dyDescent="0.2">
      <c r="A1070" s="1405"/>
      <c r="B1070" s="1110">
        <v>243</v>
      </c>
      <c r="C1070" s="1110">
        <v>243</v>
      </c>
      <c r="D1070" s="1106" t="s">
        <v>622</v>
      </c>
    </row>
    <row r="1071" spans="1:4" s="1104" customFormat="1" ht="11.25" customHeight="1" x14ac:dyDescent="0.2">
      <c r="A1071" s="1405"/>
      <c r="B1071" s="1110">
        <v>32078.92</v>
      </c>
      <c r="C1071" s="1110">
        <v>32078.921999999999</v>
      </c>
      <c r="D1071" s="1106" t="s">
        <v>512</v>
      </c>
    </row>
    <row r="1072" spans="1:4" s="1104" customFormat="1" ht="11.25" customHeight="1" x14ac:dyDescent="0.2">
      <c r="A1072" s="1405"/>
      <c r="B1072" s="1110">
        <v>4498</v>
      </c>
      <c r="C1072" s="1110">
        <v>4363.9081100000003</v>
      </c>
      <c r="D1072" s="1106" t="s">
        <v>617</v>
      </c>
    </row>
    <row r="1073" spans="1:4" s="1104" customFormat="1" ht="11.25" customHeight="1" x14ac:dyDescent="0.2">
      <c r="A1073" s="1405"/>
      <c r="B1073" s="1110">
        <v>380</v>
      </c>
      <c r="C1073" s="1110">
        <v>380</v>
      </c>
      <c r="D1073" s="1106" t="s">
        <v>618</v>
      </c>
    </row>
    <row r="1074" spans="1:4" s="1104" customFormat="1" ht="11.25" customHeight="1" x14ac:dyDescent="0.2">
      <c r="A1074" s="1405"/>
      <c r="B1074" s="1110">
        <v>3227.33</v>
      </c>
      <c r="C1074" s="1110">
        <v>3227.3253500000001</v>
      </c>
      <c r="D1074" s="1106" t="s">
        <v>3648</v>
      </c>
    </row>
    <row r="1075" spans="1:4" s="1104" customFormat="1" ht="11.25" customHeight="1" x14ac:dyDescent="0.2">
      <c r="A1075" s="1405"/>
      <c r="B1075" s="1110">
        <v>67.400000000000006</v>
      </c>
      <c r="C1075" s="1110">
        <v>67.400000000000006</v>
      </c>
      <c r="D1075" s="1106" t="s">
        <v>4512</v>
      </c>
    </row>
    <row r="1076" spans="1:4" s="1104" customFormat="1" ht="11.25" customHeight="1" x14ac:dyDescent="0.2">
      <c r="A1076" s="1406"/>
      <c r="B1076" s="1111">
        <v>43391.79</v>
      </c>
      <c r="C1076" s="1111">
        <v>43257.696949999998</v>
      </c>
      <c r="D1076" s="1107" t="s">
        <v>11</v>
      </c>
    </row>
    <row r="1077" spans="1:4" s="1104" customFormat="1" ht="11.25" customHeight="1" x14ac:dyDescent="0.2">
      <c r="A1077" s="1405" t="s">
        <v>736</v>
      </c>
      <c r="B1077" s="1110">
        <v>500</v>
      </c>
      <c r="C1077" s="1110">
        <v>500</v>
      </c>
      <c r="D1077" s="1106" t="s">
        <v>2814</v>
      </c>
    </row>
    <row r="1078" spans="1:4" s="1104" customFormat="1" ht="11.25" customHeight="1" x14ac:dyDescent="0.2">
      <c r="A1078" s="1405"/>
      <c r="B1078" s="1110">
        <v>2805.99</v>
      </c>
      <c r="C1078" s="1110">
        <v>2805.9884000000002</v>
      </c>
      <c r="D1078" s="1106" t="s">
        <v>4119</v>
      </c>
    </row>
    <row r="1079" spans="1:4" s="1104" customFormat="1" ht="11.25" customHeight="1" x14ac:dyDescent="0.2">
      <c r="A1079" s="1405"/>
      <c r="B1079" s="1110">
        <v>240</v>
      </c>
      <c r="C1079" s="1110">
        <v>240</v>
      </c>
      <c r="D1079" s="1106" t="s">
        <v>3394</v>
      </c>
    </row>
    <row r="1080" spans="1:4" s="1104" customFormat="1" ht="11.25" customHeight="1" x14ac:dyDescent="0.2">
      <c r="A1080" s="1405"/>
      <c r="B1080" s="1110">
        <v>243</v>
      </c>
      <c r="C1080" s="1110">
        <v>243</v>
      </c>
      <c r="D1080" s="1106" t="s">
        <v>622</v>
      </c>
    </row>
    <row r="1081" spans="1:4" s="1104" customFormat="1" ht="11.25" customHeight="1" x14ac:dyDescent="0.2">
      <c r="A1081" s="1405"/>
      <c r="B1081" s="1110">
        <v>49988.92</v>
      </c>
      <c r="C1081" s="1110">
        <v>49988.921999999999</v>
      </c>
      <c r="D1081" s="1106" t="s">
        <v>512</v>
      </c>
    </row>
    <row r="1082" spans="1:4" s="1104" customFormat="1" ht="11.25" customHeight="1" x14ac:dyDescent="0.2">
      <c r="A1082" s="1405"/>
      <c r="B1082" s="1110">
        <v>5433</v>
      </c>
      <c r="C1082" s="1110">
        <v>5270.59818</v>
      </c>
      <c r="D1082" s="1106" t="s">
        <v>617</v>
      </c>
    </row>
    <row r="1083" spans="1:4" s="1104" customFormat="1" ht="11.25" customHeight="1" x14ac:dyDescent="0.2">
      <c r="A1083" s="1405"/>
      <c r="B1083" s="1110">
        <v>918</v>
      </c>
      <c r="C1083" s="1110">
        <v>918</v>
      </c>
      <c r="D1083" s="1106" t="s">
        <v>618</v>
      </c>
    </row>
    <row r="1084" spans="1:4" s="1104" customFormat="1" ht="11.25" customHeight="1" x14ac:dyDescent="0.2">
      <c r="A1084" s="1405"/>
      <c r="B1084" s="1110">
        <v>262.39999999999998</v>
      </c>
      <c r="C1084" s="1110">
        <v>262.39999999999998</v>
      </c>
      <c r="D1084" s="1106" t="s">
        <v>4514</v>
      </c>
    </row>
    <row r="1085" spans="1:4" s="1104" customFormat="1" ht="11.25" customHeight="1" x14ac:dyDescent="0.2">
      <c r="A1085" s="1406"/>
      <c r="B1085" s="1111">
        <v>60391.31</v>
      </c>
      <c r="C1085" s="1111">
        <v>60228.908580000003</v>
      </c>
      <c r="D1085" s="1107" t="s">
        <v>11</v>
      </c>
    </row>
    <row r="1086" spans="1:4" s="1104" customFormat="1" ht="11.25" customHeight="1" x14ac:dyDescent="0.2">
      <c r="A1086" s="1405" t="s">
        <v>745</v>
      </c>
      <c r="B1086" s="1110">
        <v>910.08</v>
      </c>
      <c r="C1086" s="1110">
        <v>910.06600000000003</v>
      </c>
      <c r="D1086" s="1106" t="s">
        <v>3450</v>
      </c>
    </row>
    <row r="1087" spans="1:4" s="1104" customFormat="1" ht="11.25" customHeight="1" x14ac:dyDescent="0.2">
      <c r="A1087" s="1405"/>
      <c r="B1087" s="1110">
        <v>150</v>
      </c>
      <c r="C1087" s="1110">
        <v>150</v>
      </c>
      <c r="D1087" s="1106" t="s">
        <v>2814</v>
      </c>
    </row>
    <row r="1088" spans="1:4" s="1104" customFormat="1" ht="11.25" customHeight="1" x14ac:dyDescent="0.2">
      <c r="A1088" s="1405"/>
      <c r="B1088" s="1110">
        <v>7400</v>
      </c>
      <c r="C1088" s="1110">
        <v>7399.9942099999989</v>
      </c>
      <c r="D1088" s="1106" t="s">
        <v>4538</v>
      </c>
    </row>
    <row r="1089" spans="1:4" s="1104" customFormat="1" ht="11.25" customHeight="1" x14ac:dyDescent="0.2">
      <c r="A1089" s="1405"/>
      <c r="B1089" s="1110">
        <v>1532</v>
      </c>
      <c r="C1089" s="1110">
        <v>1532</v>
      </c>
      <c r="D1089" s="1106" t="s">
        <v>2628</v>
      </c>
    </row>
    <row r="1090" spans="1:4" s="1104" customFormat="1" ht="11.25" customHeight="1" x14ac:dyDescent="0.2">
      <c r="A1090" s="1405"/>
      <c r="B1090" s="1110">
        <v>2101.1999999999998</v>
      </c>
      <c r="C1090" s="1110">
        <v>2101.20334</v>
      </c>
      <c r="D1090" s="1106" t="s">
        <v>4119</v>
      </c>
    </row>
    <row r="1091" spans="1:4" s="1104" customFormat="1" ht="11.25" customHeight="1" x14ac:dyDescent="0.2">
      <c r="A1091" s="1405"/>
      <c r="B1091" s="1110">
        <v>100</v>
      </c>
      <c r="C1091" s="1110">
        <v>100</v>
      </c>
      <c r="D1091" s="1106" t="s">
        <v>2918</v>
      </c>
    </row>
    <row r="1092" spans="1:4" s="1104" customFormat="1" ht="11.25" customHeight="1" x14ac:dyDescent="0.2">
      <c r="A1092" s="1405"/>
      <c r="B1092" s="1110">
        <v>228</v>
      </c>
      <c r="C1092" s="1110">
        <v>228</v>
      </c>
      <c r="D1092" s="1106" t="s">
        <v>622</v>
      </c>
    </row>
    <row r="1093" spans="1:4" s="1104" customFormat="1" ht="11.25" customHeight="1" x14ac:dyDescent="0.2">
      <c r="A1093" s="1405"/>
      <c r="B1093" s="1110">
        <v>37396.03</v>
      </c>
      <c r="C1093" s="1110">
        <v>37396.031000000003</v>
      </c>
      <c r="D1093" s="1106" t="s">
        <v>512</v>
      </c>
    </row>
    <row r="1094" spans="1:4" s="1104" customFormat="1" ht="11.25" customHeight="1" x14ac:dyDescent="0.2">
      <c r="A1094" s="1405"/>
      <c r="B1094" s="1110">
        <v>5885</v>
      </c>
      <c r="C1094" s="1110">
        <v>5885</v>
      </c>
      <c r="D1094" s="1106" t="s">
        <v>617</v>
      </c>
    </row>
    <row r="1095" spans="1:4" s="1104" customFormat="1" ht="11.25" customHeight="1" x14ac:dyDescent="0.2">
      <c r="A1095" s="1405"/>
      <c r="B1095" s="1110">
        <v>1836</v>
      </c>
      <c r="C1095" s="1110">
        <v>1836</v>
      </c>
      <c r="D1095" s="1106" t="s">
        <v>618</v>
      </c>
    </row>
    <row r="1096" spans="1:4" s="1104" customFormat="1" ht="11.25" customHeight="1" x14ac:dyDescent="0.2">
      <c r="A1096" s="1405"/>
      <c r="B1096" s="1110">
        <v>4200</v>
      </c>
      <c r="C1096" s="1110">
        <v>2582.4248500000003</v>
      </c>
      <c r="D1096" s="1106" t="s">
        <v>4539</v>
      </c>
    </row>
    <row r="1097" spans="1:4" s="1104" customFormat="1" ht="11.25" customHeight="1" x14ac:dyDescent="0.2">
      <c r="A1097" s="1405"/>
      <c r="B1097" s="1110">
        <v>170</v>
      </c>
      <c r="C1097" s="1110">
        <v>170</v>
      </c>
      <c r="D1097" s="1106" t="s">
        <v>4505</v>
      </c>
    </row>
    <row r="1098" spans="1:4" s="1104" customFormat="1" ht="11.25" customHeight="1" x14ac:dyDescent="0.2">
      <c r="A1098" s="1405"/>
      <c r="B1098" s="1110">
        <v>61908.31</v>
      </c>
      <c r="C1098" s="1110">
        <v>60290.719400000009</v>
      </c>
      <c r="D1098" s="1106" t="s">
        <v>11</v>
      </c>
    </row>
    <row r="1099" spans="1:4" s="1104" customFormat="1" ht="11.25" customHeight="1" x14ac:dyDescent="0.2">
      <c r="A1099" s="1404" t="s">
        <v>753</v>
      </c>
      <c r="B1099" s="1109">
        <v>47.18</v>
      </c>
      <c r="C1099" s="1109">
        <v>47.18</v>
      </c>
      <c r="D1099" s="1105" t="s">
        <v>4501</v>
      </c>
    </row>
    <row r="1100" spans="1:4" s="1104" customFormat="1" ht="11.25" customHeight="1" x14ac:dyDescent="0.2">
      <c r="A1100" s="1405"/>
      <c r="B1100" s="1110">
        <v>513</v>
      </c>
      <c r="C1100" s="1110">
        <v>513</v>
      </c>
      <c r="D1100" s="1106" t="s">
        <v>2628</v>
      </c>
    </row>
    <row r="1101" spans="1:4" s="1104" customFormat="1" ht="11.25" customHeight="1" x14ac:dyDescent="0.2">
      <c r="A1101" s="1405"/>
      <c r="B1101" s="1110">
        <v>2.02</v>
      </c>
      <c r="C1101" s="1110">
        <v>2.0219999999999998</v>
      </c>
      <c r="D1101" s="1106" t="s">
        <v>619</v>
      </c>
    </row>
    <row r="1102" spans="1:4" s="1104" customFormat="1" ht="11.25" customHeight="1" x14ac:dyDescent="0.2">
      <c r="A1102" s="1405"/>
      <c r="B1102" s="1110">
        <v>3553.91</v>
      </c>
      <c r="C1102" s="1110">
        <v>3553.9062899999999</v>
      </c>
      <c r="D1102" s="1106" t="s">
        <v>4119</v>
      </c>
    </row>
    <row r="1103" spans="1:4" s="1104" customFormat="1" ht="11.25" customHeight="1" x14ac:dyDescent="0.2">
      <c r="A1103" s="1405"/>
      <c r="B1103" s="1110">
        <v>70</v>
      </c>
      <c r="C1103" s="1110">
        <v>69.2</v>
      </c>
      <c r="D1103" s="1106" t="s">
        <v>621</v>
      </c>
    </row>
    <row r="1104" spans="1:4" s="1104" customFormat="1" ht="11.25" customHeight="1" x14ac:dyDescent="0.2">
      <c r="A1104" s="1405"/>
      <c r="B1104" s="1110">
        <v>90831.02</v>
      </c>
      <c r="C1104" s="1110">
        <v>90724.499299999981</v>
      </c>
      <c r="D1104" s="1106" t="s">
        <v>512</v>
      </c>
    </row>
    <row r="1105" spans="1:4" s="1104" customFormat="1" ht="11.25" customHeight="1" x14ac:dyDescent="0.2">
      <c r="A1105" s="1405"/>
      <c r="B1105" s="1110">
        <v>13804</v>
      </c>
      <c r="C1105" s="1110">
        <v>13057.208979999999</v>
      </c>
      <c r="D1105" s="1106" t="s">
        <v>617</v>
      </c>
    </row>
    <row r="1106" spans="1:4" s="1104" customFormat="1" ht="11.25" customHeight="1" x14ac:dyDescent="0.2">
      <c r="A1106" s="1405"/>
      <c r="B1106" s="1110">
        <v>3449</v>
      </c>
      <c r="C1106" s="1110">
        <v>3449</v>
      </c>
      <c r="D1106" s="1106" t="s">
        <v>618</v>
      </c>
    </row>
    <row r="1107" spans="1:4" s="1104" customFormat="1" ht="11.25" customHeight="1" x14ac:dyDescent="0.2">
      <c r="A1107" s="1405"/>
      <c r="B1107" s="1110">
        <v>134.80000000000001</v>
      </c>
      <c r="C1107" s="1110">
        <v>134.80000000000001</v>
      </c>
      <c r="D1107" s="1106" t="s">
        <v>4512</v>
      </c>
    </row>
    <row r="1108" spans="1:4" s="1104" customFormat="1" ht="11.25" customHeight="1" x14ac:dyDescent="0.2">
      <c r="A1108" s="1405"/>
      <c r="B1108" s="1110">
        <v>204.8</v>
      </c>
      <c r="C1108" s="1110">
        <v>204.8</v>
      </c>
      <c r="D1108" s="1106" t="s">
        <v>4514</v>
      </c>
    </row>
    <row r="1109" spans="1:4" s="1104" customFormat="1" ht="11.25" customHeight="1" x14ac:dyDescent="0.2">
      <c r="A1109" s="1405"/>
      <c r="B1109" s="1110">
        <v>3215.0299999999997</v>
      </c>
      <c r="C1109" s="1110">
        <v>3215</v>
      </c>
      <c r="D1109" s="1106" t="s">
        <v>2876</v>
      </c>
    </row>
    <row r="1110" spans="1:4" s="1104" customFormat="1" ht="11.25" customHeight="1" x14ac:dyDescent="0.2">
      <c r="A1110" s="1405"/>
      <c r="B1110" s="1110">
        <v>115824.76000000001</v>
      </c>
      <c r="C1110" s="1110">
        <v>114970.61657</v>
      </c>
      <c r="D1110" s="1106" t="s">
        <v>11</v>
      </c>
    </row>
    <row r="1111" spans="1:4" s="1104" customFormat="1" ht="11.25" customHeight="1" x14ac:dyDescent="0.2">
      <c r="A1111" s="1404" t="s">
        <v>737</v>
      </c>
      <c r="B1111" s="1109">
        <v>2.02</v>
      </c>
      <c r="C1111" s="1109">
        <v>2.0219999999999998</v>
      </c>
      <c r="D1111" s="1105" t="s">
        <v>619</v>
      </c>
    </row>
    <row r="1112" spans="1:4" s="1104" customFormat="1" ht="11.25" customHeight="1" x14ac:dyDescent="0.2">
      <c r="A1112" s="1405"/>
      <c r="B1112" s="1110">
        <v>2451.41</v>
      </c>
      <c r="C1112" s="1110">
        <v>2348.43579</v>
      </c>
      <c r="D1112" s="1106" t="s">
        <v>4119</v>
      </c>
    </row>
    <row r="1113" spans="1:4" s="1104" customFormat="1" ht="11.25" customHeight="1" x14ac:dyDescent="0.2">
      <c r="A1113" s="1405"/>
      <c r="B1113" s="1110">
        <v>457.2</v>
      </c>
      <c r="C1113" s="1110">
        <v>457.2</v>
      </c>
      <c r="D1113" s="1106" t="s">
        <v>622</v>
      </c>
    </row>
    <row r="1114" spans="1:4" s="1104" customFormat="1" ht="11.25" customHeight="1" x14ac:dyDescent="0.2">
      <c r="A1114" s="1405"/>
      <c r="B1114" s="1110">
        <v>47577.599999999999</v>
      </c>
      <c r="C1114" s="1110">
        <v>47577.594000000005</v>
      </c>
      <c r="D1114" s="1106" t="s">
        <v>512</v>
      </c>
    </row>
    <row r="1115" spans="1:4" s="1104" customFormat="1" ht="11.25" customHeight="1" x14ac:dyDescent="0.2">
      <c r="A1115" s="1405"/>
      <c r="B1115" s="1110">
        <v>4893</v>
      </c>
      <c r="C1115" s="1110">
        <v>4893</v>
      </c>
      <c r="D1115" s="1106" t="s">
        <v>617</v>
      </c>
    </row>
    <row r="1116" spans="1:4" s="1104" customFormat="1" ht="11.25" customHeight="1" x14ac:dyDescent="0.2">
      <c r="A1116" s="1405"/>
      <c r="B1116" s="1110">
        <v>2583</v>
      </c>
      <c r="C1116" s="1110">
        <v>2583</v>
      </c>
      <c r="D1116" s="1106" t="s">
        <v>618</v>
      </c>
    </row>
    <row r="1117" spans="1:4" s="1104" customFormat="1" ht="11.25" customHeight="1" x14ac:dyDescent="0.2">
      <c r="A1117" s="1405"/>
      <c r="B1117" s="1110">
        <v>3398.9</v>
      </c>
      <c r="C1117" s="1110">
        <v>3398.8917700000002</v>
      </c>
      <c r="D1117" s="1106" t="s">
        <v>4540</v>
      </c>
    </row>
    <row r="1118" spans="1:4" s="1104" customFormat="1" ht="11.25" customHeight="1" x14ac:dyDescent="0.2">
      <c r="A1118" s="1405"/>
      <c r="B1118" s="1110">
        <v>11521.06</v>
      </c>
      <c r="C1118" s="1110">
        <v>11521.053759999999</v>
      </c>
      <c r="D1118" s="1106" t="s">
        <v>3650</v>
      </c>
    </row>
    <row r="1119" spans="1:4" s="1104" customFormat="1" ht="11.25" customHeight="1" x14ac:dyDescent="0.2">
      <c r="A1119" s="1406"/>
      <c r="B1119" s="1111">
        <v>72884.19</v>
      </c>
      <c r="C1119" s="1111">
        <v>72781.197320000007</v>
      </c>
      <c r="D1119" s="1107" t="s">
        <v>11</v>
      </c>
    </row>
    <row r="1120" spans="1:4" s="1104" customFormat="1" ht="11.25" customHeight="1" x14ac:dyDescent="0.2">
      <c r="A1120" s="1405" t="s">
        <v>3191</v>
      </c>
      <c r="B1120" s="1110">
        <v>810</v>
      </c>
      <c r="C1120" s="1110">
        <v>810</v>
      </c>
      <c r="D1120" s="1106" t="s">
        <v>2628</v>
      </c>
    </row>
    <row r="1121" spans="1:4" s="1104" customFormat="1" ht="11.25" customHeight="1" x14ac:dyDescent="0.2">
      <c r="A1121" s="1405"/>
      <c r="B1121" s="1110">
        <v>663</v>
      </c>
      <c r="C1121" s="1110">
        <v>663</v>
      </c>
      <c r="D1121" s="1106" t="s">
        <v>622</v>
      </c>
    </row>
    <row r="1122" spans="1:4" s="1104" customFormat="1" ht="11.25" customHeight="1" x14ac:dyDescent="0.2">
      <c r="A1122" s="1405"/>
      <c r="B1122" s="1110">
        <v>30</v>
      </c>
      <c r="C1122" s="1110">
        <v>30</v>
      </c>
      <c r="D1122" s="1106" t="s">
        <v>621</v>
      </c>
    </row>
    <row r="1123" spans="1:4" s="1104" customFormat="1" ht="11.25" customHeight="1" x14ac:dyDescent="0.2">
      <c r="A1123" s="1405"/>
      <c r="B1123" s="1110">
        <v>21.95</v>
      </c>
      <c r="C1123" s="1110">
        <v>21.941999999999997</v>
      </c>
      <c r="D1123" s="1106" t="s">
        <v>4117</v>
      </c>
    </row>
    <row r="1124" spans="1:4" s="1104" customFormat="1" ht="11.25" customHeight="1" x14ac:dyDescent="0.2">
      <c r="A1124" s="1405"/>
      <c r="B1124" s="1110">
        <v>53493.93</v>
      </c>
      <c r="C1124" s="1110">
        <v>53493.914000000004</v>
      </c>
      <c r="D1124" s="1106" t="s">
        <v>512</v>
      </c>
    </row>
    <row r="1125" spans="1:4" s="1104" customFormat="1" ht="11.25" customHeight="1" x14ac:dyDescent="0.2">
      <c r="A1125" s="1405"/>
      <c r="B1125" s="1110">
        <v>18630</v>
      </c>
      <c r="C1125" s="1110">
        <v>18630</v>
      </c>
      <c r="D1125" s="1106" t="s">
        <v>617</v>
      </c>
    </row>
    <row r="1126" spans="1:4" s="1104" customFormat="1" ht="11.25" customHeight="1" x14ac:dyDescent="0.2">
      <c r="A1126" s="1405"/>
      <c r="B1126" s="1110">
        <v>3489</v>
      </c>
      <c r="C1126" s="1110">
        <v>3489</v>
      </c>
      <c r="D1126" s="1106" t="s">
        <v>618</v>
      </c>
    </row>
    <row r="1127" spans="1:4" s="1104" customFormat="1" ht="11.25" customHeight="1" x14ac:dyDescent="0.2">
      <c r="A1127" s="1405"/>
      <c r="B1127" s="1110">
        <v>463.7</v>
      </c>
      <c r="C1127" s="1110">
        <v>0</v>
      </c>
      <c r="D1127" s="1106" t="s">
        <v>3651</v>
      </c>
    </row>
    <row r="1128" spans="1:4" s="1104" customFormat="1" ht="11.25" customHeight="1" x14ac:dyDescent="0.2">
      <c r="A1128" s="1405"/>
      <c r="B1128" s="1110">
        <v>1275.3599999999999</v>
      </c>
      <c r="C1128" s="1110">
        <v>1275.3599999999999</v>
      </c>
      <c r="D1128" s="1106" t="s">
        <v>4512</v>
      </c>
    </row>
    <row r="1129" spans="1:4" s="1104" customFormat="1" ht="11.25" customHeight="1" x14ac:dyDescent="0.2">
      <c r="A1129" s="1405"/>
      <c r="B1129" s="1110">
        <v>302.39999999999998</v>
      </c>
      <c r="C1129" s="1110">
        <v>302.39999999999998</v>
      </c>
      <c r="D1129" s="1106" t="s">
        <v>4514</v>
      </c>
    </row>
    <row r="1130" spans="1:4" s="1104" customFormat="1" ht="11.25" customHeight="1" x14ac:dyDescent="0.2">
      <c r="A1130" s="1406"/>
      <c r="B1130" s="1111">
        <v>79179.34</v>
      </c>
      <c r="C1130" s="1111">
        <v>78715.615999999995</v>
      </c>
      <c r="D1130" s="1107" t="s">
        <v>11</v>
      </c>
    </row>
    <row r="1131" spans="1:4" s="1104" customFormat="1" ht="11.25" customHeight="1" x14ac:dyDescent="0.2">
      <c r="A1131" s="1405" t="s">
        <v>770</v>
      </c>
      <c r="B1131" s="1110">
        <v>1429.92</v>
      </c>
      <c r="C1131" s="1110">
        <v>1334.4830000000002</v>
      </c>
      <c r="D1131" s="1106" t="s">
        <v>2903</v>
      </c>
    </row>
    <row r="1132" spans="1:4" s="1104" customFormat="1" ht="11.25" customHeight="1" x14ac:dyDescent="0.2">
      <c r="A1132" s="1405"/>
      <c r="B1132" s="1110">
        <v>35</v>
      </c>
      <c r="C1132" s="1110">
        <v>35</v>
      </c>
      <c r="D1132" s="1106" t="s">
        <v>3202</v>
      </c>
    </row>
    <row r="1133" spans="1:4" s="1104" customFormat="1" ht="11.25" customHeight="1" x14ac:dyDescent="0.2">
      <c r="A1133" s="1405"/>
      <c r="B1133" s="1110">
        <v>1349</v>
      </c>
      <c r="C1133" s="1110">
        <v>1349</v>
      </c>
      <c r="D1133" s="1106" t="s">
        <v>2628</v>
      </c>
    </row>
    <row r="1134" spans="1:4" s="1104" customFormat="1" ht="11.25" customHeight="1" x14ac:dyDescent="0.2">
      <c r="A1134" s="1405"/>
      <c r="B1134" s="1110">
        <v>1187.03</v>
      </c>
      <c r="C1134" s="1110">
        <v>1186.4277999999999</v>
      </c>
      <c r="D1134" s="1106" t="s">
        <v>4119</v>
      </c>
    </row>
    <row r="1135" spans="1:4" s="1104" customFormat="1" ht="11.25" customHeight="1" x14ac:dyDescent="0.2">
      <c r="A1135" s="1405"/>
      <c r="B1135" s="1110">
        <v>100</v>
      </c>
      <c r="C1135" s="1110">
        <v>100</v>
      </c>
      <c r="D1135" s="1106" t="s">
        <v>2918</v>
      </c>
    </row>
    <row r="1136" spans="1:4" s="1104" customFormat="1" ht="11.25" customHeight="1" x14ac:dyDescent="0.2">
      <c r="A1136" s="1405"/>
      <c r="B1136" s="1110">
        <v>187.35000000000002</v>
      </c>
      <c r="C1136" s="1110">
        <v>187.33499999999998</v>
      </c>
      <c r="D1136" s="1106" t="s">
        <v>4117</v>
      </c>
    </row>
    <row r="1137" spans="1:4" s="1104" customFormat="1" ht="11.25" customHeight="1" x14ac:dyDescent="0.2">
      <c r="A1137" s="1405"/>
      <c r="B1137" s="1110">
        <v>117190.90999999999</v>
      </c>
      <c r="C1137" s="1110">
        <v>117190.90700000001</v>
      </c>
      <c r="D1137" s="1106" t="s">
        <v>512</v>
      </c>
    </row>
    <row r="1138" spans="1:4" s="1104" customFormat="1" ht="11.25" customHeight="1" x14ac:dyDescent="0.2">
      <c r="A1138" s="1405"/>
      <c r="B1138" s="1110">
        <v>15975</v>
      </c>
      <c r="C1138" s="1110">
        <v>15975</v>
      </c>
      <c r="D1138" s="1106" t="s">
        <v>617</v>
      </c>
    </row>
    <row r="1139" spans="1:4" s="1104" customFormat="1" ht="11.25" customHeight="1" x14ac:dyDescent="0.2">
      <c r="A1139" s="1405"/>
      <c r="B1139" s="1110">
        <v>1083</v>
      </c>
      <c r="C1139" s="1110">
        <v>1083</v>
      </c>
      <c r="D1139" s="1106" t="s">
        <v>618</v>
      </c>
    </row>
    <row r="1140" spans="1:4" s="1104" customFormat="1" ht="11.25" customHeight="1" x14ac:dyDescent="0.2">
      <c r="A1140" s="1405"/>
      <c r="B1140" s="1110">
        <v>1078.8</v>
      </c>
      <c r="C1140" s="1110">
        <v>1078.8</v>
      </c>
      <c r="D1140" s="1106" t="s">
        <v>4512</v>
      </c>
    </row>
    <row r="1141" spans="1:4" s="1104" customFormat="1" ht="11.25" customHeight="1" x14ac:dyDescent="0.2">
      <c r="A1141" s="1405"/>
      <c r="B1141" s="1110">
        <v>36</v>
      </c>
      <c r="C1141" s="1110">
        <v>28</v>
      </c>
      <c r="D1141" s="1106" t="s">
        <v>4514</v>
      </c>
    </row>
    <row r="1142" spans="1:4" s="1104" customFormat="1" ht="11.25" customHeight="1" x14ac:dyDescent="0.2">
      <c r="A1142" s="1405"/>
      <c r="B1142" s="1110">
        <v>15</v>
      </c>
      <c r="C1142" s="1110">
        <v>15</v>
      </c>
      <c r="D1142" s="1106" t="s">
        <v>2650</v>
      </c>
    </row>
    <row r="1143" spans="1:4" s="1104" customFormat="1" ht="11.25" customHeight="1" x14ac:dyDescent="0.2">
      <c r="A1143" s="1405"/>
      <c r="B1143" s="1110">
        <v>139667.00999999998</v>
      </c>
      <c r="C1143" s="1110">
        <v>139562.9528</v>
      </c>
      <c r="D1143" s="1106" t="s">
        <v>11</v>
      </c>
    </row>
    <row r="1144" spans="1:4" s="1104" customFormat="1" ht="11.25" customHeight="1" x14ac:dyDescent="0.2">
      <c r="A1144" s="1404" t="s">
        <v>763</v>
      </c>
      <c r="B1144" s="1109">
        <v>618.83999999999992</v>
      </c>
      <c r="C1144" s="1109">
        <v>618.82399999999996</v>
      </c>
      <c r="D1144" s="1105" t="s">
        <v>3450</v>
      </c>
    </row>
    <row r="1145" spans="1:4" s="1104" customFormat="1" ht="11.25" customHeight="1" x14ac:dyDescent="0.2">
      <c r="A1145" s="1405"/>
      <c r="B1145" s="1110">
        <v>100</v>
      </c>
      <c r="C1145" s="1110">
        <v>100</v>
      </c>
      <c r="D1145" s="1106" t="s">
        <v>2814</v>
      </c>
    </row>
    <row r="1146" spans="1:4" s="1104" customFormat="1" ht="11.25" customHeight="1" x14ac:dyDescent="0.2">
      <c r="A1146" s="1405"/>
      <c r="B1146" s="1110">
        <v>396</v>
      </c>
      <c r="C1146" s="1110">
        <v>396</v>
      </c>
      <c r="D1146" s="1106" t="s">
        <v>2628</v>
      </c>
    </row>
    <row r="1147" spans="1:4" s="1104" customFormat="1" ht="11.25" customHeight="1" x14ac:dyDescent="0.2">
      <c r="A1147" s="1405"/>
      <c r="B1147" s="1110">
        <v>3270.66</v>
      </c>
      <c r="C1147" s="1110">
        <v>3261.3803899999998</v>
      </c>
      <c r="D1147" s="1106" t="s">
        <v>4119</v>
      </c>
    </row>
    <row r="1148" spans="1:4" s="1104" customFormat="1" ht="11.25" customHeight="1" x14ac:dyDescent="0.2">
      <c r="A1148" s="1405"/>
      <c r="B1148" s="1110">
        <v>795</v>
      </c>
      <c r="C1148" s="1110">
        <v>795</v>
      </c>
      <c r="D1148" s="1106" t="s">
        <v>622</v>
      </c>
    </row>
    <row r="1149" spans="1:4" s="1104" customFormat="1" ht="11.25" customHeight="1" x14ac:dyDescent="0.2">
      <c r="A1149" s="1405"/>
      <c r="B1149" s="1110">
        <v>65193.770000000004</v>
      </c>
      <c r="C1149" s="1110">
        <v>65193.769</v>
      </c>
      <c r="D1149" s="1106" t="s">
        <v>512</v>
      </c>
    </row>
    <row r="1150" spans="1:4" s="1104" customFormat="1" ht="11.25" customHeight="1" x14ac:dyDescent="0.2">
      <c r="A1150" s="1405"/>
      <c r="B1150" s="1110">
        <v>9427</v>
      </c>
      <c r="C1150" s="1110">
        <v>9427</v>
      </c>
      <c r="D1150" s="1106" t="s">
        <v>617</v>
      </c>
    </row>
    <row r="1151" spans="1:4" s="1104" customFormat="1" ht="11.25" customHeight="1" x14ac:dyDescent="0.2">
      <c r="A1151" s="1405"/>
      <c r="B1151" s="1110">
        <v>514</v>
      </c>
      <c r="C1151" s="1110">
        <v>514</v>
      </c>
      <c r="D1151" s="1106" t="s">
        <v>618</v>
      </c>
    </row>
    <row r="1152" spans="1:4" s="1104" customFormat="1" ht="11.25" customHeight="1" x14ac:dyDescent="0.2">
      <c r="A1152" s="1405"/>
      <c r="B1152" s="1110">
        <v>134.80000000000001</v>
      </c>
      <c r="C1152" s="1110">
        <v>134.80000000000001</v>
      </c>
      <c r="D1152" s="1106" t="s">
        <v>4512</v>
      </c>
    </row>
    <row r="1153" spans="1:4" s="1104" customFormat="1" ht="11.25" customHeight="1" x14ac:dyDescent="0.2">
      <c r="A1153" s="1405"/>
      <c r="B1153" s="1110">
        <v>36</v>
      </c>
      <c r="C1153" s="1110">
        <v>32</v>
      </c>
      <c r="D1153" s="1106" t="s">
        <v>4514</v>
      </c>
    </row>
    <row r="1154" spans="1:4" s="1104" customFormat="1" ht="11.25" customHeight="1" x14ac:dyDescent="0.2">
      <c r="A1154" s="1405"/>
      <c r="B1154" s="1110">
        <v>80486.070000000007</v>
      </c>
      <c r="C1154" s="1110">
        <v>80472.773390000002</v>
      </c>
      <c r="D1154" s="1106" t="s">
        <v>11</v>
      </c>
    </row>
    <row r="1155" spans="1:4" s="1104" customFormat="1" ht="11.25" customHeight="1" x14ac:dyDescent="0.2">
      <c r="A1155" s="1404" t="s">
        <v>780</v>
      </c>
      <c r="B1155" s="1109">
        <v>93.42</v>
      </c>
      <c r="C1155" s="1109">
        <v>93.42</v>
      </c>
      <c r="D1155" s="1105" t="s">
        <v>4501</v>
      </c>
    </row>
    <row r="1156" spans="1:4" s="1104" customFormat="1" ht="11.25" customHeight="1" x14ac:dyDescent="0.2">
      <c r="A1156" s="1405"/>
      <c r="B1156" s="1110">
        <v>4911.17</v>
      </c>
      <c r="C1156" s="1110">
        <v>4911.1691700000001</v>
      </c>
      <c r="D1156" s="1106" t="s">
        <v>3465</v>
      </c>
    </row>
    <row r="1157" spans="1:4" s="1104" customFormat="1" ht="11.25" customHeight="1" x14ac:dyDescent="0.2">
      <c r="A1157" s="1405"/>
      <c r="B1157" s="1110">
        <v>80</v>
      </c>
      <c r="C1157" s="1110">
        <v>80</v>
      </c>
      <c r="D1157" s="1106" t="s">
        <v>2814</v>
      </c>
    </row>
    <row r="1158" spans="1:4" s="1104" customFormat="1" ht="11.25" customHeight="1" x14ac:dyDescent="0.2">
      <c r="A1158" s="1405"/>
      <c r="B1158" s="1110">
        <v>288</v>
      </c>
      <c r="C1158" s="1110">
        <v>288</v>
      </c>
      <c r="D1158" s="1106" t="s">
        <v>2628</v>
      </c>
    </row>
    <row r="1159" spans="1:4" s="1104" customFormat="1" ht="11.25" customHeight="1" x14ac:dyDescent="0.2">
      <c r="A1159" s="1405"/>
      <c r="B1159" s="1110">
        <v>2810.42</v>
      </c>
      <c r="C1159" s="1110">
        <v>2810.4192000000003</v>
      </c>
      <c r="D1159" s="1106" t="s">
        <v>4119</v>
      </c>
    </row>
    <row r="1160" spans="1:4" s="1104" customFormat="1" ht="11.25" customHeight="1" x14ac:dyDescent="0.2">
      <c r="A1160" s="1405"/>
      <c r="B1160" s="1110">
        <v>16</v>
      </c>
      <c r="C1160" s="1110">
        <v>16</v>
      </c>
      <c r="D1160" s="1106" t="s">
        <v>624</v>
      </c>
    </row>
    <row r="1161" spans="1:4" s="1104" customFormat="1" ht="11.25" customHeight="1" x14ac:dyDescent="0.2">
      <c r="A1161" s="1405"/>
      <c r="B1161" s="1110">
        <v>353.5</v>
      </c>
      <c r="C1161" s="1110">
        <v>353.5</v>
      </c>
      <c r="D1161" s="1106" t="s">
        <v>622</v>
      </c>
    </row>
    <row r="1162" spans="1:4" s="1104" customFormat="1" ht="11.25" customHeight="1" x14ac:dyDescent="0.2">
      <c r="A1162" s="1405"/>
      <c r="B1162" s="1110">
        <v>64941.36</v>
      </c>
      <c r="C1162" s="1110">
        <v>64941.362999999998</v>
      </c>
      <c r="D1162" s="1106" t="s">
        <v>512</v>
      </c>
    </row>
    <row r="1163" spans="1:4" s="1104" customFormat="1" ht="11.25" customHeight="1" x14ac:dyDescent="0.2">
      <c r="A1163" s="1405"/>
      <c r="B1163" s="1110">
        <v>10821</v>
      </c>
      <c r="C1163" s="1110">
        <v>10821</v>
      </c>
      <c r="D1163" s="1106" t="s">
        <v>617</v>
      </c>
    </row>
    <row r="1164" spans="1:4" s="1104" customFormat="1" ht="11.25" customHeight="1" x14ac:dyDescent="0.2">
      <c r="A1164" s="1405"/>
      <c r="B1164" s="1110">
        <v>2164</v>
      </c>
      <c r="C1164" s="1110">
        <v>2164</v>
      </c>
      <c r="D1164" s="1106" t="s">
        <v>618</v>
      </c>
    </row>
    <row r="1165" spans="1:4" s="1104" customFormat="1" ht="11.25" customHeight="1" x14ac:dyDescent="0.2">
      <c r="A1165" s="1405"/>
      <c r="B1165" s="1110">
        <v>134.80000000000001</v>
      </c>
      <c r="C1165" s="1110">
        <v>134.80000000000001</v>
      </c>
      <c r="D1165" s="1106" t="s">
        <v>4512</v>
      </c>
    </row>
    <row r="1166" spans="1:4" s="1104" customFormat="1" ht="11.25" customHeight="1" x14ac:dyDescent="0.2">
      <c r="A1166" s="1405"/>
      <c r="B1166" s="1110">
        <v>8.56</v>
      </c>
      <c r="C1166" s="1110">
        <v>8.5619999999999994</v>
      </c>
      <c r="D1166" s="1106" t="s">
        <v>623</v>
      </c>
    </row>
    <row r="1167" spans="1:4" s="1104" customFormat="1" ht="11.25" customHeight="1" x14ac:dyDescent="0.2">
      <c r="A1167" s="1406"/>
      <c r="B1167" s="1111">
        <v>86622.23</v>
      </c>
      <c r="C1167" s="1111">
        <v>86622.233370000002</v>
      </c>
      <c r="D1167" s="1107" t="s">
        <v>11</v>
      </c>
    </row>
    <row r="1168" spans="1:4" s="1104" customFormat="1" ht="11.25" customHeight="1" x14ac:dyDescent="0.2">
      <c r="A1168" s="1405" t="s">
        <v>758</v>
      </c>
      <c r="B1168" s="1110">
        <v>38.46</v>
      </c>
      <c r="C1168" s="1110">
        <v>38.46</v>
      </c>
      <c r="D1168" s="1106" t="s">
        <v>4501</v>
      </c>
    </row>
    <row r="1169" spans="1:4" s="1104" customFormat="1" ht="11.25" customHeight="1" x14ac:dyDescent="0.2">
      <c r="A1169" s="1405"/>
      <c r="B1169" s="1110">
        <v>4816.9699999999993</v>
      </c>
      <c r="C1169" s="1110">
        <v>4816.97</v>
      </c>
      <c r="D1169" s="1106" t="s">
        <v>3393</v>
      </c>
    </row>
    <row r="1170" spans="1:4" s="1104" customFormat="1" ht="11.25" customHeight="1" x14ac:dyDescent="0.2">
      <c r="A1170" s="1405"/>
      <c r="B1170" s="1110">
        <v>167</v>
      </c>
      <c r="C1170" s="1110">
        <v>167</v>
      </c>
      <c r="D1170" s="1106" t="s">
        <v>2628</v>
      </c>
    </row>
    <row r="1171" spans="1:4" s="1104" customFormat="1" ht="11.25" customHeight="1" x14ac:dyDescent="0.2">
      <c r="A1171" s="1405"/>
      <c r="B1171" s="1110">
        <v>2.02</v>
      </c>
      <c r="C1171" s="1110">
        <v>2.0219999999999998</v>
      </c>
      <c r="D1171" s="1106" t="s">
        <v>619</v>
      </c>
    </row>
    <row r="1172" spans="1:4" s="1104" customFormat="1" ht="11.25" customHeight="1" x14ac:dyDescent="0.2">
      <c r="A1172" s="1405"/>
      <c r="B1172" s="1110">
        <v>4628.2</v>
      </c>
      <c r="C1172" s="1110">
        <v>4628.2014499999996</v>
      </c>
      <c r="D1172" s="1106" t="s">
        <v>4119</v>
      </c>
    </row>
    <row r="1173" spans="1:4" s="1104" customFormat="1" ht="11.25" customHeight="1" x14ac:dyDescent="0.2">
      <c r="A1173" s="1405"/>
      <c r="B1173" s="1110">
        <v>358.5</v>
      </c>
      <c r="C1173" s="1110">
        <v>358.5</v>
      </c>
      <c r="D1173" s="1106" t="s">
        <v>624</v>
      </c>
    </row>
    <row r="1174" spans="1:4" s="1104" customFormat="1" ht="11.25" customHeight="1" x14ac:dyDescent="0.2">
      <c r="A1174" s="1405"/>
      <c r="B1174" s="1110">
        <v>511.9</v>
      </c>
      <c r="C1174" s="1110">
        <v>329.5</v>
      </c>
      <c r="D1174" s="1106" t="s">
        <v>622</v>
      </c>
    </row>
    <row r="1175" spans="1:4" s="1104" customFormat="1" ht="11.25" customHeight="1" x14ac:dyDescent="0.2">
      <c r="A1175" s="1405"/>
      <c r="B1175" s="1110">
        <v>1965.94</v>
      </c>
      <c r="C1175" s="1110">
        <v>1965.944</v>
      </c>
      <c r="D1175" s="1106" t="s">
        <v>4518</v>
      </c>
    </row>
    <row r="1176" spans="1:4" s="1104" customFormat="1" ht="11.25" customHeight="1" x14ac:dyDescent="0.2">
      <c r="A1176" s="1405"/>
      <c r="B1176" s="1110">
        <v>23.37</v>
      </c>
      <c r="C1176" s="1110">
        <v>23.364999999999998</v>
      </c>
      <c r="D1176" s="1106" t="s">
        <v>3169</v>
      </c>
    </row>
    <row r="1177" spans="1:4" s="1104" customFormat="1" ht="11.25" customHeight="1" x14ac:dyDescent="0.2">
      <c r="A1177" s="1405"/>
      <c r="B1177" s="1110">
        <v>92350.339999999982</v>
      </c>
      <c r="C1177" s="1110">
        <v>92350.332000000009</v>
      </c>
      <c r="D1177" s="1106" t="s">
        <v>512</v>
      </c>
    </row>
    <row r="1178" spans="1:4" s="1104" customFormat="1" ht="11.25" customHeight="1" x14ac:dyDescent="0.2">
      <c r="A1178" s="1405"/>
      <c r="B1178" s="1110">
        <v>15278</v>
      </c>
      <c r="C1178" s="1110">
        <v>15278</v>
      </c>
      <c r="D1178" s="1106" t="s">
        <v>617</v>
      </c>
    </row>
    <row r="1179" spans="1:4" s="1104" customFormat="1" ht="11.25" customHeight="1" x14ac:dyDescent="0.2">
      <c r="A1179" s="1405"/>
      <c r="B1179" s="1110">
        <v>1787</v>
      </c>
      <c r="C1179" s="1110">
        <v>1787</v>
      </c>
      <c r="D1179" s="1106" t="s">
        <v>618</v>
      </c>
    </row>
    <row r="1180" spans="1:4" s="1104" customFormat="1" ht="11.25" customHeight="1" x14ac:dyDescent="0.2">
      <c r="A1180" s="1405"/>
      <c r="B1180" s="1110">
        <v>873.8</v>
      </c>
      <c r="C1180" s="1110">
        <v>873.8</v>
      </c>
      <c r="D1180" s="1106" t="s">
        <v>4512</v>
      </c>
    </row>
    <row r="1181" spans="1:4" s="1104" customFormat="1" ht="11.25" customHeight="1" x14ac:dyDescent="0.2">
      <c r="A1181" s="1405"/>
      <c r="B1181" s="1110">
        <v>4.28</v>
      </c>
      <c r="C1181" s="1110">
        <v>4.2809999999999997</v>
      </c>
      <c r="D1181" s="1106" t="s">
        <v>623</v>
      </c>
    </row>
    <row r="1182" spans="1:4" s="1104" customFormat="1" ht="11.25" customHeight="1" x14ac:dyDescent="0.2">
      <c r="A1182" s="1405"/>
      <c r="B1182" s="1110">
        <v>327.9</v>
      </c>
      <c r="C1182" s="1110">
        <v>327.9</v>
      </c>
      <c r="D1182" s="1106" t="s">
        <v>4514</v>
      </c>
    </row>
    <row r="1183" spans="1:4" s="1104" customFormat="1" ht="11.25" customHeight="1" x14ac:dyDescent="0.2">
      <c r="A1183" s="1406"/>
      <c r="B1183" s="1111">
        <v>123133.67999999998</v>
      </c>
      <c r="C1183" s="1111">
        <v>122951.27545000002</v>
      </c>
      <c r="D1183" s="1107" t="s">
        <v>11</v>
      </c>
    </row>
    <row r="1184" spans="1:4" s="1104" customFormat="1" ht="11.25" customHeight="1" x14ac:dyDescent="0.2">
      <c r="A1184" s="1405" t="s">
        <v>2640</v>
      </c>
      <c r="B1184" s="1110">
        <v>861.05</v>
      </c>
      <c r="C1184" s="1110">
        <v>861.03300000000002</v>
      </c>
      <c r="D1184" s="1106" t="s">
        <v>3450</v>
      </c>
    </row>
    <row r="1185" spans="1:4" s="1104" customFormat="1" ht="11.25" customHeight="1" x14ac:dyDescent="0.2">
      <c r="A1185" s="1405"/>
      <c r="B1185" s="1110">
        <v>36.53</v>
      </c>
      <c r="C1185" s="1110">
        <v>36.528359999999999</v>
      </c>
      <c r="D1185" s="1106" t="s">
        <v>4123</v>
      </c>
    </row>
    <row r="1186" spans="1:4" s="1104" customFormat="1" ht="11.25" customHeight="1" x14ac:dyDescent="0.2">
      <c r="A1186" s="1405"/>
      <c r="B1186" s="1110">
        <v>400</v>
      </c>
      <c r="C1186" s="1110">
        <v>400</v>
      </c>
      <c r="D1186" s="1106" t="s">
        <v>489</v>
      </c>
    </row>
    <row r="1187" spans="1:4" s="1104" customFormat="1" ht="11.25" customHeight="1" x14ac:dyDescent="0.2">
      <c r="A1187" s="1405"/>
      <c r="B1187" s="1110">
        <v>350</v>
      </c>
      <c r="C1187" s="1110">
        <v>350</v>
      </c>
      <c r="D1187" s="1106" t="s">
        <v>2628</v>
      </c>
    </row>
    <row r="1188" spans="1:4" s="1104" customFormat="1" ht="11.25" customHeight="1" x14ac:dyDescent="0.2">
      <c r="A1188" s="1405"/>
      <c r="B1188" s="1110">
        <v>2.02</v>
      </c>
      <c r="C1188" s="1110">
        <v>2.0219999999999998</v>
      </c>
      <c r="D1188" s="1106" t="s">
        <v>619</v>
      </c>
    </row>
    <row r="1189" spans="1:4" s="1104" customFormat="1" ht="11.25" customHeight="1" x14ac:dyDescent="0.2">
      <c r="A1189" s="1405"/>
      <c r="B1189" s="1110">
        <v>283</v>
      </c>
      <c r="C1189" s="1110">
        <v>283</v>
      </c>
      <c r="D1189" s="1106" t="s">
        <v>622</v>
      </c>
    </row>
    <row r="1190" spans="1:4" s="1104" customFormat="1" ht="11.25" customHeight="1" x14ac:dyDescent="0.2">
      <c r="A1190" s="1405"/>
      <c r="B1190" s="1110">
        <v>48405.840000000004</v>
      </c>
      <c r="C1190" s="1110">
        <v>48405.841</v>
      </c>
      <c r="D1190" s="1106" t="s">
        <v>512</v>
      </c>
    </row>
    <row r="1191" spans="1:4" s="1104" customFormat="1" ht="11.25" customHeight="1" x14ac:dyDescent="0.2">
      <c r="A1191" s="1405"/>
      <c r="B1191" s="1110">
        <v>8967</v>
      </c>
      <c r="C1191" s="1110">
        <v>8954.0976699999992</v>
      </c>
      <c r="D1191" s="1106" t="s">
        <v>617</v>
      </c>
    </row>
    <row r="1192" spans="1:4" s="1104" customFormat="1" ht="11.25" customHeight="1" x14ac:dyDescent="0.2">
      <c r="A1192" s="1405"/>
      <c r="B1192" s="1110">
        <v>941</v>
      </c>
      <c r="C1192" s="1110">
        <v>941</v>
      </c>
      <c r="D1192" s="1106" t="s">
        <v>618</v>
      </c>
    </row>
    <row r="1193" spans="1:4" s="1104" customFormat="1" ht="11.25" customHeight="1" x14ac:dyDescent="0.2">
      <c r="A1193" s="1405"/>
      <c r="B1193" s="1110">
        <v>94.36</v>
      </c>
      <c r="C1193" s="1110">
        <v>94.36</v>
      </c>
      <c r="D1193" s="1106" t="s">
        <v>4512</v>
      </c>
    </row>
    <row r="1194" spans="1:4" s="1104" customFormat="1" ht="11.25" customHeight="1" x14ac:dyDescent="0.2">
      <c r="A1194" s="1405"/>
      <c r="B1194" s="1110">
        <v>1</v>
      </c>
      <c r="C1194" s="1110">
        <v>1</v>
      </c>
      <c r="D1194" s="1106" t="s">
        <v>4514</v>
      </c>
    </row>
    <row r="1195" spans="1:4" s="1104" customFormat="1" ht="11.25" customHeight="1" x14ac:dyDescent="0.2">
      <c r="A1195" s="1405"/>
      <c r="B1195" s="1110">
        <v>60341.8</v>
      </c>
      <c r="C1195" s="1110">
        <v>60328.882030000001</v>
      </c>
      <c r="D1195" s="1106" t="s">
        <v>11</v>
      </c>
    </row>
    <row r="1196" spans="1:4" s="1104" customFormat="1" ht="11.25" customHeight="1" x14ac:dyDescent="0.2">
      <c r="A1196" s="1404" t="s">
        <v>788</v>
      </c>
      <c r="B1196" s="1109">
        <v>1100</v>
      </c>
      <c r="C1196" s="1109">
        <v>1100</v>
      </c>
      <c r="D1196" s="1105" t="s">
        <v>489</v>
      </c>
    </row>
    <row r="1197" spans="1:4" s="1104" customFormat="1" ht="11.25" customHeight="1" x14ac:dyDescent="0.2">
      <c r="A1197" s="1405"/>
      <c r="B1197" s="1110">
        <v>450</v>
      </c>
      <c r="C1197" s="1110">
        <v>450</v>
      </c>
      <c r="D1197" s="1106" t="s">
        <v>2628</v>
      </c>
    </row>
    <row r="1198" spans="1:4" s="1104" customFormat="1" ht="11.25" customHeight="1" x14ac:dyDescent="0.2">
      <c r="A1198" s="1405"/>
      <c r="B1198" s="1110">
        <v>5</v>
      </c>
      <c r="C1198" s="1110">
        <v>5</v>
      </c>
      <c r="D1198" s="1106" t="s">
        <v>619</v>
      </c>
    </row>
    <row r="1199" spans="1:4" s="1104" customFormat="1" ht="11.25" customHeight="1" x14ac:dyDescent="0.2">
      <c r="A1199" s="1405"/>
      <c r="B1199" s="1110">
        <v>3969.6499999999996</v>
      </c>
      <c r="C1199" s="1110">
        <v>3969.6509999999998</v>
      </c>
      <c r="D1199" s="1106" t="s">
        <v>4119</v>
      </c>
    </row>
    <row r="1200" spans="1:4" s="1104" customFormat="1" ht="11.25" customHeight="1" x14ac:dyDescent="0.2">
      <c r="A1200" s="1405"/>
      <c r="B1200" s="1110">
        <v>6200</v>
      </c>
      <c r="C1200" s="1110">
        <v>6200</v>
      </c>
      <c r="D1200" s="1106" t="s">
        <v>4541</v>
      </c>
    </row>
    <row r="1201" spans="1:4" s="1104" customFormat="1" ht="11.25" customHeight="1" x14ac:dyDescent="0.2">
      <c r="A1201" s="1405"/>
      <c r="B1201" s="1110">
        <v>16</v>
      </c>
      <c r="C1201" s="1110">
        <v>16</v>
      </c>
      <c r="D1201" s="1106" t="s">
        <v>624</v>
      </c>
    </row>
    <row r="1202" spans="1:4" s="1104" customFormat="1" ht="11.25" customHeight="1" x14ac:dyDescent="0.2">
      <c r="A1202" s="1405"/>
      <c r="B1202" s="1110">
        <v>441.5</v>
      </c>
      <c r="C1202" s="1110">
        <v>441.5</v>
      </c>
      <c r="D1202" s="1106" t="s">
        <v>622</v>
      </c>
    </row>
    <row r="1203" spans="1:4" s="1104" customFormat="1" ht="11.25" customHeight="1" x14ac:dyDescent="0.2">
      <c r="A1203" s="1405"/>
      <c r="B1203" s="1110">
        <v>23.37</v>
      </c>
      <c r="C1203" s="1110">
        <v>23.364999999999998</v>
      </c>
      <c r="D1203" s="1106" t="s">
        <v>3169</v>
      </c>
    </row>
    <row r="1204" spans="1:4" s="1104" customFormat="1" ht="11.25" customHeight="1" x14ac:dyDescent="0.2">
      <c r="A1204" s="1405"/>
      <c r="B1204" s="1110">
        <v>132060.93</v>
      </c>
      <c r="C1204" s="1110">
        <v>132060.92799999999</v>
      </c>
      <c r="D1204" s="1106" t="s">
        <v>512</v>
      </c>
    </row>
    <row r="1205" spans="1:4" s="1104" customFormat="1" ht="11.25" customHeight="1" x14ac:dyDescent="0.2">
      <c r="A1205" s="1405"/>
      <c r="B1205" s="1110">
        <v>13024</v>
      </c>
      <c r="C1205" s="1110">
        <v>13024</v>
      </c>
      <c r="D1205" s="1106" t="s">
        <v>617</v>
      </c>
    </row>
    <row r="1206" spans="1:4" s="1104" customFormat="1" ht="11.25" customHeight="1" x14ac:dyDescent="0.2">
      <c r="A1206" s="1405"/>
      <c r="B1206" s="1110">
        <v>2546</v>
      </c>
      <c r="C1206" s="1110">
        <v>2546</v>
      </c>
      <c r="D1206" s="1106" t="s">
        <v>618</v>
      </c>
    </row>
    <row r="1207" spans="1:4" s="1104" customFormat="1" ht="11.25" customHeight="1" x14ac:dyDescent="0.2">
      <c r="A1207" s="1405"/>
      <c r="B1207" s="1110">
        <v>882</v>
      </c>
      <c r="C1207" s="1110">
        <v>882</v>
      </c>
      <c r="D1207" s="1106" t="s">
        <v>4512</v>
      </c>
    </row>
    <row r="1208" spans="1:4" s="1104" customFormat="1" ht="11.25" customHeight="1" x14ac:dyDescent="0.2">
      <c r="A1208" s="1405"/>
      <c r="B1208" s="1110">
        <v>4.28</v>
      </c>
      <c r="C1208" s="1110">
        <v>4.2809999999999997</v>
      </c>
      <c r="D1208" s="1106" t="s">
        <v>623</v>
      </c>
    </row>
    <row r="1209" spans="1:4" s="1104" customFormat="1" ht="11.25" customHeight="1" x14ac:dyDescent="0.2">
      <c r="A1209" s="1405"/>
      <c r="B1209" s="1110">
        <v>1794.2</v>
      </c>
      <c r="C1209" s="1110">
        <v>1794.2</v>
      </c>
      <c r="D1209" s="1106" t="s">
        <v>4514</v>
      </c>
    </row>
    <row r="1210" spans="1:4" s="1104" customFormat="1" ht="11.25" customHeight="1" x14ac:dyDescent="0.2">
      <c r="A1210" s="1405"/>
      <c r="B1210" s="1110">
        <v>12987.88</v>
      </c>
      <c r="C1210" s="1110">
        <v>10627.92893</v>
      </c>
      <c r="D1210" s="1106" t="s">
        <v>2925</v>
      </c>
    </row>
    <row r="1211" spans="1:4" s="1104" customFormat="1" ht="11.25" customHeight="1" x14ac:dyDescent="0.2">
      <c r="A1211" s="1405"/>
      <c r="B1211" s="1110">
        <v>175504.81</v>
      </c>
      <c r="C1211" s="1110">
        <v>173144.85392999998</v>
      </c>
      <c r="D1211" s="1106" t="s">
        <v>11</v>
      </c>
    </row>
    <row r="1212" spans="1:4" s="1104" customFormat="1" ht="11.25" customHeight="1" x14ac:dyDescent="0.2">
      <c r="A1212" s="1404" t="s">
        <v>752</v>
      </c>
      <c r="B1212" s="1109">
        <v>1441</v>
      </c>
      <c r="C1212" s="1109">
        <v>1441</v>
      </c>
      <c r="D1212" s="1105" t="s">
        <v>2628</v>
      </c>
    </row>
    <row r="1213" spans="1:4" s="1104" customFormat="1" ht="11.25" customHeight="1" x14ac:dyDescent="0.2">
      <c r="A1213" s="1405"/>
      <c r="B1213" s="1110">
        <v>1348.16</v>
      </c>
      <c r="C1213" s="1110">
        <v>1348.1602</v>
      </c>
      <c r="D1213" s="1106" t="s">
        <v>4119</v>
      </c>
    </row>
    <row r="1214" spans="1:4" s="1104" customFormat="1" ht="11.25" customHeight="1" x14ac:dyDescent="0.2">
      <c r="A1214" s="1405"/>
      <c r="B1214" s="1110">
        <v>50617.35</v>
      </c>
      <c r="C1214" s="1110">
        <v>50617.341999999997</v>
      </c>
      <c r="D1214" s="1106" t="s">
        <v>512</v>
      </c>
    </row>
    <row r="1215" spans="1:4" s="1104" customFormat="1" ht="11.25" customHeight="1" x14ac:dyDescent="0.2">
      <c r="A1215" s="1405"/>
      <c r="B1215" s="1110">
        <v>3569</v>
      </c>
      <c r="C1215" s="1110">
        <v>3492.92778</v>
      </c>
      <c r="D1215" s="1106" t="s">
        <v>617</v>
      </c>
    </row>
    <row r="1216" spans="1:4" s="1104" customFormat="1" ht="11.25" customHeight="1" x14ac:dyDescent="0.2">
      <c r="A1216" s="1405"/>
      <c r="B1216" s="1110">
        <v>1465</v>
      </c>
      <c r="C1216" s="1110">
        <v>1465</v>
      </c>
      <c r="D1216" s="1106" t="s">
        <v>618</v>
      </c>
    </row>
    <row r="1217" spans="1:4" s="1104" customFormat="1" ht="11.25" customHeight="1" x14ac:dyDescent="0.2">
      <c r="A1217" s="1405"/>
      <c r="B1217" s="1110">
        <v>300</v>
      </c>
      <c r="C1217" s="1110">
        <v>240.6206</v>
      </c>
      <c r="D1217" s="1106" t="s">
        <v>4542</v>
      </c>
    </row>
    <row r="1218" spans="1:4" s="1104" customFormat="1" ht="11.25" customHeight="1" x14ac:dyDescent="0.2">
      <c r="A1218" s="1406"/>
      <c r="B1218" s="1111">
        <v>58740.509999999995</v>
      </c>
      <c r="C1218" s="1111">
        <v>58605.050579999996</v>
      </c>
      <c r="D1218" s="1107" t="s">
        <v>11</v>
      </c>
    </row>
    <row r="1219" spans="1:4" s="1104" customFormat="1" ht="11.25" customHeight="1" x14ac:dyDescent="0.2">
      <c r="A1219" s="1405" t="s">
        <v>1640</v>
      </c>
      <c r="B1219" s="1110">
        <v>788.95</v>
      </c>
      <c r="C1219" s="1110">
        <v>788.93499999999995</v>
      </c>
      <c r="D1219" s="1106" t="s">
        <v>3450</v>
      </c>
    </row>
    <row r="1220" spans="1:4" s="1104" customFormat="1" ht="11.25" customHeight="1" x14ac:dyDescent="0.2">
      <c r="A1220" s="1405"/>
      <c r="B1220" s="1110">
        <v>42862.96</v>
      </c>
      <c r="C1220" s="1110">
        <v>42862.955000000002</v>
      </c>
      <c r="D1220" s="1106" t="s">
        <v>3393</v>
      </c>
    </row>
    <row r="1221" spans="1:4" s="1104" customFormat="1" ht="11.25" customHeight="1" x14ac:dyDescent="0.2">
      <c r="A1221" s="1405"/>
      <c r="B1221" s="1110">
        <v>199.57</v>
      </c>
      <c r="C1221" s="1110">
        <v>0</v>
      </c>
      <c r="D1221" s="1106" t="s">
        <v>3209</v>
      </c>
    </row>
    <row r="1222" spans="1:4" s="1104" customFormat="1" ht="11.25" customHeight="1" x14ac:dyDescent="0.2">
      <c r="A1222" s="1405"/>
      <c r="B1222" s="1110">
        <v>433</v>
      </c>
      <c r="C1222" s="1110">
        <v>433</v>
      </c>
      <c r="D1222" s="1106" t="s">
        <v>622</v>
      </c>
    </row>
    <row r="1223" spans="1:4" s="1104" customFormat="1" ht="11.25" customHeight="1" x14ac:dyDescent="0.2">
      <c r="A1223" s="1405"/>
      <c r="B1223" s="1110">
        <v>2918.47</v>
      </c>
      <c r="C1223" s="1110">
        <v>2918.471</v>
      </c>
      <c r="D1223" s="1106" t="s">
        <v>4518</v>
      </c>
    </row>
    <row r="1224" spans="1:4" s="1104" customFormat="1" ht="11.25" customHeight="1" x14ac:dyDescent="0.2">
      <c r="A1224" s="1405"/>
      <c r="B1224" s="1110">
        <v>69064.19</v>
      </c>
      <c r="C1224" s="1110">
        <v>69044.953819999995</v>
      </c>
      <c r="D1224" s="1106" t="s">
        <v>512</v>
      </c>
    </row>
    <row r="1225" spans="1:4" s="1104" customFormat="1" ht="11.25" customHeight="1" x14ac:dyDescent="0.2">
      <c r="A1225" s="1405"/>
      <c r="B1225" s="1110">
        <v>11703</v>
      </c>
      <c r="C1225" s="1110">
        <v>11703</v>
      </c>
      <c r="D1225" s="1106" t="s">
        <v>617</v>
      </c>
    </row>
    <row r="1226" spans="1:4" s="1104" customFormat="1" ht="11.25" customHeight="1" x14ac:dyDescent="0.2">
      <c r="A1226" s="1405"/>
      <c r="B1226" s="1110">
        <v>1220</v>
      </c>
      <c r="C1226" s="1110">
        <v>1220</v>
      </c>
      <c r="D1226" s="1106" t="s">
        <v>618</v>
      </c>
    </row>
    <row r="1227" spans="1:4" s="1104" customFormat="1" ht="11.25" customHeight="1" x14ac:dyDescent="0.2">
      <c r="A1227" s="1406"/>
      <c r="B1227" s="1111">
        <v>129190.14</v>
      </c>
      <c r="C1227" s="1111">
        <v>128971.31481999999</v>
      </c>
      <c r="D1227" s="1107" t="s">
        <v>11</v>
      </c>
    </row>
    <row r="1228" spans="1:4" s="1104" customFormat="1" ht="11.25" customHeight="1" x14ac:dyDescent="0.2">
      <c r="A1228" s="1405" t="s">
        <v>779</v>
      </c>
      <c r="B1228" s="1110">
        <v>16020.689999999999</v>
      </c>
      <c r="C1228" s="1110">
        <v>13903.707890000001</v>
      </c>
      <c r="D1228" s="1106" t="s">
        <v>3368</v>
      </c>
    </row>
    <row r="1229" spans="1:4" s="1104" customFormat="1" ht="11.25" customHeight="1" x14ac:dyDescent="0.2">
      <c r="A1229" s="1405"/>
      <c r="B1229" s="1110">
        <v>673.18</v>
      </c>
      <c r="C1229" s="1110">
        <v>0</v>
      </c>
      <c r="D1229" s="1106" t="s">
        <v>3653</v>
      </c>
    </row>
    <row r="1230" spans="1:4" s="1104" customFormat="1" ht="11.25" customHeight="1" x14ac:dyDescent="0.2">
      <c r="A1230" s="1405"/>
      <c r="B1230" s="1110">
        <v>40.44</v>
      </c>
      <c r="C1230" s="1110">
        <v>40.44</v>
      </c>
      <c r="D1230" s="1106" t="s">
        <v>4501</v>
      </c>
    </row>
    <row r="1231" spans="1:4" s="1104" customFormat="1" ht="11.25" customHeight="1" x14ac:dyDescent="0.2">
      <c r="A1231" s="1405"/>
      <c r="B1231" s="1110">
        <v>790.41000000000008</v>
      </c>
      <c r="C1231" s="1110">
        <v>790.39999999999986</v>
      </c>
      <c r="D1231" s="1106" t="s">
        <v>3450</v>
      </c>
    </row>
    <row r="1232" spans="1:4" s="1104" customFormat="1" ht="11.25" customHeight="1" x14ac:dyDescent="0.2">
      <c r="A1232" s="1405"/>
      <c r="B1232" s="1110">
        <v>1000.45</v>
      </c>
      <c r="C1232" s="1110">
        <v>1000.45</v>
      </c>
      <c r="D1232" s="1106" t="s">
        <v>3465</v>
      </c>
    </row>
    <row r="1233" spans="1:4" s="1104" customFormat="1" ht="11.25" customHeight="1" x14ac:dyDescent="0.2">
      <c r="A1233" s="1405"/>
      <c r="B1233" s="1110">
        <v>445</v>
      </c>
      <c r="C1233" s="1110">
        <v>445</v>
      </c>
      <c r="D1233" s="1106" t="s">
        <v>2814</v>
      </c>
    </row>
    <row r="1234" spans="1:4" s="1104" customFormat="1" ht="11.25" customHeight="1" x14ac:dyDescent="0.2">
      <c r="A1234" s="1405"/>
      <c r="B1234" s="1110">
        <v>500</v>
      </c>
      <c r="C1234" s="1110">
        <v>500</v>
      </c>
      <c r="D1234" s="1106" t="s">
        <v>489</v>
      </c>
    </row>
    <row r="1235" spans="1:4" s="1104" customFormat="1" ht="11.25" customHeight="1" x14ac:dyDescent="0.2">
      <c r="A1235" s="1405"/>
      <c r="B1235" s="1110">
        <v>558.5</v>
      </c>
      <c r="C1235" s="1110">
        <v>558.5</v>
      </c>
      <c r="D1235" s="1106" t="s">
        <v>2628</v>
      </c>
    </row>
    <row r="1236" spans="1:4" s="1104" customFormat="1" ht="11.25" customHeight="1" x14ac:dyDescent="0.2">
      <c r="A1236" s="1405"/>
      <c r="B1236" s="1110">
        <v>2.02</v>
      </c>
      <c r="C1236" s="1110">
        <v>2.0219999999999998</v>
      </c>
      <c r="D1236" s="1106" t="s">
        <v>619</v>
      </c>
    </row>
    <row r="1237" spans="1:4" s="1104" customFormat="1" ht="11.25" customHeight="1" x14ac:dyDescent="0.2">
      <c r="A1237" s="1405"/>
      <c r="B1237" s="1110">
        <v>2990.77</v>
      </c>
      <c r="C1237" s="1110">
        <v>2990.7672000000002</v>
      </c>
      <c r="D1237" s="1106" t="s">
        <v>4119</v>
      </c>
    </row>
    <row r="1238" spans="1:4" s="1104" customFormat="1" ht="11.25" customHeight="1" x14ac:dyDescent="0.2">
      <c r="A1238" s="1405"/>
      <c r="B1238" s="1110">
        <v>508</v>
      </c>
      <c r="C1238" s="1110">
        <v>508</v>
      </c>
      <c r="D1238" s="1106" t="s">
        <v>622</v>
      </c>
    </row>
    <row r="1239" spans="1:4" s="1104" customFormat="1" ht="11.25" customHeight="1" x14ac:dyDescent="0.2">
      <c r="A1239" s="1405"/>
      <c r="B1239" s="1110">
        <v>30</v>
      </c>
      <c r="C1239" s="1110">
        <v>30</v>
      </c>
      <c r="D1239" s="1106" t="s">
        <v>621</v>
      </c>
    </row>
    <row r="1240" spans="1:4" s="1104" customFormat="1" ht="11.25" customHeight="1" x14ac:dyDescent="0.2">
      <c r="A1240" s="1405"/>
      <c r="B1240" s="1110">
        <v>95883.680000000008</v>
      </c>
      <c r="C1240" s="1110">
        <v>95883.682000000015</v>
      </c>
      <c r="D1240" s="1106" t="s">
        <v>512</v>
      </c>
    </row>
    <row r="1241" spans="1:4" s="1104" customFormat="1" ht="11.25" customHeight="1" x14ac:dyDescent="0.2">
      <c r="A1241" s="1405"/>
      <c r="B1241" s="1110">
        <v>15537</v>
      </c>
      <c r="C1241" s="1110">
        <v>15537</v>
      </c>
      <c r="D1241" s="1106" t="s">
        <v>617</v>
      </c>
    </row>
    <row r="1242" spans="1:4" s="1104" customFormat="1" ht="11.25" customHeight="1" x14ac:dyDescent="0.2">
      <c r="A1242" s="1405"/>
      <c r="B1242" s="1110">
        <v>3322</v>
      </c>
      <c r="C1242" s="1110">
        <v>3307.5139300000001</v>
      </c>
      <c r="D1242" s="1106" t="s">
        <v>618</v>
      </c>
    </row>
    <row r="1243" spans="1:4" s="1104" customFormat="1" ht="11.25" customHeight="1" x14ac:dyDescent="0.2">
      <c r="A1243" s="1405"/>
      <c r="B1243" s="1110">
        <v>850</v>
      </c>
      <c r="C1243" s="1110">
        <v>0</v>
      </c>
      <c r="D1243" s="1106" t="s">
        <v>4543</v>
      </c>
    </row>
    <row r="1244" spans="1:4" s="1104" customFormat="1" ht="11.25" customHeight="1" x14ac:dyDescent="0.2">
      <c r="A1244" s="1405"/>
      <c r="B1244" s="1110">
        <v>662</v>
      </c>
      <c r="C1244" s="1110">
        <v>662</v>
      </c>
      <c r="D1244" s="1106" t="s">
        <v>4512</v>
      </c>
    </row>
    <row r="1245" spans="1:4" s="1104" customFormat="1" ht="11.25" customHeight="1" x14ac:dyDescent="0.2">
      <c r="A1245" s="1405"/>
      <c r="B1245" s="1110">
        <v>139814.14000000001</v>
      </c>
      <c r="C1245" s="1110">
        <v>136159.48302000001</v>
      </c>
      <c r="D1245" s="1106" t="s">
        <v>11</v>
      </c>
    </row>
    <row r="1246" spans="1:4" s="1104" customFormat="1" ht="11.25" customHeight="1" x14ac:dyDescent="0.2">
      <c r="A1246" s="1404" t="s">
        <v>764</v>
      </c>
      <c r="B1246" s="1109">
        <v>168</v>
      </c>
      <c r="C1246" s="1109">
        <v>168</v>
      </c>
      <c r="D1246" s="1105" t="s">
        <v>2628</v>
      </c>
    </row>
    <row r="1247" spans="1:4" s="1104" customFormat="1" ht="11.25" customHeight="1" x14ac:dyDescent="0.2">
      <c r="A1247" s="1405"/>
      <c r="B1247" s="1110">
        <v>235.2</v>
      </c>
      <c r="C1247" s="1110">
        <v>235.2</v>
      </c>
      <c r="D1247" s="1106" t="s">
        <v>622</v>
      </c>
    </row>
    <row r="1248" spans="1:4" s="1104" customFormat="1" ht="11.25" customHeight="1" x14ac:dyDescent="0.2">
      <c r="A1248" s="1405"/>
      <c r="B1248" s="1110">
        <v>219.42999999999998</v>
      </c>
      <c r="C1248" s="1110">
        <v>219.42000000000002</v>
      </c>
      <c r="D1248" s="1106" t="s">
        <v>4117</v>
      </c>
    </row>
    <row r="1249" spans="1:4" s="1104" customFormat="1" ht="11.25" customHeight="1" x14ac:dyDescent="0.2">
      <c r="A1249" s="1405"/>
      <c r="B1249" s="1110">
        <v>83885.61</v>
      </c>
      <c r="C1249" s="1110">
        <v>83885.60500000001</v>
      </c>
      <c r="D1249" s="1106" t="s">
        <v>512</v>
      </c>
    </row>
    <row r="1250" spans="1:4" s="1104" customFormat="1" ht="11.25" customHeight="1" x14ac:dyDescent="0.2">
      <c r="A1250" s="1405"/>
      <c r="B1250" s="1110">
        <v>9625</v>
      </c>
      <c r="C1250" s="1110">
        <v>9570.9592799999991</v>
      </c>
      <c r="D1250" s="1106" t="s">
        <v>617</v>
      </c>
    </row>
    <row r="1251" spans="1:4" s="1104" customFormat="1" ht="11.25" customHeight="1" x14ac:dyDescent="0.2">
      <c r="A1251" s="1405"/>
      <c r="B1251" s="1110">
        <v>989</v>
      </c>
      <c r="C1251" s="1110">
        <v>989</v>
      </c>
      <c r="D1251" s="1106" t="s">
        <v>618</v>
      </c>
    </row>
    <row r="1252" spans="1:4" s="1104" customFormat="1" ht="11.25" customHeight="1" x14ac:dyDescent="0.2">
      <c r="A1252" s="1405"/>
      <c r="B1252" s="1110">
        <v>7600</v>
      </c>
      <c r="C1252" s="1110">
        <v>7344.4076999999997</v>
      </c>
      <c r="D1252" s="1106" t="s">
        <v>1635</v>
      </c>
    </row>
    <row r="1253" spans="1:4" s="1104" customFormat="1" ht="11.25" customHeight="1" x14ac:dyDescent="0.2">
      <c r="A1253" s="1405"/>
      <c r="B1253" s="1110">
        <v>761.8</v>
      </c>
      <c r="C1253" s="1110">
        <v>761.8</v>
      </c>
      <c r="D1253" s="1106" t="s">
        <v>4514</v>
      </c>
    </row>
    <row r="1254" spans="1:4" s="1104" customFormat="1" ht="11.25" customHeight="1" x14ac:dyDescent="0.2">
      <c r="A1254" s="1405"/>
      <c r="B1254" s="1110">
        <v>103484.04000000001</v>
      </c>
      <c r="C1254" s="1110">
        <v>103174.39198</v>
      </c>
      <c r="D1254" s="1106" t="s">
        <v>11</v>
      </c>
    </row>
    <row r="1255" spans="1:4" s="1104" customFormat="1" ht="11.25" customHeight="1" x14ac:dyDescent="0.2">
      <c r="A1255" s="1404" t="s">
        <v>760</v>
      </c>
      <c r="B1255" s="1109">
        <v>465</v>
      </c>
      <c r="C1255" s="1109">
        <v>465</v>
      </c>
      <c r="D1255" s="1105" t="s">
        <v>489</v>
      </c>
    </row>
    <row r="1256" spans="1:4" s="1104" customFormat="1" ht="11.25" customHeight="1" x14ac:dyDescent="0.2">
      <c r="A1256" s="1405"/>
      <c r="B1256" s="1110">
        <v>1198</v>
      </c>
      <c r="C1256" s="1110">
        <v>1198</v>
      </c>
      <c r="D1256" s="1106" t="s">
        <v>3393</v>
      </c>
    </row>
    <row r="1257" spans="1:4" s="1104" customFormat="1" ht="11.25" customHeight="1" x14ac:dyDescent="0.2">
      <c r="A1257" s="1405"/>
      <c r="B1257" s="1110">
        <v>108</v>
      </c>
      <c r="C1257" s="1110">
        <v>108</v>
      </c>
      <c r="D1257" s="1106" t="s">
        <v>2628</v>
      </c>
    </row>
    <row r="1258" spans="1:4" s="1104" customFormat="1" ht="11.25" customHeight="1" x14ac:dyDescent="0.2">
      <c r="A1258" s="1405"/>
      <c r="B1258" s="1110">
        <v>600</v>
      </c>
      <c r="C1258" s="1110">
        <v>600</v>
      </c>
      <c r="D1258" s="1106" t="s">
        <v>4313</v>
      </c>
    </row>
    <row r="1259" spans="1:4" s="1104" customFormat="1" ht="11.25" customHeight="1" x14ac:dyDescent="0.2">
      <c r="A1259" s="1405"/>
      <c r="B1259" s="1110">
        <v>10000</v>
      </c>
      <c r="C1259" s="1110">
        <v>9254.6422700000003</v>
      </c>
      <c r="D1259" s="1106" t="s">
        <v>4544</v>
      </c>
    </row>
    <row r="1260" spans="1:4" s="1104" customFormat="1" ht="11.25" customHeight="1" x14ac:dyDescent="0.2">
      <c r="A1260" s="1405"/>
      <c r="B1260" s="1110">
        <v>5000</v>
      </c>
      <c r="C1260" s="1110">
        <v>0</v>
      </c>
      <c r="D1260" s="1106" t="s">
        <v>4545</v>
      </c>
    </row>
    <row r="1261" spans="1:4" s="1104" customFormat="1" ht="11.25" customHeight="1" x14ac:dyDescent="0.2">
      <c r="A1261" s="1405"/>
      <c r="B1261" s="1110">
        <v>100</v>
      </c>
      <c r="C1261" s="1110">
        <v>100</v>
      </c>
      <c r="D1261" s="1106" t="s">
        <v>2918</v>
      </c>
    </row>
    <row r="1262" spans="1:4" s="1104" customFormat="1" ht="11.25" customHeight="1" x14ac:dyDescent="0.2">
      <c r="A1262" s="1405"/>
      <c r="B1262" s="1110">
        <v>1084.5999999999999</v>
      </c>
      <c r="C1262" s="1110">
        <v>1084.5999999999999</v>
      </c>
      <c r="D1262" s="1106" t="s">
        <v>622</v>
      </c>
    </row>
    <row r="1263" spans="1:4" s="1104" customFormat="1" ht="11.25" customHeight="1" x14ac:dyDescent="0.2">
      <c r="A1263" s="1405"/>
      <c r="B1263" s="1110">
        <v>20</v>
      </c>
      <c r="C1263" s="1110">
        <v>20</v>
      </c>
      <c r="D1263" s="1106" t="s">
        <v>621</v>
      </c>
    </row>
    <row r="1264" spans="1:4" s="1104" customFormat="1" ht="11.25" customHeight="1" x14ac:dyDescent="0.2">
      <c r="A1264" s="1405"/>
      <c r="B1264" s="1110">
        <v>60583.07</v>
      </c>
      <c r="C1264" s="1110">
        <v>60583.069000000003</v>
      </c>
      <c r="D1264" s="1106" t="s">
        <v>512</v>
      </c>
    </row>
    <row r="1265" spans="1:4" s="1104" customFormat="1" ht="11.25" customHeight="1" x14ac:dyDescent="0.2">
      <c r="A1265" s="1405"/>
      <c r="B1265" s="1110">
        <v>16867</v>
      </c>
      <c r="C1265" s="1110">
        <v>16867</v>
      </c>
      <c r="D1265" s="1106" t="s">
        <v>617</v>
      </c>
    </row>
    <row r="1266" spans="1:4" s="1104" customFormat="1" ht="11.25" customHeight="1" x14ac:dyDescent="0.2">
      <c r="A1266" s="1405"/>
      <c r="B1266" s="1110">
        <v>1204</v>
      </c>
      <c r="C1266" s="1110">
        <v>1204</v>
      </c>
      <c r="D1266" s="1106" t="s">
        <v>618</v>
      </c>
    </row>
    <row r="1267" spans="1:4" s="1104" customFormat="1" ht="21" x14ac:dyDescent="0.2">
      <c r="A1267" s="1405"/>
      <c r="B1267" s="1110">
        <v>62315.12</v>
      </c>
      <c r="C1267" s="1110">
        <v>61938.991989999995</v>
      </c>
      <c r="D1267" s="1106" t="s">
        <v>2530</v>
      </c>
    </row>
    <row r="1268" spans="1:4" s="1104" customFormat="1" ht="11.25" customHeight="1" x14ac:dyDescent="0.2">
      <c r="A1268" s="1405"/>
      <c r="B1268" s="1110">
        <v>826</v>
      </c>
      <c r="C1268" s="1110">
        <v>826</v>
      </c>
      <c r="D1268" s="1106" t="s">
        <v>4514</v>
      </c>
    </row>
    <row r="1269" spans="1:4" s="1104" customFormat="1" ht="11.25" customHeight="1" x14ac:dyDescent="0.2">
      <c r="A1269" s="1406"/>
      <c r="B1269" s="1111">
        <v>160370.79</v>
      </c>
      <c r="C1269" s="1111">
        <v>154249.30326000002</v>
      </c>
      <c r="D1269" s="1107" t="s">
        <v>11</v>
      </c>
    </row>
    <row r="1270" spans="1:4" s="1104" customFormat="1" ht="11.25" customHeight="1" x14ac:dyDescent="0.2">
      <c r="A1270" s="1405" t="s">
        <v>762</v>
      </c>
      <c r="B1270" s="1110">
        <v>795.58</v>
      </c>
      <c r="C1270" s="1110">
        <v>0</v>
      </c>
      <c r="D1270" s="1106" t="s">
        <v>2903</v>
      </c>
    </row>
    <row r="1271" spans="1:4" s="1104" customFormat="1" ht="11.25" customHeight="1" x14ac:dyDescent="0.2">
      <c r="A1271" s="1405"/>
      <c r="B1271" s="1110">
        <v>683</v>
      </c>
      <c r="C1271" s="1110">
        <v>683</v>
      </c>
      <c r="D1271" s="1106" t="s">
        <v>622</v>
      </c>
    </row>
    <row r="1272" spans="1:4" s="1104" customFormat="1" ht="11.25" customHeight="1" x14ac:dyDescent="0.2">
      <c r="A1272" s="1405"/>
      <c r="B1272" s="1110">
        <v>552</v>
      </c>
      <c r="C1272" s="1110">
        <v>511.5</v>
      </c>
      <c r="D1272" s="1106" t="s">
        <v>2916</v>
      </c>
    </row>
    <row r="1273" spans="1:4" s="1104" customFormat="1" ht="11.25" customHeight="1" x14ac:dyDescent="0.2">
      <c r="A1273" s="1405"/>
      <c r="B1273" s="1110">
        <v>82475.070000000007</v>
      </c>
      <c r="C1273" s="1110">
        <v>82475.071000000011</v>
      </c>
      <c r="D1273" s="1106" t="s">
        <v>512</v>
      </c>
    </row>
    <row r="1274" spans="1:4" s="1104" customFormat="1" ht="11.25" customHeight="1" x14ac:dyDescent="0.2">
      <c r="A1274" s="1405"/>
      <c r="B1274" s="1110">
        <v>12189</v>
      </c>
      <c r="C1274" s="1110">
        <v>11107.16768</v>
      </c>
      <c r="D1274" s="1106" t="s">
        <v>617</v>
      </c>
    </row>
    <row r="1275" spans="1:4" s="1104" customFormat="1" ht="11.25" customHeight="1" x14ac:dyDescent="0.2">
      <c r="A1275" s="1405"/>
      <c r="B1275" s="1110">
        <v>3412</v>
      </c>
      <c r="C1275" s="1110">
        <v>3412</v>
      </c>
      <c r="D1275" s="1106" t="s">
        <v>618</v>
      </c>
    </row>
    <row r="1276" spans="1:4" s="1104" customFormat="1" ht="11.25" customHeight="1" x14ac:dyDescent="0.2">
      <c r="A1276" s="1405"/>
      <c r="B1276" s="1110">
        <v>726.7</v>
      </c>
      <c r="C1276" s="1110">
        <v>726.7</v>
      </c>
      <c r="D1276" s="1106" t="s">
        <v>4514</v>
      </c>
    </row>
    <row r="1277" spans="1:4" s="1104" customFormat="1" ht="11.25" customHeight="1" x14ac:dyDescent="0.2">
      <c r="A1277" s="1406"/>
      <c r="B1277" s="1111">
        <v>100833.35</v>
      </c>
      <c r="C1277" s="1111">
        <v>98915.438680000007</v>
      </c>
      <c r="D1277" s="1107" t="s">
        <v>11</v>
      </c>
    </row>
    <row r="1278" spans="1:4" s="1104" customFormat="1" ht="11.25" customHeight="1" x14ac:dyDescent="0.2">
      <c r="A1278" s="1405" t="s">
        <v>772</v>
      </c>
      <c r="B1278" s="1110">
        <v>144</v>
      </c>
      <c r="C1278" s="1110">
        <v>144</v>
      </c>
      <c r="D1278" s="1106" t="s">
        <v>2628</v>
      </c>
    </row>
    <row r="1279" spans="1:4" s="1104" customFormat="1" ht="11.25" customHeight="1" x14ac:dyDescent="0.2">
      <c r="A1279" s="1405"/>
      <c r="B1279" s="1110">
        <v>595.5</v>
      </c>
      <c r="C1279" s="1110">
        <v>595.5</v>
      </c>
      <c r="D1279" s="1106" t="s">
        <v>622</v>
      </c>
    </row>
    <row r="1280" spans="1:4" s="1104" customFormat="1" ht="11.25" customHeight="1" x14ac:dyDescent="0.2">
      <c r="A1280" s="1405"/>
      <c r="B1280" s="1110">
        <v>20.290000000000003</v>
      </c>
      <c r="C1280" s="1110">
        <v>6.9090000000000007</v>
      </c>
      <c r="D1280" s="1106" t="s">
        <v>3072</v>
      </c>
    </row>
    <row r="1281" spans="1:4" s="1104" customFormat="1" ht="11.25" customHeight="1" x14ac:dyDescent="0.2">
      <c r="A1281" s="1405"/>
      <c r="B1281" s="1110">
        <v>43.89</v>
      </c>
      <c r="C1281" s="1110">
        <v>43.883999999999993</v>
      </c>
      <c r="D1281" s="1106" t="s">
        <v>4117</v>
      </c>
    </row>
    <row r="1282" spans="1:4" s="1104" customFormat="1" ht="11.25" customHeight="1" x14ac:dyDescent="0.2">
      <c r="A1282" s="1405"/>
      <c r="B1282" s="1110">
        <v>65777.75</v>
      </c>
      <c r="C1282" s="1110">
        <v>65301.235650000002</v>
      </c>
      <c r="D1282" s="1106" t="s">
        <v>512</v>
      </c>
    </row>
    <row r="1283" spans="1:4" s="1104" customFormat="1" ht="11.25" customHeight="1" x14ac:dyDescent="0.2">
      <c r="A1283" s="1405"/>
      <c r="B1283" s="1110">
        <v>12280</v>
      </c>
      <c r="C1283" s="1110">
        <v>12280</v>
      </c>
      <c r="D1283" s="1106" t="s">
        <v>617</v>
      </c>
    </row>
    <row r="1284" spans="1:4" s="1104" customFormat="1" ht="11.25" customHeight="1" x14ac:dyDescent="0.2">
      <c r="A1284" s="1405"/>
      <c r="B1284" s="1110">
        <v>1904</v>
      </c>
      <c r="C1284" s="1110">
        <v>1904</v>
      </c>
      <c r="D1284" s="1106" t="s">
        <v>618</v>
      </c>
    </row>
    <row r="1285" spans="1:4" s="1104" customFormat="1" ht="11.25" customHeight="1" x14ac:dyDescent="0.2">
      <c r="A1285" s="1405"/>
      <c r="B1285" s="1110">
        <v>80765.429999999993</v>
      </c>
      <c r="C1285" s="1110">
        <v>80275.528650000007</v>
      </c>
      <c r="D1285" s="1106" t="s">
        <v>11</v>
      </c>
    </row>
    <row r="1286" spans="1:4" s="1104" customFormat="1" ht="11.25" customHeight="1" x14ac:dyDescent="0.2">
      <c r="A1286" s="1404" t="s">
        <v>776</v>
      </c>
      <c r="B1286" s="1109">
        <v>70</v>
      </c>
      <c r="C1286" s="1109">
        <v>70</v>
      </c>
      <c r="D1286" s="1105" t="s">
        <v>3202</v>
      </c>
    </row>
    <row r="1287" spans="1:4" s="1104" customFormat="1" ht="11.25" customHeight="1" x14ac:dyDescent="0.2">
      <c r="A1287" s="1405"/>
      <c r="B1287" s="1110">
        <v>190</v>
      </c>
      <c r="C1287" s="1110">
        <v>190</v>
      </c>
      <c r="D1287" s="1106" t="s">
        <v>2814</v>
      </c>
    </row>
    <row r="1288" spans="1:4" s="1104" customFormat="1" ht="11.25" customHeight="1" x14ac:dyDescent="0.2">
      <c r="A1288" s="1405"/>
      <c r="B1288" s="1110">
        <v>31376.43</v>
      </c>
      <c r="C1288" s="1110">
        <v>30281.91733</v>
      </c>
      <c r="D1288" s="1106" t="s">
        <v>3393</v>
      </c>
    </row>
    <row r="1289" spans="1:4" s="1104" customFormat="1" ht="11.25" customHeight="1" x14ac:dyDescent="0.2">
      <c r="A1289" s="1405"/>
      <c r="B1289" s="1110">
        <v>117</v>
      </c>
      <c r="C1289" s="1110">
        <v>117</v>
      </c>
      <c r="D1289" s="1106" t="s">
        <v>2628</v>
      </c>
    </row>
    <row r="1290" spans="1:4" s="1104" customFormat="1" ht="11.25" customHeight="1" x14ac:dyDescent="0.2">
      <c r="A1290" s="1405"/>
      <c r="B1290" s="1110">
        <v>1522.13</v>
      </c>
      <c r="C1290" s="1110">
        <v>1522.12799</v>
      </c>
      <c r="D1290" s="1106" t="s">
        <v>4119</v>
      </c>
    </row>
    <row r="1291" spans="1:4" s="1104" customFormat="1" ht="11.25" customHeight="1" x14ac:dyDescent="0.2">
      <c r="A1291" s="1405"/>
      <c r="B1291" s="1110">
        <v>699</v>
      </c>
      <c r="C1291" s="1110">
        <v>699</v>
      </c>
      <c r="D1291" s="1106" t="s">
        <v>622</v>
      </c>
    </row>
    <row r="1292" spans="1:4" s="1104" customFormat="1" ht="11.25" customHeight="1" x14ac:dyDescent="0.2">
      <c r="A1292" s="1405"/>
      <c r="B1292" s="1110">
        <v>2413.5500000000002</v>
      </c>
      <c r="C1292" s="1110">
        <v>2413.5529999999999</v>
      </c>
      <c r="D1292" s="1106" t="s">
        <v>4518</v>
      </c>
    </row>
    <row r="1293" spans="1:4" s="1104" customFormat="1" ht="11.25" customHeight="1" x14ac:dyDescent="0.2">
      <c r="A1293" s="1405"/>
      <c r="B1293" s="1110">
        <v>57081.64</v>
      </c>
      <c r="C1293" s="1110">
        <v>57081.639000000003</v>
      </c>
      <c r="D1293" s="1106" t="s">
        <v>512</v>
      </c>
    </row>
    <row r="1294" spans="1:4" s="1104" customFormat="1" ht="11.25" customHeight="1" x14ac:dyDescent="0.2">
      <c r="A1294" s="1405"/>
      <c r="B1294" s="1110">
        <v>7995</v>
      </c>
      <c r="C1294" s="1110">
        <v>7854.9668799999999</v>
      </c>
      <c r="D1294" s="1106" t="s">
        <v>617</v>
      </c>
    </row>
    <row r="1295" spans="1:4" s="1104" customFormat="1" ht="11.25" customHeight="1" x14ac:dyDescent="0.2">
      <c r="A1295" s="1405"/>
      <c r="B1295" s="1110">
        <v>1881</v>
      </c>
      <c r="C1295" s="1110">
        <v>1881</v>
      </c>
      <c r="D1295" s="1106" t="s">
        <v>618</v>
      </c>
    </row>
    <row r="1296" spans="1:4" s="1104" customFormat="1" ht="11.25" customHeight="1" x14ac:dyDescent="0.2">
      <c r="A1296" s="1405"/>
      <c r="B1296" s="1110">
        <v>364.21</v>
      </c>
      <c r="C1296" s="1110">
        <v>364.21</v>
      </c>
      <c r="D1296" s="1106" t="s">
        <v>4546</v>
      </c>
    </row>
    <row r="1297" spans="1:4" s="1104" customFormat="1" ht="11.25" customHeight="1" x14ac:dyDescent="0.2">
      <c r="A1297" s="1405"/>
      <c r="B1297" s="1110">
        <v>9</v>
      </c>
      <c r="C1297" s="1110">
        <v>9</v>
      </c>
      <c r="D1297" s="1106" t="s">
        <v>4514</v>
      </c>
    </row>
    <row r="1298" spans="1:4" s="1104" customFormat="1" ht="11.25" customHeight="1" x14ac:dyDescent="0.2">
      <c r="A1298" s="1405"/>
      <c r="B1298" s="1110">
        <v>103718.96</v>
      </c>
      <c r="C1298" s="1110">
        <v>102484.4142</v>
      </c>
      <c r="D1298" s="1106" t="s">
        <v>11</v>
      </c>
    </row>
    <row r="1299" spans="1:4" s="1104" customFormat="1" ht="11.25" customHeight="1" x14ac:dyDescent="0.2">
      <c r="A1299" s="1404" t="s">
        <v>766</v>
      </c>
      <c r="B1299" s="1109">
        <v>731.73</v>
      </c>
      <c r="C1299" s="1109">
        <v>731.71399999999994</v>
      </c>
      <c r="D1299" s="1105" t="s">
        <v>3450</v>
      </c>
    </row>
    <row r="1300" spans="1:4" s="1104" customFormat="1" ht="11.25" customHeight="1" x14ac:dyDescent="0.2">
      <c r="A1300" s="1405"/>
      <c r="B1300" s="1110">
        <v>3953.33</v>
      </c>
      <c r="C1300" s="1110">
        <v>3953.3268899999998</v>
      </c>
      <c r="D1300" s="1106" t="s">
        <v>3465</v>
      </c>
    </row>
    <row r="1301" spans="1:4" s="1104" customFormat="1" ht="11.25" customHeight="1" x14ac:dyDescent="0.2">
      <c r="A1301" s="1405"/>
      <c r="B1301" s="1110">
        <v>342</v>
      </c>
      <c r="C1301" s="1110">
        <v>342</v>
      </c>
      <c r="D1301" s="1106" t="s">
        <v>2628</v>
      </c>
    </row>
    <row r="1302" spans="1:4" s="1104" customFormat="1" ht="11.25" customHeight="1" x14ac:dyDescent="0.2">
      <c r="A1302" s="1405"/>
      <c r="B1302" s="1110">
        <v>1376</v>
      </c>
      <c r="C1302" s="1110">
        <v>1376</v>
      </c>
      <c r="D1302" s="1106" t="s">
        <v>622</v>
      </c>
    </row>
    <row r="1303" spans="1:4" s="1104" customFormat="1" ht="11.25" customHeight="1" x14ac:dyDescent="0.2">
      <c r="A1303" s="1405"/>
      <c r="B1303" s="1110">
        <v>219.42999999999998</v>
      </c>
      <c r="C1303" s="1110">
        <v>219.42000000000002</v>
      </c>
      <c r="D1303" s="1106" t="s">
        <v>4117</v>
      </c>
    </row>
    <row r="1304" spans="1:4" s="1104" customFormat="1" ht="11.25" customHeight="1" x14ac:dyDescent="0.2">
      <c r="A1304" s="1405"/>
      <c r="B1304" s="1110">
        <v>77741.399999999994</v>
      </c>
      <c r="C1304" s="1110">
        <v>77741.395000000004</v>
      </c>
      <c r="D1304" s="1106" t="s">
        <v>512</v>
      </c>
    </row>
    <row r="1305" spans="1:4" s="1104" customFormat="1" ht="11.25" customHeight="1" x14ac:dyDescent="0.2">
      <c r="A1305" s="1405"/>
      <c r="B1305" s="1110">
        <v>13637</v>
      </c>
      <c r="C1305" s="1110">
        <v>13162.251</v>
      </c>
      <c r="D1305" s="1106" t="s">
        <v>617</v>
      </c>
    </row>
    <row r="1306" spans="1:4" s="1104" customFormat="1" ht="11.25" customHeight="1" x14ac:dyDescent="0.2">
      <c r="A1306" s="1405"/>
      <c r="B1306" s="1110">
        <v>1414</v>
      </c>
      <c r="C1306" s="1110">
        <v>1414</v>
      </c>
      <c r="D1306" s="1106" t="s">
        <v>618</v>
      </c>
    </row>
    <row r="1307" spans="1:4" s="1104" customFormat="1" ht="11.25" customHeight="1" x14ac:dyDescent="0.2">
      <c r="A1307" s="1405"/>
      <c r="B1307" s="1110">
        <v>134.80000000000001</v>
      </c>
      <c r="C1307" s="1110">
        <v>134.80000000000001</v>
      </c>
      <c r="D1307" s="1106" t="s">
        <v>4512</v>
      </c>
    </row>
    <row r="1308" spans="1:4" s="1104" customFormat="1" ht="11.25" customHeight="1" x14ac:dyDescent="0.2">
      <c r="A1308" s="1405"/>
      <c r="B1308" s="1110">
        <v>37</v>
      </c>
      <c r="C1308" s="1110">
        <v>37</v>
      </c>
      <c r="D1308" s="1106" t="s">
        <v>4514</v>
      </c>
    </row>
    <row r="1309" spans="1:4" s="1104" customFormat="1" ht="11.25" customHeight="1" x14ac:dyDescent="0.2">
      <c r="A1309" s="1405"/>
      <c r="B1309" s="1110">
        <v>5070.9899999999989</v>
      </c>
      <c r="C1309" s="1110">
        <v>5070.9308099999989</v>
      </c>
      <c r="D1309" s="1106" t="s">
        <v>2876</v>
      </c>
    </row>
    <row r="1310" spans="1:4" s="1104" customFormat="1" ht="11.25" customHeight="1" x14ac:dyDescent="0.2">
      <c r="A1310" s="1405"/>
      <c r="B1310" s="1110">
        <v>206.4</v>
      </c>
      <c r="C1310" s="1110">
        <v>206.4</v>
      </c>
      <c r="D1310" s="1106" t="s">
        <v>4505</v>
      </c>
    </row>
    <row r="1311" spans="1:4" s="1104" customFormat="1" ht="11.25" customHeight="1" x14ac:dyDescent="0.2">
      <c r="A1311" s="1406"/>
      <c r="B1311" s="1111">
        <v>104864.08</v>
      </c>
      <c r="C1311" s="1111">
        <v>104389.23770000001</v>
      </c>
      <c r="D1311" s="1107" t="s">
        <v>11</v>
      </c>
    </row>
    <row r="1312" spans="1:4" s="1104" customFormat="1" ht="11.25" customHeight="1" x14ac:dyDescent="0.2">
      <c r="A1312" s="1405" t="s">
        <v>769</v>
      </c>
      <c r="B1312" s="1110">
        <v>618.14</v>
      </c>
      <c r="C1312" s="1110">
        <v>606.90699999999993</v>
      </c>
      <c r="D1312" s="1106" t="s">
        <v>2903</v>
      </c>
    </row>
    <row r="1313" spans="1:4" s="1104" customFormat="1" ht="11.25" customHeight="1" x14ac:dyDescent="0.2">
      <c r="A1313" s="1405"/>
      <c r="B1313" s="1110">
        <v>546.82999999999993</v>
      </c>
      <c r="C1313" s="1110">
        <v>546.81400000000008</v>
      </c>
      <c r="D1313" s="1106" t="s">
        <v>3450</v>
      </c>
    </row>
    <row r="1314" spans="1:4" s="1104" customFormat="1" ht="11.25" customHeight="1" x14ac:dyDescent="0.2">
      <c r="A1314" s="1405"/>
      <c r="B1314" s="1110">
        <v>12655.689999999999</v>
      </c>
      <c r="C1314" s="1110">
        <v>12655.692499999999</v>
      </c>
      <c r="D1314" s="1106" t="s">
        <v>3465</v>
      </c>
    </row>
    <row r="1315" spans="1:4" s="1104" customFormat="1" ht="11.25" customHeight="1" x14ac:dyDescent="0.2">
      <c r="A1315" s="1405"/>
      <c r="B1315" s="1110">
        <v>242</v>
      </c>
      <c r="C1315" s="1110">
        <v>0</v>
      </c>
      <c r="D1315" s="1106" t="s">
        <v>3421</v>
      </c>
    </row>
    <row r="1316" spans="1:4" s="1104" customFormat="1" ht="11.25" customHeight="1" x14ac:dyDescent="0.2">
      <c r="A1316" s="1405"/>
      <c r="B1316" s="1110">
        <v>9983</v>
      </c>
      <c r="C1316" s="1110">
        <v>9885.8732899999995</v>
      </c>
      <c r="D1316" s="1106" t="s">
        <v>4547</v>
      </c>
    </row>
    <row r="1317" spans="1:4" s="1104" customFormat="1" ht="11.25" customHeight="1" x14ac:dyDescent="0.2">
      <c r="A1317" s="1405"/>
      <c r="B1317" s="1110">
        <v>287</v>
      </c>
      <c r="C1317" s="1110">
        <v>287</v>
      </c>
      <c r="D1317" s="1106" t="s">
        <v>2628</v>
      </c>
    </row>
    <row r="1318" spans="1:4" s="1104" customFormat="1" ht="11.25" customHeight="1" x14ac:dyDescent="0.2">
      <c r="A1318" s="1405"/>
      <c r="B1318" s="1110">
        <v>4401.46</v>
      </c>
      <c r="C1318" s="1110">
        <v>4401.4592499999999</v>
      </c>
      <c r="D1318" s="1106" t="s">
        <v>4119</v>
      </c>
    </row>
    <row r="1319" spans="1:4" s="1104" customFormat="1" ht="11.25" customHeight="1" x14ac:dyDescent="0.2">
      <c r="A1319" s="1405"/>
      <c r="B1319" s="1110">
        <v>176</v>
      </c>
      <c r="C1319" s="1110">
        <v>176</v>
      </c>
      <c r="D1319" s="1106" t="s">
        <v>624</v>
      </c>
    </row>
    <row r="1320" spans="1:4" s="1104" customFormat="1" ht="11.25" customHeight="1" x14ac:dyDescent="0.2">
      <c r="A1320" s="1405"/>
      <c r="B1320" s="1110">
        <v>600</v>
      </c>
      <c r="C1320" s="1110">
        <v>600</v>
      </c>
      <c r="D1320" s="1106" t="s">
        <v>3394</v>
      </c>
    </row>
    <row r="1321" spans="1:4" s="1104" customFormat="1" ht="11.25" customHeight="1" x14ac:dyDescent="0.2">
      <c r="A1321" s="1405"/>
      <c r="B1321" s="1110">
        <v>779</v>
      </c>
      <c r="C1321" s="1110">
        <v>779</v>
      </c>
      <c r="D1321" s="1106" t="s">
        <v>622</v>
      </c>
    </row>
    <row r="1322" spans="1:4" s="1104" customFormat="1" ht="11.25" customHeight="1" x14ac:dyDescent="0.2">
      <c r="A1322" s="1405"/>
      <c r="B1322" s="1110">
        <v>89838.09</v>
      </c>
      <c r="C1322" s="1110">
        <v>89838.091</v>
      </c>
      <c r="D1322" s="1106" t="s">
        <v>512</v>
      </c>
    </row>
    <row r="1323" spans="1:4" s="1104" customFormat="1" ht="11.25" customHeight="1" x14ac:dyDescent="0.2">
      <c r="A1323" s="1405"/>
      <c r="B1323" s="1110">
        <v>13820</v>
      </c>
      <c r="C1323" s="1110">
        <v>13576.572889999999</v>
      </c>
      <c r="D1323" s="1106" t="s">
        <v>617</v>
      </c>
    </row>
    <row r="1324" spans="1:4" s="1104" customFormat="1" ht="11.25" customHeight="1" x14ac:dyDescent="0.2">
      <c r="A1324" s="1405"/>
      <c r="B1324" s="1110">
        <v>1636</v>
      </c>
      <c r="C1324" s="1110">
        <v>1592</v>
      </c>
      <c r="D1324" s="1106" t="s">
        <v>618</v>
      </c>
    </row>
    <row r="1325" spans="1:4" s="1104" customFormat="1" ht="11.25" customHeight="1" x14ac:dyDescent="0.2">
      <c r="A1325" s="1405"/>
      <c r="B1325" s="1110">
        <v>11393.57</v>
      </c>
      <c r="C1325" s="1110">
        <v>11393.562970000001</v>
      </c>
      <c r="D1325" s="1106" t="s">
        <v>1641</v>
      </c>
    </row>
    <row r="1326" spans="1:4" s="1104" customFormat="1" ht="11.25" customHeight="1" x14ac:dyDescent="0.2">
      <c r="A1326" s="1405"/>
      <c r="B1326" s="1110">
        <v>52379.67</v>
      </c>
      <c r="C1326" s="1110">
        <v>48899.409770000006</v>
      </c>
      <c r="D1326" s="1106" t="s">
        <v>2532</v>
      </c>
    </row>
    <row r="1327" spans="1:4" s="1104" customFormat="1" ht="11.25" customHeight="1" x14ac:dyDescent="0.2">
      <c r="A1327" s="1405"/>
      <c r="B1327" s="1110">
        <v>442.8</v>
      </c>
      <c r="C1327" s="1110">
        <v>442.8</v>
      </c>
      <c r="D1327" s="1106" t="s">
        <v>4512</v>
      </c>
    </row>
    <row r="1328" spans="1:4" s="1104" customFormat="1" ht="11.25" customHeight="1" x14ac:dyDescent="0.2">
      <c r="A1328" s="1405"/>
      <c r="B1328" s="1110">
        <v>613.5</v>
      </c>
      <c r="C1328" s="1110">
        <v>613.5</v>
      </c>
      <c r="D1328" s="1106" t="s">
        <v>4514</v>
      </c>
    </row>
    <row r="1329" spans="1:4" s="1104" customFormat="1" ht="11.25" customHeight="1" x14ac:dyDescent="0.2">
      <c r="A1329" s="1406"/>
      <c r="B1329" s="1111">
        <v>200412.75</v>
      </c>
      <c r="C1329" s="1111">
        <v>196294.68267000001</v>
      </c>
      <c r="D1329" s="1107" t="s">
        <v>11</v>
      </c>
    </row>
    <row r="1330" spans="1:4" s="1104" customFormat="1" ht="11.25" customHeight="1" x14ac:dyDescent="0.2">
      <c r="A1330" s="1405" t="s">
        <v>759</v>
      </c>
      <c r="B1330" s="1110">
        <v>40.44</v>
      </c>
      <c r="C1330" s="1110">
        <v>40.44</v>
      </c>
      <c r="D1330" s="1106" t="s">
        <v>4501</v>
      </c>
    </row>
    <row r="1331" spans="1:4" s="1104" customFormat="1" ht="11.25" customHeight="1" x14ac:dyDescent="0.2">
      <c r="A1331" s="1405"/>
      <c r="B1331" s="1110">
        <v>500</v>
      </c>
      <c r="C1331" s="1110">
        <v>500</v>
      </c>
      <c r="D1331" s="1106" t="s">
        <v>3450</v>
      </c>
    </row>
    <row r="1332" spans="1:4" s="1104" customFormat="1" ht="11.25" customHeight="1" x14ac:dyDescent="0.2">
      <c r="A1332" s="1405"/>
      <c r="B1332" s="1110">
        <v>150</v>
      </c>
      <c r="C1332" s="1110">
        <v>150</v>
      </c>
      <c r="D1332" s="1106" t="s">
        <v>2814</v>
      </c>
    </row>
    <row r="1333" spans="1:4" s="1104" customFormat="1" ht="11.25" customHeight="1" x14ac:dyDescent="0.2">
      <c r="A1333" s="1405"/>
      <c r="B1333" s="1110">
        <v>25969.11</v>
      </c>
      <c r="C1333" s="1110">
        <v>3321.4100099999996</v>
      </c>
      <c r="D1333" s="1106" t="s">
        <v>3210</v>
      </c>
    </row>
    <row r="1334" spans="1:4" s="1104" customFormat="1" ht="11.25" customHeight="1" x14ac:dyDescent="0.2">
      <c r="A1334" s="1405"/>
      <c r="B1334" s="1110">
        <v>6.07</v>
      </c>
      <c r="C1334" s="1110">
        <v>6.0659999999999998</v>
      </c>
      <c r="D1334" s="1106" t="s">
        <v>619</v>
      </c>
    </row>
    <row r="1335" spans="1:4" s="1104" customFormat="1" ht="11.25" customHeight="1" x14ac:dyDescent="0.2">
      <c r="A1335" s="1405"/>
      <c r="B1335" s="1110">
        <v>15</v>
      </c>
      <c r="C1335" s="1110">
        <v>15</v>
      </c>
      <c r="D1335" s="1106" t="s">
        <v>622</v>
      </c>
    </row>
    <row r="1336" spans="1:4" s="1104" customFormat="1" ht="11.25" customHeight="1" x14ac:dyDescent="0.2">
      <c r="A1336" s="1405"/>
      <c r="B1336" s="1110">
        <v>50163.91</v>
      </c>
      <c r="C1336" s="1110">
        <v>50163.913999999997</v>
      </c>
      <c r="D1336" s="1106" t="s">
        <v>512</v>
      </c>
    </row>
    <row r="1337" spans="1:4" s="1104" customFormat="1" ht="11.25" customHeight="1" x14ac:dyDescent="0.2">
      <c r="A1337" s="1405"/>
      <c r="B1337" s="1110">
        <v>7360</v>
      </c>
      <c r="C1337" s="1110">
        <v>7358.4740599999996</v>
      </c>
      <c r="D1337" s="1106" t="s">
        <v>617</v>
      </c>
    </row>
    <row r="1338" spans="1:4" s="1104" customFormat="1" ht="11.25" customHeight="1" x14ac:dyDescent="0.2">
      <c r="A1338" s="1405"/>
      <c r="B1338" s="1110">
        <v>1454</v>
      </c>
      <c r="C1338" s="1110">
        <v>1454</v>
      </c>
      <c r="D1338" s="1106" t="s">
        <v>618</v>
      </c>
    </row>
    <row r="1339" spans="1:4" s="1104" customFormat="1" ht="11.25" customHeight="1" x14ac:dyDescent="0.2">
      <c r="A1339" s="1405"/>
      <c r="B1339" s="1110">
        <v>94.36</v>
      </c>
      <c r="C1339" s="1110">
        <v>94.36</v>
      </c>
      <c r="D1339" s="1106" t="s">
        <v>4512</v>
      </c>
    </row>
    <row r="1340" spans="1:4" s="1104" customFormat="1" ht="11.25" customHeight="1" x14ac:dyDescent="0.2">
      <c r="A1340" s="1405"/>
      <c r="B1340" s="1110">
        <v>5424.0299999999988</v>
      </c>
      <c r="C1340" s="1110">
        <v>5423.99269</v>
      </c>
      <c r="D1340" s="1106" t="s">
        <v>2876</v>
      </c>
    </row>
    <row r="1341" spans="1:4" s="1104" customFormat="1" ht="11.25" customHeight="1" x14ac:dyDescent="0.2">
      <c r="A1341" s="1405"/>
      <c r="B1341" s="1110">
        <v>91176.92</v>
      </c>
      <c r="C1341" s="1110">
        <v>68527.656759999998</v>
      </c>
      <c r="D1341" s="1106" t="s">
        <v>11</v>
      </c>
    </row>
    <row r="1342" spans="1:4" s="1104" customFormat="1" ht="11.25" customHeight="1" x14ac:dyDescent="0.2">
      <c r="A1342" s="1404" t="s">
        <v>765</v>
      </c>
      <c r="B1342" s="1109">
        <v>654.16</v>
      </c>
      <c r="C1342" s="1109">
        <v>0</v>
      </c>
      <c r="D1342" s="1105" t="s">
        <v>2903</v>
      </c>
    </row>
    <row r="1343" spans="1:4" s="1104" customFormat="1" ht="11.25" customHeight="1" x14ac:dyDescent="0.2">
      <c r="A1343" s="1405"/>
      <c r="B1343" s="1110">
        <v>3079</v>
      </c>
      <c r="C1343" s="1110">
        <v>446.49</v>
      </c>
      <c r="D1343" s="1106" t="s">
        <v>4345</v>
      </c>
    </row>
    <row r="1344" spans="1:4" s="1104" customFormat="1" ht="11.25" customHeight="1" x14ac:dyDescent="0.2">
      <c r="A1344" s="1405"/>
      <c r="B1344" s="1110">
        <v>153</v>
      </c>
      <c r="C1344" s="1110">
        <v>153</v>
      </c>
      <c r="D1344" s="1106" t="s">
        <v>2628</v>
      </c>
    </row>
    <row r="1345" spans="1:4" s="1104" customFormat="1" ht="11.25" customHeight="1" x14ac:dyDescent="0.2">
      <c r="A1345" s="1405"/>
      <c r="B1345" s="1110">
        <v>483</v>
      </c>
      <c r="C1345" s="1110">
        <v>483</v>
      </c>
      <c r="D1345" s="1106" t="s">
        <v>622</v>
      </c>
    </row>
    <row r="1346" spans="1:4" s="1104" customFormat="1" ht="11.25" customHeight="1" x14ac:dyDescent="0.2">
      <c r="A1346" s="1405"/>
      <c r="B1346" s="1110">
        <v>1032.6199999999999</v>
      </c>
      <c r="C1346" s="1110">
        <v>1032.616</v>
      </c>
      <c r="D1346" s="1106" t="s">
        <v>4518</v>
      </c>
    </row>
    <row r="1347" spans="1:4" s="1104" customFormat="1" ht="11.25" customHeight="1" x14ac:dyDescent="0.2">
      <c r="A1347" s="1405"/>
      <c r="B1347" s="1110">
        <v>51795.74</v>
      </c>
      <c r="C1347" s="1110">
        <v>51693.789070000006</v>
      </c>
      <c r="D1347" s="1106" t="s">
        <v>512</v>
      </c>
    </row>
    <row r="1348" spans="1:4" s="1104" customFormat="1" ht="11.25" customHeight="1" x14ac:dyDescent="0.2">
      <c r="A1348" s="1405"/>
      <c r="B1348" s="1110">
        <v>10864</v>
      </c>
      <c r="C1348" s="1110">
        <v>10858.178669999999</v>
      </c>
      <c r="D1348" s="1106" t="s">
        <v>617</v>
      </c>
    </row>
    <row r="1349" spans="1:4" s="1104" customFormat="1" ht="11.25" customHeight="1" x14ac:dyDescent="0.2">
      <c r="A1349" s="1405"/>
      <c r="B1349" s="1110">
        <v>1334</v>
      </c>
      <c r="C1349" s="1110">
        <v>1334</v>
      </c>
      <c r="D1349" s="1106" t="s">
        <v>618</v>
      </c>
    </row>
    <row r="1350" spans="1:4" s="1104" customFormat="1" ht="11.25" customHeight="1" x14ac:dyDescent="0.2">
      <c r="A1350" s="1405"/>
      <c r="B1350" s="1110">
        <v>23</v>
      </c>
      <c r="C1350" s="1110">
        <v>12</v>
      </c>
      <c r="D1350" s="1106" t="s">
        <v>4514</v>
      </c>
    </row>
    <row r="1351" spans="1:4" s="1104" customFormat="1" ht="11.25" customHeight="1" x14ac:dyDescent="0.2">
      <c r="A1351" s="1405"/>
      <c r="B1351" s="1110">
        <v>15</v>
      </c>
      <c r="C1351" s="1110">
        <v>15</v>
      </c>
      <c r="D1351" s="1106" t="s">
        <v>2650</v>
      </c>
    </row>
    <row r="1352" spans="1:4" s="1104" customFormat="1" ht="11.25" customHeight="1" x14ac:dyDescent="0.2">
      <c r="A1352" s="1405"/>
      <c r="B1352" s="1110">
        <v>437.6</v>
      </c>
      <c r="C1352" s="1110">
        <v>437.6</v>
      </c>
      <c r="D1352" s="1106" t="s">
        <v>4505</v>
      </c>
    </row>
    <row r="1353" spans="1:4" s="1104" customFormat="1" ht="11.25" customHeight="1" x14ac:dyDescent="0.2">
      <c r="A1353" s="1405"/>
      <c r="B1353" s="1110">
        <v>69871.12</v>
      </c>
      <c r="C1353" s="1110">
        <v>66465.673740000013</v>
      </c>
      <c r="D1353" s="1106" t="s">
        <v>11</v>
      </c>
    </row>
    <row r="1354" spans="1:4" s="1104" customFormat="1" ht="11.25" customHeight="1" x14ac:dyDescent="0.2">
      <c r="A1354" s="1404" t="s">
        <v>809</v>
      </c>
      <c r="B1354" s="1109">
        <v>279</v>
      </c>
      <c r="C1354" s="1109">
        <v>279</v>
      </c>
      <c r="D1354" s="1105" t="s">
        <v>2628</v>
      </c>
    </row>
    <row r="1355" spans="1:4" s="1104" customFormat="1" ht="11.25" customHeight="1" x14ac:dyDescent="0.2">
      <c r="A1355" s="1405"/>
      <c r="B1355" s="1110">
        <v>44596.01</v>
      </c>
      <c r="C1355" s="1110">
        <v>44596.013000000006</v>
      </c>
      <c r="D1355" s="1106" t="s">
        <v>512</v>
      </c>
    </row>
    <row r="1356" spans="1:4" s="1104" customFormat="1" ht="11.25" customHeight="1" x14ac:dyDescent="0.2">
      <c r="A1356" s="1405"/>
      <c r="B1356" s="1110">
        <v>4212.1099999999997</v>
      </c>
      <c r="C1356" s="1110">
        <v>4212.1055400000005</v>
      </c>
      <c r="D1356" s="1106" t="s">
        <v>3656</v>
      </c>
    </row>
    <row r="1357" spans="1:4" s="1104" customFormat="1" ht="11.25" customHeight="1" x14ac:dyDescent="0.2">
      <c r="A1357" s="1405"/>
      <c r="B1357" s="1110">
        <v>8698</v>
      </c>
      <c r="C1357" s="1110">
        <v>8119.1460399999996</v>
      </c>
      <c r="D1357" s="1106" t="s">
        <v>617</v>
      </c>
    </row>
    <row r="1358" spans="1:4" s="1104" customFormat="1" ht="11.25" customHeight="1" x14ac:dyDescent="0.2">
      <c r="A1358" s="1405"/>
      <c r="B1358" s="1110">
        <v>466</v>
      </c>
      <c r="C1358" s="1110">
        <v>466</v>
      </c>
      <c r="D1358" s="1106" t="s">
        <v>618</v>
      </c>
    </row>
    <row r="1359" spans="1:4" s="1104" customFormat="1" ht="11.25" customHeight="1" x14ac:dyDescent="0.2">
      <c r="A1359" s="1406"/>
      <c r="B1359" s="1111">
        <v>58251.12</v>
      </c>
      <c r="C1359" s="1111">
        <v>57672.26458000001</v>
      </c>
      <c r="D1359" s="1107" t="s">
        <v>11</v>
      </c>
    </row>
    <row r="1360" spans="1:4" s="1104" customFormat="1" ht="11.25" customHeight="1" x14ac:dyDescent="0.2">
      <c r="A1360" s="1405" t="s">
        <v>767</v>
      </c>
      <c r="B1360" s="1110">
        <v>26.96</v>
      </c>
      <c r="C1360" s="1110">
        <v>26.96</v>
      </c>
      <c r="D1360" s="1106" t="s">
        <v>4501</v>
      </c>
    </row>
    <row r="1361" spans="1:4" s="1104" customFormat="1" ht="11.25" customHeight="1" x14ac:dyDescent="0.2">
      <c r="A1361" s="1405"/>
      <c r="B1361" s="1110">
        <v>170</v>
      </c>
      <c r="C1361" s="1110">
        <v>170</v>
      </c>
      <c r="D1361" s="1106" t="s">
        <v>2814</v>
      </c>
    </row>
    <row r="1362" spans="1:4" s="1104" customFormat="1" ht="11.25" customHeight="1" x14ac:dyDescent="0.2">
      <c r="A1362" s="1405"/>
      <c r="B1362" s="1110">
        <v>582.36</v>
      </c>
      <c r="C1362" s="1110">
        <v>582.35400000000004</v>
      </c>
      <c r="D1362" s="1106" t="s">
        <v>3393</v>
      </c>
    </row>
    <row r="1363" spans="1:4" s="1104" customFormat="1" ht="11.25" customHeight="1" x14ac:dyDescent="0.2">
      <c r="A1363" s="1405"/>
      <c r="B1363" s="1110">
        <v>1846.8899999999999</v>
      </c>
      <c r="C1363" s="1110">
        <v>1846.8893</v>
      </c>
      <c r="D1363" s="1106" t="s">
        <v>4119</v>
      </c>
    </row>
    <row r="1364" spans="1:4" s="1104" customFormat="1" ht="11.25" customHeight="1" x14ac:dyDescent="0.2">
      <c r="A1364" s="1405"/>
      <c r="B1364" s="1110">
        <v>114</v>
      </c>
      <c r="C1364" s="1110">
        <v>114</v>
      </c>
      <c r="D1364" s="1106" t="s">
        <v>622</v>
      </c>
    </row>
    <row r="1365" spans="1:4" s="1104" customFormat="1" ht="11.25" customHeight="1" x14ac:dyDescent="0.2">
      <c r="A1365" s="1405"/>
      <c r="B1365" s="1110">
        <v>54.86</v>
      </c>
      <c r="C1365" s="1110">
        <v>54.855000000000004</v>
      </c>
      <c r="D1365" s="1106" t="s">
        <v>4117</v>
      </c>
    </row>
    <row r="1366" spans="1:4" s="1104" customFormat="1" ht="11.25" customHeight="1" x14ac:dyDescent="0.2">
      <c r="A1366" s="1405"/>
      <c r="B1366" s="1110">
        <v>49483.01</v>
      </c>
      <c r="C1366" s="1110">
        <v>49482.421000000002</v>
      </c>
      <c r="D1366" s="1106" t="s">
        <v>512</v>
      </c>
    </row>
    <row r="1367" spans="1:4" s="1104" customFormat="1" ht="11.25" customHeight="1" x14ac:dyDescent="0.2">
      <c r="A1367" s="1405"/>
      <c r="B1367" s="1110">
        <v>8597</v>
      </c>
      <c r="C1367" s="1110">
        <v>8597</v>
      </c>
      <c r="D1367" s="1106" t="s">
        <v>617</v>
      </c>
    </row>
    <row r="1368" spans="1:4" s="1104" customFormat="1" ht="11.25" customHeight="1" x14ac:dyDescent="0.2">
      <c r="A1368" s="1405"/>
      <c r="B1368" s="1110">
        <v>1158</v>
      </c>
      <c r="C1368" s="1110">
        <v>1158</v>
      </c>
      <c r="D1368" s="1106" t="s">
        <v>618</v>
      </c>
    </row>
    <row r="1369" spans="1:4" s="1104" customFormat="1" ht="11.25" customHeight="1" x14ac:dyDescent="0.2">
      <c r="A1369" s="1405"/>
      <c r="B1369" s="1110">
        <v>1000</v>
      </c>
      <c r="C1369" s="1110">
        <v>424.91</v>
      </c>
      <c r="D1369" s="1106" t="s">
        <v>4548</v>
      </c>
    </row>
    <row r="1370" spans="1:4" s="1104" customFormat="1" ht="11.25" customHeight="1" x14ac:dyDescent="0.2">
      <c r="A1370" s="1405"/>
      <c r="B1370" s="1110">
        <v>94.36</v>
      </c>
      <c r="C1370" s="1110">
        <v>94.36</v>
      </c>
      <c r="D1370" s="1106" t="s">
        <v>4512</v>
      </c>
    </row>
    <row r="1371" spans="1:4" s="1104" customFormat="1" ht="11.25" customHeight="1" x14ac:dyDescent="0.2">
      <c r="A1371" s="1405"/>
      <c r="B1371" s="1110">
        <v>2389.4499999999998</v>
      </c>
      <c r="C1371" s="1110">
        <v>2389.4487100000001</v>
      </c>
      <c r="D1371" s="1106" t="s">
        <v>4549</v>
      </c>
    </row>
    <row r="1372" spans="1:4" s="1104" customFormat="1" ht="11.25" customHeight="1" x14ac:dyDescent="0.2">
      <c r="A1372" s="1405"/>
      <c r="B1372" s="1110">
        <v>30</v>
      </c>
      <c r="C1372" s="1110">
        <v>30</v>
      </c>
      <c r="D1372" s="1106" t="s">
        <v>2650</v>
      </c>
    </row>
    <row r="1373" spans="1:4" s="1104" customFormat="1" ht="11.25" customHeight="1" x14ac:dyDescent="0.2">
      <c r="A1373" s="1405"/>
      <c r="B1373" s="1110">
        <v>500</v>
      </c>
      <c r="C1373" s="1110">
        <v>500</v>
      </c>
      <c r="D1373" s="1106" t="s">
        <v>4505</v>
      </c>
    </row>
    <row r="1374" spans="1:4" s="1104" customFormat="1" ht="11.25" customHeight="1" x14ac:dyDescent="0.2">
      <c r="A1374" s="1406"/>
      <c r="B1374" s="1111">
        <v>66046.89</v>
      </c>
      <c r="C1374" s="1111">
        <v>65471.19801</v>
      </c>
      <c r="D1374" s="1107" t="s">
        <v>11</v>
      </c>
    </row>
    <row r="1375" spans="1:4" s="1104" customFormat="1" ht="11.25" customHeight="1" x14ac:dyDescent="0.2">
      <c r="A1375" s="1405" t="s">
        <v>3211</v>
      </c>
      <c r="B1375" s="1110">
        <v>600</v>
      </c>
      <c r="C1375" s="1110">
        <v>600</v>
      </c>
      <c r="D1375" s="1106" t="s">
        <v>3450</v>
      </c>
    </row>
    <row r="1376" spans="1:4" s="1104" customFormat="1" ht="11.25" customHeight="1" x14ac:dyDescent="0.2">
      <c r="A1376" s="1405"/>
      <c r="B1376" s="1110">
        <v>500</v>
      </c>
      <c r="C1376" s="1110">
        <v>500</v>
      </c>
      <c r="D1376" s="1106" t="s">
        <v>2814</v>
      </c>
    </row>
    <row r="1377" spans="1:4" s="1104" customFormat="1" ht="11.25" customHeight="1" x14ac:dyDescent="0.2">
      <c r="A1377" s="1405"/>
      <c r="B1377" s="1110">
        <v>1406</v>
      </c>
      <c r="C1377" s="1110">
        <v>1406</v>
      </c>
      <c r="D1377" s="1106" t="s">
        <v>2628</v>
      </c>
    </row>
    <row r="1378" spans="1:4" s="1104" customFormat="1" ht="11.25" customHeight="1" x14ac:dyDescent="0.2">
      <c r="A1378" s="1405"/>
      <c r="B1378" s="1110">
        <v>1948.7</v>
      </c>
      <c r="C1378" s="1110">
        <v>1948.7</v>
      </c>
      <c r="D1378" s="1106" t="s">
        <v>622</v>
      </c>
    </row>
    <row r="1379" spans="1:4" s="1104" customFormat="1" ht="11.25" customHeight="1" x14ac:dyDescent="0.2">
      <c r="A1379" s="1405"/>
      <c r="B1379" s="1110">
        <v>20</v>
      </c>
      <c r="C1379" s="1110">
        <v>20</v>
      </c>
      <c r="D1379" s="1106" t="s">
        <v>621</v>
      </c>
    </row>
    <row r="1380" spans="1:4" s="1104" customFormat="1" ht="11.25" customHeight="1" x14ac:dyDescent="0.2">
      <c r="A1380" s="1405"/>
      <c r="B1380" s="1110">
        <v>38151.83</v>
      </c>
      <c r="C1380" s="1110">
        <v>38151.826999999997</v>
      </c>
      <c r="D1380" s="1106" t="s">
        <v>512</v>
      </c>
    </row>
    <row r="1381" spans="1:4" s="1104" customFormat="1" ht="11.25" customHeight="1" x14ac:dyDescent="0.2">
      <c r="A1381" s="1405"/>
      <c r="B1381" s="1110">
        <v>5169</v>
      </c>
      <c r="C1381" s="1110">
        <v>5034.3699699999997</v>
      </c>
      <c r="D1381" s="1106" t="s">
        <v>617</v>
      </c>
    </row>
    <row r="1382" spans="1:4" s="1104" customFormat="1" ht="11.25" customHeight="1" x14ac:dyDescent="0.2">
      <c r="A1382" s="1405"/>
      <c r="B1382" s="1110">
        <v>1007</v>
      </c>
      <c r="C1382" s="1110">
        <v>1007</v>
      </c>
      <c r="D1382" s="1106" t="s">
        <v>618</v>
      </c>
    </row>
    <row r="1383" spans="1:4" s="1104" customFormat="1" ht="11.25" customHeight="1" x14ac:dyDescent="0.2">
      <c r="A1383" s="1405"/>
      <c r="B1383" s="1110">
        <v>15136.5</v>
      </c>
      <c r="C1383" s="1110">
        <v>15136.493349999999</v>
      </c>
      <c r="D1383" s="1106" t="s">
        <v>3657</v>
      </c>
    </row>
    <row r="1384" spans="1:4" s="1104" customFormat="1" ht="11.25" customHeight="1" x14ac:dyDescent="0.2">
      <c r="A1384" s="1405"/>
      <c r="B1384" s="1110">
        <v>63939.03</v>
      </c>
      <c r="C1384" s="1110">
        <v>63804.390319999991</v>
      </c>
      <c r="D1384" s="1106" t="s">
        <v>11</v>
      </c>
    </row>
    <row r="1385" spans="1:4" s="1104" customFormat="1" ht="11.25" customHeight="1" x14ac:dyDescent="0.2">
      <c r="A1385" s="1404" t="s">
        <v>773</v>
      </c>
      <c r="B1385" s="1109">
        <v>1875.36</v>
      </c>
      <c r="C1385" s="1109">
        <v>1862.2</v>
      </c>
      <c r="D1385" s="1105" t="s">
        <v>2903</v>
      </c>
    </row>
    <row r="1386" spans="1:4" s="1104" customFormat="1" ht="11.25" customHeight="1" x14ac:dyDescent="0.2">
      <c r="A1386" s="1405"/>
      <c r="B1386" s="1110">
        <v>3322.85</v>
      </c>
      <c r="C1386" s="1110">
        <v>3322.84692</v>
      </c>
      <c r="D1386" s="1106" t="s">
        <v>3465</v>
      </c>
    </row>
    <row r="1387" spans="1:4" s="1104" customFormat="1" ht="11.25" customHeight="1" x14ac:dyDescent="0.2">
      <c r="A1387" s="1405"/>
      <c r="B1387" s="1110">
        <v>250</v>
      </c>
      <c r="C1387" s="1110">
        <v>250</v>
      </c>
      <c r="D1387" s="1106" t="s">
        <v>2814</v>
      </c>
    </row>
    <row r="1388" spans="1:4" s="1104" customFormat="1" ht="11.25" customHeight="1" x14ac:dyDescent="0.2">
      <c r="A1388" s="1405"/>
      <c r="B1388" s="1110">
        <v>327</v>
      </c>
      <c r="C1388" s="1110">
        <v>327</v>
      </c>
      <c r="D1388" s="1106" t="s">
        <v>2628</v>
      </c>
    </row>
    <row r="1389" spans="1:4" s="1104" customFormat="1" ht="11.25" customHeight="1" x14ac:dyDescent="0.2">
      <c r="A1389" s="1405"/>
      <c r="B1389" s="1110">
        <v>2.02</v>
      </c>
      <c r="C1389" s="1110">
        <v>2.0219999999999998</v>
      </c>
      <c r="D1389" s="1106" t="s">
        <v>619</v>
      </c>
    </row>
    <row r="1390" spans="1:4" s="1104" customFormat="1" ht="11.25" customHeight="1" x14ac:dyDescent="0.2">
      <c r="A1390" s="1405"/>
      <c r="B1390" s="1110">
        <v>2113.7599999999998</v>
      </c>
      <c r="C1390" s="1110">
        <v>2113.76235</v>
      </c>
      <c r="D1390" s="1106" t="s">
        <v>4119</v>
      </c>
    </row>
    <row r="1391" spans="1:4" s="1104" customFormat="1" ht="11.25" customHeight="1" x14ac:dyDescent="0.2">
      <c r="A1391" s="1405"/>
      <c r="B1391" s="1110">
        <v>100</v>
      </c>
      <c r="C1391" s="1110">
        <v>100</v>
      </c>
      <c r="D1391" s="1106" t="s">
        <v>3394</v>
      </c>
    </row>
    <row r="1392" spans="1:4" s="1104" customFormat="1" ht="11.25" customHeight="1" x14ac:dyDescent="0.2">
      <c r="A1392" s="1405"/>
      <c r="B1392" s="1110">
        <v>695.5</v>
      </c>
      <c r="C1392" s="1110">
        <v>695.5</v>
      </c>
      <c r="D1392" s="1106" t="s">
        <v>622</v>
      </c>
    </row>
    <row r="1393" spans="1:4" s="1104" customFormat="1" ht="11.25" customHeight="1" x14ac:dyDescent="0.2">
      <c r="A1393" s="1405"/>
      <c r="B1393" s="1110">
        <v>329.14000000000004</v>
      </c>
      <c r="C1393" s="1110">
        <v>329.13</v>
      </c>
      <c r="D1393" s="1106" t="s">
        <v>4117</v>
      </c>
    </row>
    <row r="1394" spans="1:4" s="1104" customFormat="1" ht="11.25" customHeight="1" x14ac:dyDescent="0.2">
      <c r="A1394" s="1405"/>
      <c r="B1394" s="1110">
        <v>43623.509999999995</v>
      </c>
      <c r="C1394" s="1110">
        <v>43623.506000000001</v>
      </c>
      <c r="D1394" s="1106" t="s">
        <v>512</v>
      </c>
    </row>
    <row r="1395" spans="1:4" s="1104" customFormat="1" ht="11.25" customHeight="1" x14ac:dyDescent="0.2">
      <c r="A1395" s="1405"/>
      <c r="B1395" s="1110">
        <v>6404</v>
      </c>
      <c r="C1395" s="1110">
        <v>6374</v>
      </c>
      <c r="D1395" s="1106" t="s">
        <v>617</v>
      </c>
    </row>
    <row r="1396" spans="1:4" s="1104" customFormat="1" ht="11.25" customHeight="1" x14ac:dyDescent="0.2">
      <c r="A1396" s="1405"/>
      <c r="B1396" s="1110">
        <v>471</v>
      </c>
      <c r="C1396" s="1110">
        <v>471</v>
      </c>
      <c r="D1396" s="1106" t="s">
        <v>618</v>
      </c>
    </row>
    <row r="1397" spans="1:4" s="1104" customFormat="1" ht="11.25" customHeight="1" x14ac:dyDescent="0.2">
      <c r="A1397" s="1405"/>
      <c r="B1397" s="1110">
        <v>94.36</v>
      </c>
      <c r="C1397" s="1110">
        <v>94.36</v>
      </c>
      <c r="D1397" s="1106" t="s">
        <v>4512</v>
      </c>
    </row>
    <row r="1398" spans="1:4" s="1104" customFormat="1" ht="11.25" customHeight="1" x14ac:dyDescent="0.2">
      <c r="A1398" s="1405"/>
      <c r="B1398" s="1110">
        <v>413</v>
      </c>
      <c r="C1398" s="1110">
        <v>411.94200000000001</v>
      </c>
      <c r="D1398" s="1106" t="s">
        <v>4514</v>
      </c>
    </row>
    <row r="1399" spans="1:4" s="1104" customFormat="1" ht="11.25" customHeight="1" x14ac:dyDescent="0.2">
      <c r="A1399" s="1405"/>
      <c r="B1399" s="1110">
        <v>60021.499999999993</v>
      </c>
      <c r="C1399" s="1110">
        <v>59977.269269999997</v>
      </c>
      <c r="D1399" s="1106" t="s">
        <v>11</v>
      </c>
    </row>
    <row r="1400" spans="1:4" s="1104" customFormat="1" ht="11.25" customHeight="1" x14ac:dyDescent="0.2">
      <c r="A1400" s="1404" t="s">
        <v>811</v>
      </c>
      <c r="B1400" s="1109">
        <v>117</v>
      </c>
      <c r="C1400" s="1109">
        <v>117</v>
      </c>
      <c r="D1400" s="1105" t="s">
        <v>2628</v>
      </c>
    </row>
    <row r="1401" spans="1:4" s="1104" customFormat="1" ht="11.25" customHeight="1" x14ac:dyDescent="0.2">
      <c r="A1401" s="1405"/>
      <c r="B1401" s="1110">
        <v>1076.27</v>
      </c>
      <c r="C1401" s="1110">
        <v>1076.2664</v>
      </c>
      <c r="D1401" s="1106" t="s">
        <v>4119</v>
      </c>
    </row>
    <row r="1402" spans="1:4" s="1104" customFormat="1" ht="11.25" customHeight="1" x14ac:dyDescent="0.2">
      <c r="A1402" s="1405"/>
      <c r="B1402" s="1110">
        <v>246.54999999999998</v>
      </c>
      <c r="C1402" s="1110">
        <v>246.53699999999998</v>
      </c>
      <c r="D1402" s="1106" t="s">
        <v>4117</v>
      </c>
    </row>
    <row r="1403" spans="1:4" s="1104" customFormat="1" ht="11.25" customHeight="1" x14ac:dyDescent="0.2">
      <c r="A1403" s="1405"/>
      <c r="B1403" s="1110">
        <v>44805.07</v>
      </c>
      <c r="C1403" s="1110">
        <v>44805.062999999995</v>
      </c>
      <c r="D1403" s="1106" t="s">
        <v>512</v>
      </c>
    </row>
    <row r="1404" spans="1:4" s="1104" customFormat="1" ht="11.25" customHeight="1" x14ac:dyDescent="0.2">
      <c r="A1404" s="1405"/>
      <c r="B1404" s="1110">
        <v>2883</v>
      </c>
      <c r="C1404" s="1110">
        <v>2853.5913700000001</v>
      </c>
      <c r="D1404" s="1106" t="s">
        <v>617</v>
      </c>
    </row>
    <row r="1405" spans="1:4" s="1104" customFormat="1" ht="11.25" customHeight="1" x14ac:dyDescent="0.2">
      <c r="A1405" s="1405"/>
      <c r="B1405" s="1110">
        <v>474</v>
      </c>
      <c r="C1405" s="1110">
        <v>474</v>
      </c>
      <c r="D1405" s="1106" t="s">
        <v>618</v>
      </c>
    </row>
    <row r="1406" spans="1:4" s="1104" customFormat="1" ht="11.25" customHeight="1" x14ac:dyDescent="0.2">
      <c r="A1406" s="1405"/>
      <c r="B1406" s="1110">
        <v>786</v>
      </c>
      <c r="C1406" s="1110">
        <v>786</v>
      </c>
      <c r="D1406" s="1106" t="s">
        <v>4514</v>
      </c>
    </row>
    <row r="1407" spans="1:4" s="1104" customFormat="1" ht="11.25" customHeight="1" x14ac:dyDescent="0.2">
      <c r="A1407" s="1405"/>
      <c r="B1407" s="1110">
        <v>427</v>
      </c>
      <c r="C1407" s="1110">
        <v>427</v>
      </c>
      <c r="D1407" s="1106" t="s">
        <v>4505</v>
      </c>
    </row>
    <row r="1408" spans="1:4" s="1104" customFormat="1" ht="11.25" customHeight="1" x14ac:dyDescent="0.2">
      <c r="A1408" s="1406"/>
      <c r="B1408" s="1111">
        <v>50814.89</v>
      </c>
      <c r="C1408" s="1111">
        <v>50785.457769999994</v>
      </c>
      <c r="D1408" s="1107" t="s">
        <v>11</v>
      </c>
    </row>
    <row r="1409" spans="1:4" s="1104" customFormat="1" ht="11.25" customHeight="1" x14ac:dyDescent="0.2">
      <c r="A1409" s="1405" t="s">
        <v>798</v>
      </c>
      <c r="B1409" s="1110">
        <v>983.84</v>
      </c>
      <c r="C1409" s="1110">
        <v>854.09199999999998</v>
      </c>
      <c r="D1409" s="1106" t="s">
        <v>2903</v>
      </c>
    </row>
    <row r="1410" spans="1:4" s="1104" customFormat="1" ht="11.25" customHeight="1" x14ac:dyDescent="0.2">
      <c r="A1410" s="1405"/>
      <c r="B1410" s="1110">
        <v>600</v>
      </c>
      <c r="C1410" s="1110">
        <v>600</v>
      </c>
      <c r="D1410" s="1106" t="s">
        <v>2814</v>
      </c>
    </row>
    <row r="1411" spans="1:4" s="1104" customFormat="1" ht="11.25" customHeight="1" x14ac:dyDescent="0.2">
      <c r="A1411" s="1405"/>
      <c r="B1411" s="1110">
        <v>924.65</v>
      </c>
      <c r="C1411" s="1110">
        <v>89.54</v>
      </c>
      <c r="D1411" s="1106" t="s">
        <v>2652</v>
      </c>
    </row>
    <row r="1412" spans="1:4" s="1104" customFormat="1" ht="11.25" customHeight="1" x14ac:dyDescent="0.2">
      <c r="A1412" s="1405"/>
      <c r="B1412" s="1110">
        <v>135</v>
      </c>
      <c r="C1412" s="1110">
        <v>135</v>
      </c>
      <c r="D1412" s="1106" t="s">
        <v>2628</v>
      </c>
    </row>
    <row r="1413" spans="1:4" s="1104" customFormat="1" ht="11.25" customHeight="1" x14ac:dyDescent="0.2">
      <c r="A1413" s="1405"/>
      <c r="B1413" s="1110">
        <v>870.08999999999992</v>
      </c>
      <c r="C1413" s="1110">
        <v>870.0784000000001</v>
      </c>
      <c r="D1413" s="1106" t="s">
        <v>4119</v>
      </c>
    </row>
    <row r="1414" spans="1:4" s="1104" customFormat="1" ht="11.25" customHeight="1" x14ac:dyDescent="0.2">
      <c r="A1414" s="1405"/>
      <c r="B1414" s="1110">
        <v>150.07999999999998</v>
      </c>
      <c r="C1414" s="1110">
        <v>150.07499999999999</v>
      </c>
      <c r="D1414" s="1106" t="s">
        <v>4117</v>
      </c>
    </row>
    <row r="1415" spans="1:4" s="1104" customFormat="1" ht="11.25" customHeight="1" x14ac:dyDescent="0.2">
      <c r="A1415" s="1405"/>
      <c r="B1415" s="1110">
        <v>88141.87</v>
      </c>
      <c r="C1415" s="1110">
        <v>88141.86099999999</v>
      </c>
      <c r="D1415" s="1106" t="s">
        <v>512</v>
      </c>
    </row>
    <row r="1416" spans="1:4" s="1104" customFormat="1" ht="11.25" customHeight="1" x14ac:dyDescent="0.2">
      <c r="A1416" s="1405"/>
      <c r="B1416" s="1110">
        <v>5563</v>
      </c>
      <c r="C1416" s="1110">
        <v>5563</v>
      </c>
      <c r="D1416" s="1106" t="s">
        <v>617</v>
      </c>
    </row>
    <row r="1417" spans="1:4" s="1104" customFormat="1" ht="11.25" customHeight="1" x14ac:dyDescent="0.2">
      <c r="A1417" s="1405"/>
      <c r="B1417" s="1110">
        <v>419</v>
      </c>
      <c r="C1417" s="1110">
        <v>419</v>
      </c>
      <c r="D1417" s="1106" t="s">
        <v>618</v>
      </c>
    </row>
    <row r="1418" spans="1:4" s="1104" customFormat="1" ht="11.25" customHeight="1" x14ac:dyDescent="0.2">
      <c r="A1418" s="1405"/>
      <c r="B1418" s="1110">
        <v>834.9</v>
      </c>
      <c r="C1418" s="1110">
        <v>834.9</v>
      </c>
      <c r="D1418" s="1106" t="s">
        <v>4550</v>
      </c>
    </row>
    <row r="1419" spans="1:4" s="1104" customFormat="1" ht="11.25" customHeight="1" x14ac:dyDescent="0.2">
      <c r="A1419" s="1405"/>
      <c r="B1419" s="1110">
        <v>1887.87</v>
      </c>
      <c r="C1419" s="1110">
        <v>1887.8601100000001</v>
      </c>
      <c r="D1419" s="1106" t="s">
        <v>2927</v>
      </c>
    </row>
    <row r="1420" spans="1:4" s="1104" customFormat="1" ht="11.25" customHeight="1" x14ac:dyDescent="0.2">
      <c r="A1420" s="1406"/>
      <c r="B1420" s="1111">
        <v>100510.29999999999</v>
      </c>
      <c r="C1420" s="1111">
        <v>99545.406509999986</v>
      </c>
      <c r="D1420" s="1107" t="s">
        <v>11</v>
      </c>
    </row>
    <row r="1421" spans="1:4" s="1104" customFormat="1" ht="11.25" customHeight="1" x14ac:dyDescent="0.2">
      <c r="A1421" s="1405" t="s">
        <v>813</v>
      </c>
      <c r="B1421" s="1110">
        <v>1021.32</v>
      </c>
      <c r="C1421" s="1110">
        <v>1021.3184</v>
      </c>
      <c r="D1421" s="1106" t="s">
        <v>4119</v>
      </c>
    </row>
    <row r="1422" spans="1:4" s="1104" customFormat="1" ht="11.25" customHeight="1" x14ac:dyDescent="0.2">
      <c r="A1422" s="1405"/>
      <c r="B1422" s="1110">
        <v>135.38999999999999</v>
      </c>
      <c r="C1422" s="1110">
        <v>135.37799999999999</v>
      </c>
      <c r="D1422" s="1106" t="s">
        <v>4117</v>
      </c>
    </row>
    <row r="1423" spans="1:4" s="1104" customFormat="1" ht="11.25" customHeight="1" x14ac:dyDescent="0.2">
      <c r="A1423" s="1405"/>
      <c r="B1423" s="1110">
        <v>49864.03</v>
      </c>
      <c r="C1423" s="1110">
        <v>49864.020000000004</v>
      </c>
      <c r="D1423" s="1106" t="s">
        <v>512</v>
      </c>
    </row>
    <row r="1424" spans="1:4" s="1104" customFormat="1" ht="11.25" customHeight="1" x14ac:dyDescent="0.2">
      <c r="A1424" s="1405"/>
      <c r="B1424" s="1110">
        <v>2565</v>
      </c>
      <c r="C1424" s="1110">
        <v>2529.0435299999999</v>
      </c>
      <c r="D1424" s="1106" t="s">
        <v>617</v>
      </c>
    </row>
    <row r="1425" spans="1:4" s="1104" customFormat="1" ht="11.25" customHeight="1" x14ac:dyDescent="0.2">
      <c r="A1425" s="1405"/>
      <c r="B1425" s="1110">
        <v>653</v>
      </c>
      <c r="C1425" s="1110">
        <v>653</v>
      </c>
      <c r="D1425" s="1106" t="s">
        <v>618</v>
      </c>
    </row>
    <row r="1426" spans="1:4" s="1104" customFormat="1" ht="11.25" customHeight="1" x14ac:dyDescent="0.2">
      <c r="A1426" s="1405"/>
      <c r="B1426" s="1110">
        <v>842.2</v>
      </c>
      <c r="C1426" s="1110">
        <v>842.2</v>
      </c>
      <c r="D1426" s="1106" t="s">
        <v>4514</v>
      </c>
    </row>
    <row r="1427" spans="1:4" s="1104" customFormat="1" ht="11.25" customHeight="1" x14ac:dyDescent="0.2">
      <c r="A1427" s="1405"/>
      <c r="B1427" s="1110">
        <v>55080.939999999995</v>
      </c>
      <c r="C1427" s="1110">
        <v>55044.959930000005</v>
      </c>
      <c r="D1427" s="1106" t="s">
        <v>11</v>
      </c>
    </row>
    <row r="1428" spans="1:4" s="1104" customFormat="1" ht="11.25" customHeight="1" x14ac:dyDescent="0.2">
      <c r="A1428" s="1404" t="s">
        <v>741</v>
      </c>
      <c r="B1428" s="1109">
        <v>57.18</v>
      </c>
      <c r="C1428" s="1109">
        <v>57.18</v>
      </c>
      <c r="D1428" s="1105" t="s">
        <v>4501</v>
      </c>
    </row>
    <row r="1429" spans="1:4" s="1104" customFormat="1" ht="11.25" customHeight="1" x14ac:dyDescent="0.2">
      <c r="A1429" s="1405"/>
      <c r="B1429" s="1110">
        <v>1888.04</v>
      </c>
      <c r="C1429" s="1110">
        <v>1888.03584</v>
      </c>
      <c r="D1429" s="1106" t="s">
        <v>3465</v>
      </c>
    </row>
    <row r="1430" spans="1:4" s="1104" customFormat="1" ht="11.25" customHeight="1" x14ac:dyDescent="0.2">
      <c r="A1430" s="1405"/>
      <c r="B1430" s="1110">
        <v>350</v>
      </c>
      <c r="C1430" s="1110">
        <v>350</v>
      </c>
      <c r="D1430" s="1106" t="s">
        <v>2814</v>
      </c>
    </row>
    <row r="1431" spans="1:4" s="1104" customFormat="1" ht="11.25" customHeight="1" x14ac:dyDescent="0.2">
      <c r="A1431" s="1405"/>
      <c r="B1431" s="1110">
        <v>132</v>
      </c>
      <c r="C1431" s="1110">
        <v>132</v>
      </c>
      <c r="D1431" s="1106" t="s">
        <v>2628</v>
      </c>
    </row>
    <row r="1432" spans="1:4" s="1104" customFormat="1" ht="11.25" customHeight="1" x14ac:dyDescent="0.2">
      <c r="A1432" s="1405"/>
      <c r="B1432" s="1110">
        <v>1760.98</v>
      </c>
      <c r="C1432" s="1110">
        <v>1760.9817499999999</v>
      </c>
      <c r="D1432" s="1106" t="s">
        <v>4119</v>
      </c>
    </row>
    <row r="1433" spans="1:4" s="1104" customFormat="1" ht="11.25" customHeight="1" x14ac:dyDescent="0.2">
      <c r="A1433" s="1405"/>
      <c r="B1433" s="1110">
        <v>228</v>
      </c>
      <c r="C1433" s="1110">
        <v>228</v>
      </c>
      <c r="D1433" s="1106" t="s">
        <v>622</v>
      </c>
    </row>
    <row r="1434" spans="1:4" s="1104" customFormat="1" ht="11.25" customHeight="1" x14ac:dyDescent="0.2">
      <c r="A1434" s="1405"/>
      <c r="B1434" s="1110">
        <v>23.37</v>
      </c>
      <c r="C1434" s="1110">
        <v>23.364999999999998</v>
      </c>
      <c r="D1434" s="1106" t="s">
        <v>3169</v>
      </c>
    </row>
    <row r="1435" spans="1:4" s="1104" customFormat="1" ht="11.25" customHeight="1" x14ac:dyDescent="0.2">
      <c r="A1435" s="1405"/>
      <c r="B1435" s="1110">
        <v>39253.129999999997</v>
      </c>
      <c r="C1435" s="1110">
        <v>39253.125999999997</v>
      </c>
      <c r="D1435" s="1106" t="s">
        <v>512</v>
      </c>
    </row>
    <row r="1436" spans="1:4" s="1104" customFormat="1" ht="11.25" customHeight="1" x14ac:dyDescent="0.2">
      <c r="A1436" s="1405"/>
      <c r="B1436" s="1110">
        <v>4712</v>
      </c>
      <c r="C1436" s="1110">
        <v>4606.6554400000005</v>
      </c>
      <c r="D1436" s="1106" t="s">
        <v>617</v>
      </c>
    </row>
    <row r="1437" spans="1:4" s="1104" customFormat="1" ht="11.25" customHeight="1" x14ac:dyDescent="0.2">
      <c r="A1437" s="1405"/>
      <c r="B1437" s="1110">
        <v>596</v>
      </c>
      <c r="C1437" s="1110">
        <v>596</v>
      </c>
      <c r="D1437" s="1106" t="s">
        <v>618</v>
      </c>
    </row>
    <row r="1438" spans="1:4" s="1104" customFormat="1" ht="11.25" customHeight="1" x14ac:dyDescent="0.2">
      <c r="A1438" s="1405"/>
      <c r="B1438" s="1110">
        <v>656</v>
      </c>
      <c r="C1438" s="1110">
        <v>656</v>
      </c>
      <c r="D1438" s="1106" t="s">
        <v>4512</v>
      </c>
    </row>
    <row r="1439" spans="1:4" s="1104" customFormat="1" ht="11.25" customHeight="1" x14ac:dyDescent="0.2">
      <c r="A1439" s="1405"/>
      <c r="B1439" s="1110">
        <v>67.8</v>
      </c>
      <c r="C1439" s="1110">
        <v>0</v>
      </c>
      <c r="D1439" s="1106" t="s">
        <v>4505</v>
      </c>
    </row>
    <row r="1440" spans="1:4" s="1104" customFormat="1" ht="11.25" customHeight="1" x14ac:dyDescent="0.2">
      <c r="A1440" s="1405"/>
      <c r="B1440" s="1110">
        <v>49724.5</v>
      </c>
      <c r="C1440" s="1110">
        <v>49551.34403</v>
      </c>
      <c r="D1440" s="1106" t="s">
        <v>11</v>
      </c>
    </row>
    <row r="1441" spans="1:4" s="1104" customFormat="1" ht="11.25" customHeight="1" x14ac:dyDescent="0.2">
      <c r="A1441" s="1404" t="s">
        <v>1642</v>
      </c>
      <c r="B1441" s="1109">
        <v>647.79999999999995</v>
      </c>
      <c r="C1441" s="1109">
        <v>647.79500000000007</v>
      </c>
      <c r="D1441" s="1105" t="s">
        <v>3450</v>
      </c>
    </row>
    <row r="1442" spans="1:4" s="1104" customFormat="1" ht="11.25" customHeight="1" x14ac:dyDescent="0.2">
      <c r="A1442" s="1405"/>
      <c r="B1442" s="1110">
        <v>315</v>
      </c>
      <c r="C1442" s="1110">
        <v>315</v>
      </c>
      <c r="D1442" s="1106" t="s">
        <v>2628</v>
      </c>
    </row>
    <row r="1443" spans="1:4" s="1104" customFormat="1" ht="11.25" customHeight="1" x14ac:dyDescent="0.2">
      <c r="A1443" s="1405"/>
      <c r="B1443" s="1110">
        <v>45.5</v>
      </c>
      <c r="C1443" s="1110">
        <v>45.5</v>
      </c>
      <c r="D1443" s="1106" t="s">
        <v>619</v>
      </c>
    </row>
    <row r="1444" spans="1:4" s="1104" customFormat="1" ht="11.25" customHeight="1" x14ac:dyDescent="0.2">
      <c r="A1444" s="1405"/>
      <c r="B1444" s="1110">
        <v>12</v>
      </c>
      <c r="C1444" s="1110">
        <v>12</v>
      </c>
      <c r="D1444" s="1106" t="s">
        <v>624</v>
      </c>
    </row>
    <row r="1445" spans="1:4" s="1104" customFormat="1" ht="11.25" customHeight="1" x14ac:dyDescent="0.2">
      <c r="A1445" s="1405"/>
      <c r="B1445" s="1110">
        <v>270.8</v>
      </c>
      <c r="C1445" s="1110">
        <v>270.8</v>
      </c>
      <c r="D1445" s="1106" t="s">
        <v>622</v>
      </c>
    </row>
    <row r="1446" spans="1:4" s="1104" customFormat="1" ht="11.25" customHeight="1" x14ac:dyDescent="0.2">
      <c r="A1446" s="1405"/>
      <c r="B1446" s="1110">
        <v>38901.18</v>
      </c>
      <c r="C1446" s="1110">
        <v>38901.178999999996</v>
      </c>
      <c r="D1446" s="1106" t="s">
        <v>512</v>
      </c>
    </row>
    <row r="1447" spans="1:4" s="1104" customFormat="1" ht="11.25" customHeight="1" x14ac:dyDescent="0.2">
      <c r="A1447" s="1405"/>
      <c r="B1447" s="1110">
        <v>12373</v>
      </c>
      <c r="C1447" s="1110">
        <v>12057.24267</v>
      </c>
      <c r="D1447" s="1106" t="s">
        <v>617</v>
      </c>
    </row>
    <row r="1448" spans="1:4" s="1104" customFormat="1" ht="11.25" customHeight="1" x14ac:dyDescent="0.2">
      <c r="A1448" s="1405"/>
      <c r="B1448" s="1110">
        <v>2184</v>
      </c>
      <c r="C1448" s="1110">
        <v>2184</v>
      </c>
      <c r="D1448" s="1106" t="s">
        <v>618</v>
      </c>
    </row>
    <row r="1449" spans="1:4" s="1104" customFormat="1" ht="11.25" customHeight="1" x14ac:dyDescent="0.2">
      <c r="A1449" s="1405"/>
      <c r="B1449" s="1110">
        <v>494.1</v>
      </c>
      <c r="C1449" s="1110">
        <v>494.1</v>
      </c>
      <c r="D1449" s="1106" t="s">
        <v>4505</v>
      </c>
    </row>
    <row r="1450" spans="1:4" s="1104" customFormat="1" ht="11.25" customHeight="1" x14ac:dyDescent="0.2">
      <c r="A1450" s="1406"/>
      <c r="B1450" s="1111">
        <v>55243.38</v>
      </c>
      <c r="C1450" s="1111">
        <v>54927.616669999996</v>
      </c>
      <c r="D1450" s="1107" t="s">
        <v>11</v>
      </c>
    </row>
    <row r="1451" spans="1:4" s="1104" customFormat="1" ht="11.25" customHeight="1" x14ac:dyDescent="0.2">
      <c r="A1451" s="1405" t="s">
        <v>742</v>
      </c>
      <c r="B1451" s="1110">
        <v>1180.49</v>
      </c>
      <c r="C1451" s="1110">
        <v>1180.47</v>
      </c>
      <c r="D1451" s="1106" t="s">
        <v>3450</v>
      </c>
    </row>
    <row r="1452" spans="1:4" s="1104" customFormat="1" ht="11.25" customHeight="1" x14ac:dyDescent="0.2">
      <c r="A1452" s="1405"/>
      <c r="B1452" s="1110">
        <v>3710.7200000000003</v>
      </c>
      <c r="C1452" s="1110">
        <v>3710.7246599999999</v>
      </c>
      <c r="D1452" s="1106" t="s">
        <v>4120</v>
      </c>
    </row>
    <row r="1453" spans="1:4" s="1104" customFormat="1" ht="11.25" customHeight="1" x14ac:dyDescent="0.2">
      <c r="A1453" s="1405"/>
      <c r="B1453" s="1110">
        <v>1465.01</v>
      </c>
      <c r="C1453" s="1110">
        <v>1465.0093499999998</v>
      </c>
      <c r="D1453" s="1106" t="s">
        <v>3465</v>
      </c>
    </row>
    <row r="1454" spans="1:4" s="1104" customFormat="1" ht="11.25" customHeight="1" x14ac:dyDescent="0.2">
      <c r="A1454" s="1405"/>
      <c r="B1454" s="1110">
        <v>477.45</v>
      </c>
      <c r="C1454" s="1110">
        <v>0</v>
      </c>
      <c r="D1454" s="1106" t="s">
        <v>3417</v>
      </c>
    </row>
    <row r="1455" spans="1:4" s="1104" customFormat="1" ht="11.25" customHeight="1" x14ac:dyDescent="0.2">
      <c r="A1455" s="1405"/>
      <c r="B1455" s="1110">
        <v>150</v>
      </c>
      <c r="C1455" s="1110">
        <v>150</v>
      </c>
      <c r="D1455" s="1106" t="s">
        <v>2814</v>
      </c>
    </row>
    <row r="1456" spans="1:4" s="1104" customFormat="1" ht="11.25" customHeight="1" x14ac:dyDescent="0.2">
      <c r="A1456" s="1405"/>
      <c r="B1456" s="1110">
        <v>492</v>
      </c>
      <c r="C1456" s="1110">
        <v>492</v>
      </c>
      <c r="D1456" s="1106" t="s">
        <v>2628</v>
      </c>
    </row>
    <row r="1457" spans="1:4" s="1104" customFormat="1" ht="11.25" customHeight="1" x14ac:dyDescent="0.2">
      <c r="A1457" s="1405"/>
      <c r="B1457" s="1110">
        <v>50</v>
      </c>
      <c r="C1457" s="1110">
        <v>50</v>
      </c>
      <c r="D1457" s="1106" t="s">
        <v>624</v>
      </c>
    </row>
    <row r="1458" spans="1:4" s="1104" customFormat="1" ht="11.25" customHeight="1" x14ac:dyDescent="0.2">
      <c r="A1458" s="1405"/>
      <c r="B1458" s="1110">
        <v>343</v>
      </c>
      <c r="C1458" s="1110">
        <v>343</v>
      </c>
      <c r="D1458" s="1106" t="s">
        <v>622</v>
      </c>
    </row>
    <row r="1459" spans="1:4" s="1104" customFormat="1" ht="11.25" customHeight="1" x14ac:dyDescent="0.2">
      <c r="A1459" s="1405"/>
      <c r="B1459" s="1110">
        <v>27.44</v>
      </c>
      <c r="C1459" s="1110">
        <v>27.427500000000002</v>
      </c>
      <c r="D1459" s="1106" t="s">
        <v>4117</v>
      </c>
    </row>
    <row r="1460" spans="1:4" s="1104" customFormat="1" ht="11.25" customHeight="1" x14ac:dyDescent="0.2">
      <c r="A1460" s="1405"/>
      <c r="B1460" s="1110">
        <v>23.37</v>
      </c>
      <c r="C1460" s="1110">
        <v>23.364999999999998</v>
      </c>
      <c r="D1460" s="1106" t="s">
        <v>3169</v>
      </c>
    </row>
    <row r="1461" spans="1:4" s="1104" customFormat="1" ht="11.25" customHeight="1" x14ac:dyDescent="0.2">
      <c r="A1461" s="1405"/>
      <c r="B1461" s="1110">
        <v>133126.99</v>
      </c>
      <c r="C1461" s="1110">
        <v>133126.992</v>
      </c>
      <c r="D1461" s="1106" t="s">
        <v>512</v>
      </c>
    </row>
    <row r="1462" spans="1:4" s="1104" customFormat="1" ht="11.25" customHeight="1" x14ac:dyDescent="0.2">
      <c r="A1462" s="1405"/>
      <c r="B1462" s="1110">
        <v>10652.16</v>
      </c>
      <c r="C1462" s="1110">
        <v>10397.602730000001</v>
      </c>
      <c r="D1462" s="1106" t="s">
        <v>617</v>
      </c>
    </row>
    <row r="1463" spans="1:4" s="1104" customFormat="1" ht="11.25" customHeight="1" x14ac:dyDescent="0.2">
      <c r="A1463" s="1405"/>
      <c r="B1463" s="1110">
        <v>1910</v>
      </c>
      <c r="C1463" s="1110">
        <v>1910</v>
      </c>
      <c r="D1463" s="1106" t="s">
        <v>618</v>
      </c>
    </row>
    <row r="1464" spans="1:4" s="1104" customFormat="1" ht="11.25" customHeight="1" x14ac:dyDescent="0.2">
      <c r="A1464" s="1405"/>
      <c r="B1464" s="1110">
        <v>2138.87</v>
      </c>
      <c r="C1464" s="1110">
        <v>2138.8666000000003</v>
      </c>
      <c r="D1464" s="1106" t="s">
        <v>2929</v>
      </c>
    </row>
    <row r="1465" spans="1:4" s="1104" customFormat="1" ht="11.25" customHeight="1" x14ac:dyDescent="0.2">
      <c r="A1465" s="1405"/>
      <c r="B1465" s="1110">
        <v>8338.36</v>
      </c>
      <c r="C1465" s="1110">
        <v>8338.3552500000005</v>
      </c>
      <c r="D1465" s="1106" t="s">
        <v>1641</v>
      </c>
    </row>
    <row r="1466" spans="1:4" s="1104" customFormat="1" ht="11.25" customHeight="1" x14ac:dyDescent="0.2">
      <c r="A1466" s="1405"/>
      <c r="B1466" s="1110">
        <v>7199.87</v>
      </c>
      <c r="C1466" s="1110">
        <v>7199.8617400000003</v>
      </c>
      <c r="D1466" s="1106" t="s">
        <v>2531</v>
      </c>
    </row>
    <row r="1467" spans="1:4" s="1104" customFormat="1" ht="11.25" customHeight="1" x14ac:dyDescent="0.2">
      <c r="A1467" s="1405"/>
      <c r="B1467" s="1110">
        <v>134.80000000000001</v>
      </c>
      <c r="C1467" s="1110">
        <v>134.80000000000001</v>
      </c>
      <c r="D1467" s="1106" t="s">
        <v>4512</v>
      </c>
    </row>
    <row r="1468" spans="1:4" s="1104" customFormat="1" ht="11.25" customHeight="1" x14ac:dyDescent="0.2">
      <c r="A1468" s="1405"/>
      <c r="B1468" s="1110">
        <v>131.19999999999999</v>
      </c>
      <c r="C1468" s="1110">
        <v>131.19999999999999</v>
      </c>
      <c r="D1468" s="1106" t="s">
        <v>4514</v>
      </c>
    </row>
    <row r="1469" spans="1:4" s="1104" customFormat="1" ht="11.25" customHeight="1" x14ac:dyDescent="0.2">
      <c r="A1469" s="1405"/>
      <c r="B1469" s="1110">
        <v>7882.03</v>
      </c>
      <c r="C1469" s="1110">
        <v>7882</v>
      </c>
      <c r="D1469" s="1106" t="s">
        <v>2876</v>
      </c>
    </row>
    <row r="1470" spans="1:4" s="1104" customFormat="1" ht="11.25" customHeight="1" x14ac:dyDescent="0.2">
      <c r="A1470" s="1405"/>
      <c r="B1470" s="1110">
        <v>367</v>
      </c>
      <c r="C1470" s="1110">
        <v>367</v>
      </c>
      <c r="D1470" s="1106" t="s">
        <v>4505</v>
      </c>
    </row>
    <row r="1471" spans="1:4" s="1104" customFormat="1" ht="11.25" customHeight="1" x14ac:dyDescent="0.2">
      <c r="A1471" s="1406"/>
      <c r="B1471" s="1111">
        <v>179800.75999999998</v>
      </c>
      <c r="C1471" s="1111">
        <v>179068.67483</v>
      </c>
      <c r="D1471" s="1107" t="s">
        <v>11</v>
      </c>
    </row>
    <row r="1472" spans="1:4" s="1104" customFormat="1" ht="11.25" customHeight="1" x14ac:dyDescent="0.2">
      <c r="A1472" s="1405" t="s">
        <v>754</v>
      </c>
      <c r="B1472" s="1110">
        <v>780.94999999999993</v>
      </c>
      <c r="C1472" s="1110">
        <v>780.94559000000004</v>
      </c>
      <c r="D1472" s="1106" t="s">
        <v>4119</v>
      </c>
    </row>
    <row r="1473" spans="1:4" s="1104" customFormat="1" ht="11.25" customHeight="1" x14ac:dyDescent="0.2">
      <c r="A1473" s="1405"/>
      <c r="B1473" s="1110">
        <v>228</v>
      </c>
      <c r="C1473" s="1110">
        <v>228</v>
      </c>
      <c r="D1473" s="1106" t="s">
        <v>622</v>
      </c>
    </row>
    <row r="1474" spans="1:4" s="1104" customFormat="1" ht="11.25" customHeight="1" x14ac:dyDescent="0.2">
      <c r="A1474" s="1405"/>
      <c r="B1474" s="1110">
        <v>30</v>
      </c>
      <c r="C1474" s="1110">
        <v>30</v>
      </c>
      <c r="D1474" s="1106" t="s">
        <v>621</v>
      </c>
    </row>
    <row r="1475" spans="1:4" s="1104" customFormat="1" ht="11.25" customHeight="1" x14ac:dyDescent="0.2">
      <c r="A1475" s="1405"/>
      <c r="B1475" s="1110">
        <v>37163.479999999996</v>
      </c>
      <c r="C1475" s="1110">
        <v>37163.476000000002</v>
      </c>
      <c r="D1475" s="1106" t="s">
        <v>512</v>
      </c>
    </row>
    <row r="1476" spans="1:4" s="1104" customFormat="1" ht="11.25" customHeight="1" x14ac:dyDescent="0.2">
      <c r="A1476" s="1405"/>
      <c r="B1476" s="1110">
        <v>3220</v>
      </c>
      <c r="C1476" s="1110">
        <v>3072.2813799999999</v>
      </c>
      <c r="D1476" s="1106" t="s">
        <v>617</v>
      </c>
    </row>
    <row r="1477" spans="1:4" s="1104" customFormat="1" ht="11.25" customHeight="1" x14ac:dyDescent="0.2">
      <c r="A1477" s="1405"/>
      <c r="B1477" s="1110">
        <v>28</v>
      </c>
      <c r="C1477" s="1110">
        <v>28</v>
      </c>
      <c r="D1477" s="1106" t="s">
        <v>618</v>
      </c>
    </row>
    <row r="1478" spans="1:4" s="1104" customFormat="1" ht="11.25" customHeight="1" x14ac:dyDescent="0.2">
      <c r="A1478" s="1405"/>
      <c r="B1478" s="1110">
        <v>94.36</v>
      </c>
      <c r="C1478" s="1110">
        <v>94.36</v>
      </c>
      <c r="D1478" s="1106" t="s">
        <v>4512</v>
      </c>
    </row>
    <row r="1479" spans="1:4" s="1104" customFormat="1" ht="11.25" customHeight="1" x14ac:dyDescent="0.2">
      <c r="A1479" s="1405"/>
      <c r="B1479" s="1110">
        <v>7.5</v>
      </c>
      <c r="C1479" s="1110">
        <v>7.5</v>
      </c>
      <c r="D1479" s="1106" t="s">
        <v>4514</v>
      </c>
    </row>
    <row r="1480" spans="1:4" s="1104" customFormat="1" ht="11.25" customHeight="1" x14ac:dyDescent="0.2">
      <c r="A1480" s="1405"/>
      <c r="B1480" s="1110">
        <v>41552.289999999994</v>
      </c>
      <c r="C1480" s="1110">
        <v>41404.562970000006</v>
      </c>
      <c r="D1480" s="1106" t="s">
        <v>11</v>
      </c>
    </row>
    <row r="1481" spans="1:4" s="1104" customFormat="1" ht="11.25" customHeight="1" x14ac:dyDescent="0.2">
      <c r="A1481" s="1404" t="s">
        <v>747</v>
      </c>
      <c r="B1481" s="1109">
        <v>454</v>
      </c>
      <c r="C1481" s="1109">
        <v>453.99</v>
      </c>
      <c r="D1481" s="1105" t="s">
        <v>3450</v>
      </c>
    </row>
    <row r="1482" spans="1:4" s="1104" customFormat="1" ht="11.25" customHeight="1" x14ac:dyDescent="0.2">
      <c r="A1482" s="1405"/>
      <c r="B1482" s="1110">
        <v>135</v>
      </c>
      <c r="C1482" s="1110">
        <v>135</v>
      </c>
      <c r="D1482" s="1106" t="s">
        <v>2628</v>
      </c>
    </row>
    <row r="1483" spans="1:4" s="1104" customFormat="1" ht="11.25" customHeight="1" x14ac:dyDescent="0.2">
      <c r="A1483" s="1405"/>
      <c r="B1483" s="1110">
        <v>2809.9799999999996</v>
      </c>
      <c r="C1483" s="1110">
        <v>2809.9764999999998</v>
      </c>
      <c r="D1483" s="1106" t="s">
        <v>4119</v>
      </c>
    </row>
    <row r="1484" spans="1:4" s="1104" customFormat="1" ht="11.25" customHeight="1" x14ac:dyDescent="0.2">
      <c r="A1484" s="1405"/>
      <c r="B1484" s="1110">
        <v>466</v>
      </c>
      <c r="C1484" s="1110">
        <v>466</v>
      </c>
      <c r="D1484" s="1106" t="s">
        <v>622</v>
      </c>
    </row>
    <row r="1485" spans="1:4" s="1104" customFormat="1" ht="11.25" customHeight="1" x14ac:dyDescent="0.2">
      <c r="A1485" s="1405"/>
      <c r="B1485" s="1110">
        <v>48518.41</v>
      </c>
      <c r="C1485" s="1110">
        <v>48518.41</v>
      </c>
      <c r="D1485" s="1106" t="s">
        <v>512</v>
      </c>
    </row>
    <row r="1486" spans="1:4" s="1104" customFormat="1" ht="11.25" customHeight="1" x14ac:dyDescent="0.2">
      <c r="A1486" s="1405"/>
      <c r="B1486" s="1110">
        <v>3259</v>
      </c>
      <c r="C1486" s="1110">
        <v>3167.4521500000001</v>
      </c>
      <c r="D1486" s="1106" t="s">
        <v>617</v>
      </c>
    </row>
    <row r="1487" spans="1:4" s="1104" customFormat="1" ht="11.25" customHeight="1" x14ac:dyDescent="0.2">
      <c r="A1487" s="1405"/>
      <c r="B1487" s="1110">
        <v>673</v>
      </c>
      <c r="C1487" s="1110">
        <v>673</v>
      </c>
      <c r="D1487" s="1106" t="s">
        <v>618</v>
      </c>
    </row>
    <row r="1488" spans="1:4" s="1104" customFormat="1" ht="11.25" customHeight="1" x14ac:dyDescent="0.2">
      <c r="A1488" s="1405"/>
      <c r="B1488" s="1110">
        <v>94.36</v>
      </c>
      <c r="C1488" s="1110">
        <v>94.36</v>
      </c>
      <c r="D1488" s="1106" t="s">
        <v>4512</v>
      </c>
    </row>
    <row r="1489" spans="1:4" s="1104" customFormat="1" ht="11.25" customHeight="1" x14ac:dyDescent="0.2">
      <c r="A1489" s="1405"/>
      <c r="B1489" s="1110">
        <v>50</v>
      </c>
      <c r="C1489" s="1110">
        <v>43</v>
      </c>
      <c r="D1489" s="1106" t="s">
        <v>4514</v>
      </c>
    </row>
    <row r="1490" spans="1:4" s="1104" customFormat="1" ht="11.25" customHeight="1" x14ac:dyDescent="0.2">
      <c r="A1490" s="1405"/>
      <c r="B1490" s="1110">
        <v>56459.75</v>
      </c>
      <c r="C1490" s="1110">
        <v>56361.188650000004</v>
      </c>
      <c r="D1490" s="1106" t="s">
        <v>11</v>
      </c>
    </row>
    <row r="1491" spans="1:4" s="1104" customFormat="1" ht="11.25" customHeight="1" x14ac:dyDescent="0.2">
      <c r="A1491" s="1404" t="s">
        <v>749</v>
      </c>
      <c r="B1491" s="1109">
        <v>557.24</v>
      </c>
      <c r="C1491" s="1109">
        <v>557.221</v>
      </c>
      <c r="D1491" s="1105" t="s">
        <v>3450</v>
      </c>
    </row>
    <row r="1492" spans="1:4" s="1104" customFormat="1" ht="11.25" customHeight="1" x14ac:dyDescent="0.2">
      <c r="A1492" s="1405"/>
      <c r="B1492" s="1110">
        <v>801</v>
      </c>
      <c r="C1492" s="1110">
        <v>801</v>
      </c>
      <c r="D1492" s="1106" t="s">
        <v>2628</v>
      </c>
    </row>
    <row r="1493" spans="1:4" s="1104" customFormat="1" ht="11.25" customHeight="1" x14ac:dyDescent="0.2">
      <c r="A1493" s="1405"/>
      <c r="B1493" s="1110">
        <v>1695</v>
      </c>
      <c r="C1493" s="1110">
        <v>1694.9956999999999</v>
      </c>
      <c r="D1493" s="1106" t="s">
        <v>4119</v>
      </c>
    </row>
    <row r="1494" spans="1:4" s="1104" customFormat="1" ht="11.25" customHeight="1" x14ac:dyDescent="0.2">
      <c r="A1494" s="1405"/>
      <c r="B1494" s="1110">
        <v>1100</v>
      </c>
      <c r="C1494" s="1110">
        <v>1100</v>
      </c>
      <c r="D1494" s="1106" t="s">
        <v>4551</v>
      </c>
    </row>
    <row r="1495" spans="1:4" s="1104" customFormat="1" ht="11.25" customHeight="1" x14ac:dyDescent="0.2">
      <c r="A1495" s="1405"/>
      <c r="B1495" s="1110">
        <v>501</v>
      </c>
      <c r="C1495" s="1110">
        <v>501</v>
      </c>
      <c r="D1495" s="1106" t="s">
        <v>622</v>
      </c>
    </row>
    <row r="1496" spans="1:4" s="1104" customFormat="1" ht="11.25" customHeight="1" x14ac:dyDescent="0.2">
      <c r="A1496" s="1405"/>
      <c r="B1496" s="1110">
        <v>46092.67</v>
      </c>
      <c r="C1496" s="1110">
        <v>46092.667000000001</v>
      </c>
      <c r="D1496" s="1106" t="s">
        <v>512</v>
      </c>
    </row>
    <row r="1497" spans="1:4" s="1104" customFormat="1" ht="11.25" customHeight="1" x14ac:dyDescent="0.2">
      <c r="A1497" s="1405"/>
      <c r="B1497" s="1110">
        <v>2501</v>
      </c>
      <c r="C1497" s="1110">
        <v>2314.1673000000001</v>
      </c>
      <c r="D1497" s="1106" t="s">
        <v>617</v>
      </c>
    </row>
    <row r="1498" spans="1:4" s="1104" customFormat="1" ht="11.25" customHeight="1" x14ac:dyDescent="0.2">
      <c r="A1498" s="1405"/>
      <c r="B1498" s="1110">
        <v>80</v>
      </c>
      <c r="C1498" s="1110">
        <v>80</v>
      </c>
      <c r="D1498" s="1106" t="s">
        <v>618</v>
      </c>
    </row>
    <row r="1499" spans="1:4" s="1104" customFormat="1" ht="11.25" customHeight="1" x14ac:dyDescent="0.2">
      <c r="A1499" s="1406"/>
      <c r="B1499" s="1111">
        <v>53327.909999999996</v>
      </c>
      <c r="C1499" s="1111">
        <v>53141.050999999999</v>
      </c>
      <c r="D1499" s="1107" t="s">
        <v>11</v>
      </c>
    </row>
    <row r="1500" spans="1:4" s="1104" customFormat="1" ht="11.25" customHeight="1" x14ac:dyDescent="0.2">
      <c r="A1500" s="1405" t="s">
        <v>857</v>
      </c>
      <c r="B1500" s="1110">
        <v>14.14</v>
      </c>
      <c r="C1500" s="1110">
        <v>13.673</v>
      </c>
      <c r="D1500" s="1106" t="s">
        <v>3167</v>
      </c>
    </row>
    <row r="1501" spans="1:4" s="1104" customFormat="1" ht="11.25" customHeight="1" x14ac:dyDescent="0.2">
      <c r="A1501" s="1405"/>
      <c r="B1501" s="1110">
        <v>4852.13</v>
      </c>
      <c r="C1501" s="1110">
        <v>4852.1277499999997</v>
      </c>
      <c r="D1501" s="1106" t="s">
        <v>2928</v>
      </c>
    </row>
    <row r="1502" spans="1:4" s="1104" customFormat="1" ht="11.25" customHeight="1" x14ac:dyDescent="0.2">
      <c r="A1502" s="1405"/>
      <c r="B1502" s="1110">
        <v>4578</v>
      </c>
      <c r="C1502" s="1110">
        <v>4503.5861999999997</v>
      </c>
      <c r="D1502" s="1106" t="s">
        <v>617</v>
      </c>
    </row>
    <row r="1503" spans="1:4" s="1104" customFormat="1" ht="11.25" customHeight="1" x14ac:dyDescent="0.2">
      <c r="A1503" s="1405"/>
      <c r="B1503" s="1110">
        <v>1414</v>
      </c>
      <c r="C1503" s="1110">
        <v>1414</v>
      </c>
      <c r="D1503" s="1106" t="s">
        <v>618</v>
      </c>
    </row>
    <row r="1504" spans="1:4" s="1104" customFormat="1" ht="11.25" customHeight="1" x14ac:dyDescent="0.2">
      <c r="A1504" s="1406"/>
      <c r="B1504" s="1111">
        <v>10858.27</v>
      </c>
      <c r="C1504" s="1111">
        <v>10783.386949999998</v>
      </c>
      <c r="D1504" s="1107" t="s">
        <v>11</v>
      </c>
    </row>
    <row r="1505" spans="1:4" s="1104" customFormat="1" ht="11.25" customHeight="1" x14ac:dyDescent="0.2">
      <c r="A1505" s="1405" t="s">
        <v>872</v>
      </c>
      <c r="B1505" s="1110">
        <v>80.88</v>
      </c>
      <c r="C1505" s="1110">
        <v>80.88</v>
      </c>
      <c r="D1505" s="1106" t="s">
        <v>4501</v>
      </c>
    </row>
    <row r="1506" spans="1:4" s="1104" customFormat="1" ht="11.25" customHeight="1" x14ac:dyDescent="0.2">
      <c r="A1506" s="1405"/>
      <c r="B1506" s="1110">
        <v>3202</v>
      </c>
      <c r="C1506" s="1110">
        <v>3202</v>
      </c>
      <c r="D1506" s="1106" t="s">
        <v>617</v>
      </c>
    </row>
    <row r="1507" spans="1:4" s="1104" customFormat="1" ht="11.25" customHeight="1" x14ac:dyDescent="0.2">
      <c r="A1507" s="1405"/>
      <c r="B1507" s="1110">
        <v>374</v>
      </c>
      <c r="C1507" s="1110">
        <v>374</v>
      </c>
      <c r="D1507" s="1106" t="s">
        <v>618</v>
      </c>
    </row>
    <row r="1508" spans="1:4" s="1104" customFormat="1" ht="11.25" customHeight="1" x14ac:dyDescent="0.2">
      <c r="A1508" s="1405"/>
      <c r="B1508" s="1110">
        <v>3656.88</v>
      </c>
      <c r="C1508" s="1110">
        <v>3656.88</v>
      </c>
      <c r="D1508" s="1106" t="s">
        <v>11</v>
      </c>
    </row>
    <row r="1509" spans="1:4" s="1104" customFormat="1" ht="11.25" customHeight="1" x14ac:dyDescent="0.2">
      <c r="A1509" s="1404" t="s">
        <v>711</v>
      </c>
      <c r="B1509" s="1109">
        <v>253</v>
      </c>
      <c r="C1509" s="1109">
        <v>253</v>
      </c>
      <c r="D1509" s="1105" t="s">
        <v>2628</v>
      </c>
    </row>
    <row r="1510" spans="1:4" s="1104" customFormat="1" ht="11.25" customHeight="1" x14ac:dyDescent="0.2">
      <c r="A1510" s="1405"/>
      <c r="B1510" s="1110">
        <v>4.04</v>
      </c>
      <c r="C1510" s="1110">
        <v>4.0439999999999996</v>
      </c>
      <c r="D1510" s="1106" t="s">
        <v>619</v>
      </c>
    </row>
    <row r="1511" spans="1:4" s="1104" customFormat="1" ht="11.25" customHeight="1" x14ac:dyDescent="0.2">
      <c r="A1511" s="1405"/>
      <c r="B1511" s="1110">
        <v>243</v>
      </c>
      <c r="C1511" s="1110">
        <v>243</v>
      </c>
      <c r="D1511" s="1106" t="s">
        <v>622</v>
      </c>
    </row>
    <row r="1512" spans="1:4" s="1104" customFormat="1" ht="11.25" customHeight="1" x14ac:dyDescent="0.2">
      <c r="A1512" s="1405"/>
      <c r="B1512" s="1110">
        <v>163.56</v>
      </c>
      <c r="C1512" s="1110">
        <v>163.55500000000001</v>
      </c>
      <c r="D1512" s="1106" t="s">
        <v>3169</v>
      </c>
    </row>
    <row r="1513" spans="1:4" s="1104" customFormat="1" ht="11.25" customHeight="1" x14ac:dyDescent="0.2">
      <c r="A1513" s="1405"/>
      <c r="B1513" s="1110">
        <v>63396.56</v>
      </c>
      <c r="C1513" s="1110">
        <v>63396.557999999997</v>
      </c>
      <c r="D1513" s="1106" t="s">
        <v>512</v>
      </c>
    </row>
    <row r="1514" spans="1:4" s="1104" customFormat="1" ht="11.25" customHeight="1" x14ac:dyDescent="0.2">
      <c r="A1514" s="1405"/>
      <c r="B1514" s="1110">
        <v>4976</v>
      </c>
      <c r="C1514" s="1110">
        <v>4938.76656</v>
      </c>
      <c r="D1514" s="1106" t="s">
        <v>617</v>
      </c>
    </row>
    <row r="1515" spans="1:4" s="1104" customFormat="1" ht="11.25" customHeight="1" x14ac:dyDescent="0.2">
      <c r="A1515" s="1405"/>
      <c r="B1515" s="1110">
        <v>323</v>
      </c>
      <c r="C1515" s="1110">
        <v>323</v>
      </c>
      <c r="D1515" s="1106" t="s">
        <v>618</v>
      </c>
    </row>
    <row r="1516" spans="1:4" s="1104" customFormat="1" ht="11.25" customHeight="1" x14ac:dyDescent="0.2">
      <c r="A1516" s="1405"/>
      <c r="B1516" s="1110">
        <v>645.9</v>
      </c>
      <c r="C1516" s="1110">
        <v>516.42029000000002</v>
      </c>
      <c r="D1516" s="1106" t="s">
        <v>4514</v>
      </c>
    </row>
    <row r="1517" spans="1:4" s="1104" customFormat="1" ht="11.25" customHeight="1" x14ac:dyDescent="0.2">
      <c r="A1517" s="1405"/>
      <c r="B1517" s="1110">
        <v>70005.06</v>
      </c>
      <c r="C1517" s="1110">
        <v>69838.343850000005</v>
      </c>
      <c r="D1517" s="1106" t="s">
        <v>11</v>
      </c>
    </row>
    <row r="1518" spans="1:4" s="1104" customFormat="1" ht="11.25" customHeight="1" x14ac:dyDescent="0.2">
      <c r="A1518" s="1404" t="s">
        <v>801</v>
      </c>
      <c r="B1518" s="1109">
        <v>728.9</v>
      </c>
      <c r="C1518" s="1109">
        <v>728.9008</v>
      </c>
      <c r="D1518" s="1105" t="s">
        <v>4119</v>
      </c>
    </row>
    <row r="1519" spans="1:4" s="1104" customFormat="1" ht="11.25" customHeight="1" x14ac:dyDescent="0.2">
      <c r="A1519" s="1405"/>
      <c r="B1519" s="1110">
        <v>11</v>
      </c>
      <c r="C1519" s="1110">
        <v>10.993</v>
      </c>
      <c r="D1519" s="1106" t="s">
        <v>3072</v>
      </c>
    </row>
    <row r="1520" spans="1:4" s="1104" customFormat="1" ht="11.25" customHeight="1" x14ac:dyDescent="0.2">
      <c r="A1520" s="1405"/>
      <c r="B1520" s="1110">
        <v>51.14</v>
      </c>
      <c r="C1520" s="1110">
        <v>51.129000000000005</v>
      </c>
      <c r="D1520" s="1106" t="s">
        <v>4117</v>
      </c>
    </row>
    <row r="1521" spans="1:4" s="1104" customFormat="1" ht="11.25" customHeight="1" x14ac:dyDescent="0.2">
      <c r="A1521" s="1405"/>
      <c r="B1521" s="1110">
        <v>48675.35</v>
      </c>
      <c r="C1521" s="1110">
        <v>48675.353999999999</v>
      </c>
      <c r="D1521" s="1106" t="s">
        <v>512</v>
      </c>
    </row>
    <row r="1522" spans="1:4" s="1104" customFormat="1" ht="11.25" customHeight="1" x14ac:dyDescent="0.2">
      <c r="A1522" s="1405"/>
      <c r="B1522" s="1110">
        <v>2051</v>
      </c>
      <c r="C1522" s="1110">
        <v>1910.297</v>
      </c>
      <c r="D1522" s="1106" t="s">
        <v>617</v>
      </c>
    </row>
    <row r="1523" spans="1:4" s="1104" customFormat="1" ht="11.25" customHeight="1" x14ac:dyDescent="0.2">
      <c r="A1523" s="1405"/>
      <c r="B1523" s="1110">
        <v>893</v>
      </c>
      <c r="C1523" s="1110">
        <v>893</v>
      </c>
      <c r="D1523" s="1106" t="s">
        <v>618</v>
      </c>
    </row>
    <row r="1524" spans="1:4" s="1104" customFormat="1" ht="11.25" customHeight="1" x14ac:dyDescent="0.2">
      <c r="A1524" s="1405"/>
      <c r="B1524" s="1110">
        <v>352.5</v>
      </c>
      <c r="C1524" s="1110">
        <v>352.49106</v>
      </c>
      <c r="D1524" s="1106" t="s">
        <v>3659</v>
      </c>
    </row>
    <row r="1525" spans="1:4" s="1104" customFormat="1" ht="11.25" customHeight="1" x14ac:dyDescent="0.2">
      <c r="A1525" s="1406"/>
      <c r="B1525" s="1111">
        <v>52762.89</v>
      </c>
      <c r="C1525" s="1111">
        <v>52622.164859999997</v>
      </c>
      <c r="D1525" s="1107" t="s">
        <v>11</v>
      </c>
    </row>
    <row r="1526" spans="1:4" s="1104" customFormat="1" ht="11.25" customHeight="1" x14ac:dyDescent="0.2">
      <c r="A1526" s="1405" t="s">
        <v>2911</v>
      </c>
      <c r="B1526" s="1110">
        <v>778</v>
      </c>
      <c r="C1526" s="1110">
        <v>778</v>
      </c>
      <c r="D1526" s="1106" t="s">
        <v>2628</v>
      </c>
    </row>
    <row r="1527" spans="1:4" s="1104" customFormat="1" ht="11.25" customHeight="1" x14ac:dyDescent="0.2">
      <c r="A1527" s="1405"/>
      <c r="B1527" s="1110">
        <v>855.5</v>
      </c>
      <c r="C1527" s="1110">
        <v>855.50159000000008</v>
      </c>
      <c r="D1527" s="1106" t="s">
        <v>4119</v>
      </c>
    </row>
    <row r="1528" spans="1:4" s="1104" customFormat="1" ht="11.25" customHeight="1" x14ac:dyDescent="0.2">
      <c r="A1528" s="1405"/>
      <c r="B1528" s="1110">
        <v>400</v>
      </c>
      <c r="C1528" s="1110">
        <v>400</v>
      </c>
      <c r="D1528" s="1106" t="s">
        <v>620</v>
      </c>
    </row>
    <row r="1529" spans="1:4" s="1104" customFormat="1" ht="11.25" customHeight="1" x14ac:dyDescent="0.2">
      <c r="A1529" s="1405"/>
      <c r="B1529" s="1110">
        <v>58885.94</v>
      </c>
      <c r="C1529" s="1110">
        <v>58885.931999999993</v>
      </c>
      <c r="D1529" s="1106" t="s">
        <v>512</v>
      </c>
    </row>
    <row r="1530" spans="1:4" s="1104" customFormat="1" ht="11.25" customHeight="1" x14ac:dyDescent="0.2">
      <c r="A1530" s="1405"/>
      <c r="B1530" s="1110">
        <v>4035</v>
      </c>
      <c r="C1530" s="1110">
        <v>3977.9538699999998</v>
      </c>
      <c r="D1530" s="1106" t="s">
        <v>617</v>
      </c>
    </row>
    <row r="1531" spans="1:4" s="1104" customFormat="1" ht="11.25" customHeight="1" x14ac:dyDescent="0.2">
      <c r="A1531" s="1405"/>
      <c r="B1531" s="1110">
        <v>531</v>
      </c>
      <c r="C1531" s="1110">
        <v>531</v>
      </c>
      <c r="D1531" s="1106" t="s">
        <v>618</v>
      </c>
    </row>
    <row r="1532" spans="1:4" s="1104" customFormat="1" ht="11.25" customHeight="1" x14ac:dyDescent="0.2">
      <c r="A1532" s="1405"/>
      <c r="B1532" s="1110">
        <v>10549.06</v>
      </c>
      <c r="C1532" s="1110">
        <v>10516.061710000002</v>
      </c>
      <c r="D1532" s="1106" t="s">
        <v>3660</v>
      </c>
    </row>
    <row r="1533" spans="1:4" s="1104" customFormat="1" ht="11.25" customHeight="1" x14ac:dyDescent="0.2">
      <c r="A1533" s="1405"/>
      <c r="B1533" s="1110">
        <v>500</v>
      </c>
      <c r="C1533" s="1110">
        <v>0</v>
      </c>
      <c r="D1533" s="1106" t="s">
        <v>4552</v>
      </c>
    </row>
    <row r="1534" spans="1:4" s="1104" customFormat="1" ht="11.25" customHeight="1" x14ac:dyDescent="0.2">
      <c r="A1534" s="1405"/>
      <c r="B1534" s="1110">
        <v>134.80000000000001</v>
      </c>
      <c r="C1534" s="1110">
        <v>134.80000000000001</v>
      </c>
      <c r="D1534" s="1106" t="s">
        <v>4512</v>
      </c>
    </row>
    <row r="1535" spans="1:4" s="1104" customFormat="1" ht="11.25" customHeight="1" x14ac:dyDescent="0.2">
      <c r="A1535" s="1406"/>
      <c r="B1535" s="1111">
        <v>76669.3</v>
      </c>
      <c r="C1535" s="1111">
        <v>76079.249169999996</v>
      </c>
      <c r="D1535" s="1107" t="s">
        <v>11</v>
      </c>
    </row>
    <row r="1536" spans="1:4" s="1104" customFormat="1" ht="11.25" customHeight="1" x14ac:dyDescent="0.2">
      <c r="A1536" s="1405" t="s">
        <v>800</v>
      </c>
      <c r="B1536" s="1110">
        <v>96</v>
      </c>
      <c r="C1536" s="1110">
        <v>96</v>
      </c>
      <c r="D1536" s="1106" t="s">
        <v>2628</v>
      </c>
    </row>
    <row r="1537" spans="1:4" s="1104" customFormat="1" ht="11.25" customHeight="1" x14ac:dyDescent="0.2">
      <c r="A1537" s="1405"/>
      <c r="B1537" s="1110">
        <v>609.62</v>
      </c>
      <c r="C1537" s="1110">
        <v>609.61119999999994</v>
      </c>
      <c r="D1537" s="1106" t="s">
        <v>4119</v>
      </c>
    </row>
    <row r="1538" spans="1:4" s="1104" customFormat="1" ht="11.25" customHeight="1" x14ac:dyDescent="0.2">
      <c r="A1538" s="1405"/>
      <c r="B1538" s="1110">
        <v>13095.37</v>
      </c>
      <c r="C1538" s="1110">
        <v>13095.374</v>
      </c>
      <c r="D1538" s="1106" t="s">
        <v>512</v>
      </c>
    </row>
    <row r="1539" spans="1:4" s="1104" customFormat="1" ht="11.25" customHeight="1" x14ac:dyDescent="0.2">
      <c r="A1539" s="1405"/>
      <c r="B1539" s="1110">
        <v>1022</v>
      </c>
      <c r="C1539" s="1110">
        <v>1020.9124</v>
      </c>
      <c r="D1539" s="1106" t="s">
        <v>617</v>
      </c>
    </row>
    <row r="1540" spans="1:4" s="1104" customFormat="1" ht="11.25" customHeight="1" x14ac:dyDescent="0.2">
      <c r="A1540" s="1405"/>
      <c r="B1540" s="1110">
        <v>11</v>
      </c>
      <c r="C1540" s="1110">
        <v>11</v>
      </c>
      <c r="D1540" s="1106" t="s">
        <v>618</v>
      </c>
    </row>
    <row r="1541" spans="1:4" s="1104" customFormat="1" ht="11.25" customHeight="1" x14ac:dyDescent="0.2">
      <c r="A1541" s="1405"/>
      <c r="B1541" s="1110">
        <v>14833.990000000002</v>
      </c>
      <c r="C1541" s="1110">
        <v>14832.897599999998</v>
      </c>
      <c r="D1541" s="1106" t="s">
        <v>11</v>
      </c>
    </row>
    <row r="1542" spans="1:4" s="1104" customFormat="1" ht="11.25" customHeight="1" x14ac:dyDescent="0.2">
      <c r="A1542" s="1404" t="s">
        <v>812</v>
      </c>
      <c r="B1542" s="1109">
        <v>646.86</v>
      </c>
      <c r="C1542" s="1109">
        <v>646.85119999999995</v>
      </c>
      <c r="D1542" s="1105" t="s">
        <v>4119</v>
      </c>
    </row>
    <row r="1543" spans="1:4" s="1104" customFormat="1" ht="11.25" customHeight="1" x14ac:dyDescent="0.2">
      <c r="A1543" s="1405"/>
      <c r="B1543" s="1110">
        <v>19948.87</v>
      </c>
      <c r="C1543" s="1110">
        <v>19948.874</v>
      </c>
      <c r="D1543" s="1106" t="s">
        <v>512</v>
      </c>
    </row>
    <row r="1544" spans="1:4" s="1104" customFormat="1" ht="11.25" customHeight="1" x14ac:dyDescent="0.2">
      <c r="A1544" s="1405"/>
      <c r="B1544" s="1110">
        <v>892</v>
      </c>
      <c r="C1544" s="1110">
        <v>884.49350000000004</v>
      </c>
      <c r="D1544" s="1106" t="s">
        <v>617</v>
      </c>
    </row>
    <row r="1545" spans="1:4" s="1104" customFormat="1" ht="11.25" customHeight="1" x14ac:dyDescent="0.2">
      <c r="A1545" s="1405"/>
      <c r="B1545" s="1110">
        <v>161</v>
      </c>
      <c r="C1545" s="1110">
        <v>161</v>
      </c>
      <c r="D1545" s="1106" t="s">
        <v>618</v>
      </c>
    </row>
    <row r="1546" spans="1:4" s="1104" customFormat="1" ht="11.25" customHeight="1" x14ac:dyDescent="0.2">
      <c r="A1546" s="1405"/>
      <c r="B1546" s="1110">
        <v>2138.02</v>
      </c>
      <c r="C1546" s="1110">
        <v>2138.0170800000001</v>
      </c>
      <c r="D1546" s="1106" t="s">
        <v>4553</v>
      </c>
    </row>
    <row r="1547" spans="1:4" s="1104" customFormat="1" ht="11.25" customHeight="1" x14ac:dyDescent="0.2">
      <c r="A1547" s="1405"/>
      <c r="B1547" s="1110">
        <v>1000</v>
      </c>
      <c r="C1547" s="1110">
        <v>891.46536000000003</v>
      </c>
      <c r="D1547" s="1106" t="s">
        <v>4554</v>
      </c>
    </row>
    <row r="1548" spans="1:4" s="1104" customFormat="1" ht="11.25" customHeight="1" x14ac:dyDescent="0.2">
      <c r="A1548" s="1405"/>
      <c r="B1548" s="1110">
        <v>303.2</v>
      </c>
      <c r="C1548" s="1110">
        <v>303.2</v>
      </c>
      <c r="D1548" s="1106" t="s">
        <v>4505</v>
      </c>
    </row>
    <row r="1549" spans="1:4" s="1104" customFormat="1" ht="11.25" customHeight="1" x14ac:dyDescent="0.2">
      <c r="A1549" s="1405"/>
      <c r="B1549" s="1110">
        <v>25089.95</v>
      </c>
      <c r="C1549" s="1110">
        <v>24973.901140000002</v>
      </c>
      <c r="D1549" s="1106" t="s">
        <v>11</v>
      </c>
    </row>
    <row r="1550" spans="1:4" s="1104" customFormat="1" ht="11.25" customHeight="1" x14ac:dyDescent="0.2">
      <c r="A1550" s="1404" t="s">
        <v>799</v>
      </c>
      <c r="B1550" s="1109">
        <v>478</v>
      </c>
      <c r="C1550" s="1109">
        <v>478</v>
      </c>
      <c r="D1550" s="1105" t="s">
        <v>2628</v>
      </c>
    </row>
    <row r="1551" spans="1:4" s="1104" customFormat="1" ht="11.25" customHeight="1" x14ac:dyDescent="0.2">
      <c r="A1551" s="1405"/>
      <c r="B1551" s="1110">
        <v>517.61</v>
      </c>
      <c r="C1551" s="1110">
        <v>517.60559000000001</v>
      </c>
      <c r="D1551" s="1106" t="s">
        <v>4119</v>
      </c>
    </row>
    <row r="1552" spans="1:4" s="1104" customFormat="1" ht="11.25" customHeight="1" x14ac:dyDescent="0.2">
      <c r="A1552" s="1405"/>
      <c r="B1552" s="1110">
        <v>29165.380000000005</v>
      </c>
      <c r="C1552" s="1110">
        <v>29160.915000000001</v>
      </c>
      <c r="D1552" s="1106" t="s">
        <v>512</v>
      </c>
    </row>
    <row r="1553" spans="1:4" s="1104" customFormat="1" ht="11.25" customHeight="1" x14ac:dyDescent="0.2">
      <c r="A1553" s="1405"/>
      <c r="B1553" s="1110">
        <v>2329</v>
      </c>
      <c r="C1553" s="1110">
        <v>2169.3529800000001</v>
      </c>
      <c r="D1553" s="1106" t="s">
        <v>617</v>
      </c>
    </row>
    <row r="1554" spans="1:4" s="1104" customFormat="1" ht="11.25" customHeight="1" x14ac:dyDescent="0.2">
      <c r="A1554" s="1405"/>
      <c r="B1554" s="1110">
        <v>468</v>
      </c>
      <c r="C1554" s="1110">
        <v>468</v>
      </c>
      <c r="D1554" s="1106" t="s">
        <v>618</v>
      </c>
    </row>
    <row r="1555" spans="1:4" s="1104" customFormat="1" ht="11.25" customHeight="1" x14ac:dyDescent="0.2">
      <c r="A1555" s="1406"/>
      <c r="B1555" s="1111">
        <v>32957.990000000005</v>
      </c>
      <c r="C1555" s="1111">
        <v>32793.873570000003</v>
      </c>
      <c r="D1555" s="1107" t="s">
        <v>11</v>
      </c>
    </row>
    <row r="1556" spans="1:4" s="1104" customFormat="1" ht="11.25" customHeight="1" x14ac:dyDescent="0.2">
      <c r="A1556" s="1405" t="s">
        <v>793</v>
      </c>
      <c r="B1556" s="1110">
        <v>108</v>
      </c>
      <c r="C1556" s="1110">
        <v>108</v>
      </c>
      <c r="D1556" s="1106" t="s">
        <v>2628</v>
      </c>
    </row>
    <row r="1557" spans="1:4" s="1104" customFormat="1" ht="11.25" customHeight="1" x14ac:dyDescent="0.2">
      <c r="A1557" s="1405"/>
      <c r="B1557" s="1110">
        <v>64.38</v>
      </c>
      <c r="C1557" s="1110">
        <v>64.37700000000001</v>
      </c>
      <c r="D1557" s="1106" t="s">
        <v>4117</v>
      </c>
    </row>
    <row r="1558" spans="1:4" s="1104" customFormat="1" ht="11.25" customHeight="1" x14ac:dyDescent="0.2">
      <c r="A1558" s="1405"/>
      <c r="B1558" s="1110">
        <v>55306.15</v>
      </c>
      <c r="C1558" s="1110">
        <v>55306.149999999994</v>
      </c>
      <c r="D1558" s="1106" t="s">
        <v>512</v>
      </c>
    </row>
    <row r="1559" spans="1:4" s="1104" customFormat="1" ht="11.25" customHeight="1" x14ac:dyDescent="0.2">
      <c r="A1559" s="1405"/>
      <c r="B1559" s="1110">
        <v>3010</v>
      </c>
      <c r="C1559" s="1110">
        <v>2927.06909</v>
      </c>
      <c r="D1559" s="1106" t="s">
        <v>617</v>
      </c>
    </row>
    <row r="1560" spans="1:4" s="1104" customFormat="1" ht="11.25" customHeight="1" x14ac:dyDescent="0.2">
      <c r="A1560" s="1405"/>
      <c r="B1560" s="1110">
        <v>476</v>
      </c>
      <c r="C1560" s="1110">
        <v>476</v>
      </c>
      <c r="D1560" s="1106" t="s">
        <v>618</v>
      </c>
    </row>
    <row r="1561" spans="1:4" s="1104" customFormat="1" ht="11.25" customHeight="1" x14ac:dyDescent="0.2">
      <c r="A1561" s="1405"/>
      <c r="B1561" s="1110">
        <v>120</v>
      </c>
      <c r="C1561" s="1110">
        <v>98.059929999999994</v>
      </c>
      <c r="D1561" s="1106" t="s">
        <v>3456</v>
      </c>
    </row>
    <row r="1562" spans="1:4" s="1104" customFormat="1" ht="11.25" customHeight="1" x14ac:dyDescent="0.2">
      <c r="A1562" s="1405"/>
      <c r="B1562" s="1110">
        <v>126.4</v>
      </c>
      <c r="C1562" s="1110">
        <v>126.4</v>
      </c>
      <c r="D1562" s="1106" t="s">
        <v>4514</v>
      </c>
    </row>
    <row r="1563" spans="1:4" s="1104" customFormat="1" ht="11.25" customHeight="1" x14ac:dyDescent="0.2">
      <c r="A1563" s="1406"/>
      <c r="B1563" s="1111">
        <v>59210.93</v>
      </c>
      <c r="C1563" s="1111">
        <v>59106.056019999996</v>
      </c>
      <c r="D1563" s="1107" t="s">
        <v>11</v>
      </c>
    </row>
    <row r="1564" spans="1:4" s="1104" customFormat="1" ht="11.25" customHeight="1" x14ac:dyDescent="0.2">
      <c r="A1564" s="1405" t="s">
        <v>807</v>
      </c>
      <c r="B1564" s="1110">
        <v>182.38</v>
      </c>
      <c r="C1564" s="1110">
        <v>182.36699999999996</v>
      </c>
      <c r="D1564" s="1106" t="s">
        <v>4117</v>
      </c>
    </row>
    <row r="1565" spans="1:4" s="1104" customFormat="1" ht="11.25" customHeight="1" x14ac:dyDescent="0.2">
      <c r="A1565" s="1405"/>
      <c r="B1565" s="1110">
        <v>50447.75</v>
      </c>
      <c r="C1565" s="1110">
        <v>50447.733</v>
      </c>
      <c r="D1565" s="1106" t="s">
        <v>512</v>
      </c>
    </row>
    <row r="1566" spans="1:4" s="1104" customFormat="1" ht="11.25" customHeight="1" x14ac:dyDescent="0.2">
      <c r="A1566" s="1405"/>
      <c r="B1566" s="1110">
        <v>2760</v>
      </c>
      <c r="C1566" s="1110">
        <v>2713.6648700000001</v>
      </c>
      <c r="D1566" s="1106" t="s">
        <v>617</v>
      </c>
    </row>
    <row r="1567" spans="1:4" s="1104" customFormat="1" ht="11.25" customHeight="1" x14ac:dyDescent="0.2">
      <c r="A1567" s="1405"/>
      <c r="B1567" s="1110">
        <v>288</v>
      </c>
      <c r="C1567" s="1110">
        <v>288</v>
      </c>
      <c r="D1567" s="1106" t="s">
        <v>618</v>
      </c>
    </row>
    <row r="1568" spans="1:4" s="1104" customFormat="1" ht="11.25" customHeight="1" x14ac:dyDescent="0.2">
      <c r="A1568" s="1405"/>
      <c r="B1568" s="1110">
        <v>94.36</v>
      </c>
      <c r="C1568" s="1110">
        <v>94.36</v>
      </c>
      <c r="D1568" s="1106" t="s">
        <v>4512</v>
      </c>
    </row>
    <row r="1569" spans="1:4" s="1104" customFormat="1" ht="11.25" customHeight="1" x14ac:dyDescent="0.2">
      <c r="A1569" s="1405"/>
      <c r="B1569" s="1110">
        <v>53772.49</v>
      </c>
      <c r="C1569" s="1110">
        <v>53726.12487</v>
      </c>
      <c r="D1569" s="1106" t="s">
        <v>11</v>
      </c>
    </row>
    <row r="1570" spans="1:4" s="1104" customFormat="1" ht="11.25" customHeight="1" x14ac:dyDescent="0.2">
      <c r="A1570" s="1404" t="s">
        <v>804</v>
      </c>
      <c r="B1570" s="1109">
        <v>216</v>
      </c>
      <c r="C1570" s="1109">
        <v>216</v>
      </c>
      <c r="D1570" s="1105" t="s">
        <v>2628</v>
      </c>
    </row>
    <row r="1571" spans="1:4" s="1104" customFormat="1" ht="11.25" customHeight="1" x14ac:dyDescent="0.2">
      <c r="A1571" s="1405"/>
      <c r="B1571" s="1110">
        <v>470.91</v>
      </c>
      <c r="C1571" s="1110">
        <v>470.90549999999996</v>
      </c>
      <c r="D1571" s="1106" t="s">
        <v>4119</v>
      </c>
    </row>
    <row r="1572" spans="1:4" s="1104" customFormat="1" ht="11.25" customHeight="1" x14ac:dyDescent="0.2">
      <c r="A1572" s="1405"/>
      <c r="B1572" s="1110">
        <v>80.5</v>
      </c>
      <c r="C1572" s="1110">
        <v>80.5</v>
      </c>
      <c r="D1572" s="1106" t="s">
        <v>2918</v>
      </c>
    </row>
    <row r="1573" spans="1:4" s="1104" customFormat="1" ht="11.25" customHeight="1" x14ac:dyDescent="0.2">
      <c r="A1573" s="1405"/>
      <c r="B1573" s="1110">
        <v>22624.269999999997</v>
      </c>
      <c r="C1573" s="1110">
        <v>22623.456620000001</v>
      </c>
      <c r="D1573" s="1106" t="s">
        <v>512</v>
      </c>
    </row>
    <row r="1574" spans="1:4" s="1104" customFormat="1" ht="11.25" customHeight="1" x14ac:dyDescent="0.2">
      <c r="A1574" s="1405"/>
      <c r="B1574" s="1110">
        <v>1592</v>
      </c>
      <c r="C1574" s="1110">
        <v>1581.30052</v>
      </c>
      <c r="D1574" s="1106" t="s">
        <v>617</v>
      </c>
    </row>
    <row r="1575" spans="1:4" s="1104" customFormat="1" ht="11.25" customHeight="1" x14ac:dyDescent="0.2">
      <c r="A1575" s="1405"/>
      <c r="B1575" s="1110">
        <v>194</v>
      </c>
      <c r="C1575" s="1110">
        <v>194</v>
      </c>
      <c r="D1575" s="1106" t="s">
        <v>618</v>
      </c>
    </row>
    <row r="1576" spans="1:4" s="1104" customFormat="1" ht="11.25" customHeight="1" x14ac:dyDescent="0.2">
      <c r="A1576" s="1405"/>
      <c r="B1576" s="1110">
        <v>25177.679999999997</v>
      </c>
      <c r="C1576" s="1110">
        <v>25166.162640000002</v>
      </c>
      <c r="D1576" s="1106" t="s">
        <v>11</v>
      </c>
    </row>
    <row r="1577" spans="1:4" s="1104" customFormat="1" ht="11.25" customHeight="1" x14ac:dyDescent="0.2">
      <c r="A1577" s="1404" t="s">
        <v>805</v>
      </c>
      <c r="B1577" s="1109">
        <v>108</v>
      </c>
      <c r="C1577" s="1109">
        <v>108</v>
      </c>
      <c r="D1577" s="1105" t="s">
        <v>2628</v>
      </c>
    </row>
    <row r="1578" spans="1:4" s="1104" customFormat="1" ht="11.25" customHeight="1" x14ac:dyDescent="0.2">
      <c r="A1578" s="1405"/>
      <c r="B1578" s="1110">
        <v>659.38</v>
      </c>
      <c r="C1578" s="1110">
        <v>659.37600000000009</v>
      </c>
      <c r="D1578" s="1106" t="s">
        <v>4119</v>
      </c>
    </row>
    <row r="1579" spans="1:4" s="1104" customFormat="1" ht="11.25" customHeight="1" x14ac:dyDescent="0.2">
      <c r="A1579" s="1405"/>
      <c r="B1579" s="1110">
        <v>18114.780000000002</v>
      </c>
      <c r="C1579" s="1110">
        <v>18114.782999999999</v>
      </c>
      <c r="D1579" s="1106" t="s">
        <v>512</v>
      </c>
    </row>
    <row r="1580" spans="1:4" s="1104" customFormat="1" ht="11.25" customHeight="1" x14ac:dyDescent="0.2">
      <c r="A1580" s="1405"/>
      <c r="B1580" s="1110">
        <v>1349</v>
      </c>
      <c r="C1580" s="1110">
        <v>1309.5347400000001</v>
      </c>
      <c r="D1580" s="1106" t="s">
        <v>617</v>
      </c>
    </row>
    <row r="1581" spans="1:4" s="1104" customFormat="1" ht="11.25" customHeight="1" x14ac:dyDescent="0.2">
      <c r="A1581" s="1405"/>
      <c r="B1581" s="1110">
        <v>38</v>
      </c>
      <c r="C1581" s="1110">
        <v>38</v>
      </c>
      <c r="D1581" s="1106" t="s">
        <v>618</v>
      </c>
    </row>
    <row r="1582" spans="1:4" s="1104" customFormat="1" ht="11.25" customHeight="1" x14ac:dyDescent="0.2">
      <c r="A1582" s="1405"/>
      <c r="B1582" s="1110">
        <v>67.400000000000006</v>
      </c>
      <c r="C1582" s="1110">
        <v>67.400000000000006</v>
      </c>
      <c r="D1582" s="1106" t="s">
        <v>4512</v>
      </c>
    </row>
    <row r="1583" spans="1:4" s="1104" customFormat="1" ht="11.25" customHeight="1" x14ac:dyDescent="0.2">
      <c r="A1583" s="1405"/>
      <c r="B1583" s="1110">
        <v>469.8</v>
      </c>
      <c r="C1583" s="1110">
        <v>469.8</v>
      </c>
      <c r="D1583" s="1106" t="s">
        <v>4514</v>
      </c>
    </row>
    <row r="1584" spans="1:4" s="1104" customFormat="1" ht="11.25" customHeight="1" x14ac:dyDescent="0.2">
      <c r="A1584" s="1406"/>
      <c r="B1584" s="1111">
        <v>20806.36</v>
      </c>
      <c r="C1584" s="1111">
        <v>20766.89374</v>
      </c>
      <c r="D1584" s="1107" t="s">
        <v>11</v>
      </c>
    </row>
    <row r="1585" spans="1:4" s="1104" customFormat="1" ht="11.25" customHeight="1" x14ac:dyDescent="0.2">
      <c r="A1585" s="1405" t="s">
        <v>791</v>
      </c>
      <c r="B1585" s="1110">
        <v>37567.01</v>
      </c>
      <c r="C1585" s="1110">
        <v>37567.011999999995</v>
      </c>
      <c r="D1585" s="1106" t="s">
        <v>512</v>
      </c>
    </row>
    <row r="1586" spans="1:4" s="1104" customFormat="1" ht="11.25" customHeight="1" x14ac:dyDescent="0.2">
      <c r="A1586" s="1405"/>
      <c r="B1586" s="1110">
        <v>1983</v>
      </c>
      <c r="C1586" s="1110">
        <v>1935.6797899999999</v>
      </c>
      <c r="D1586" s="1106" t="s">
        <v>617</v>
      </c>
    </row>
    <row r="1587" spans="1:4" s="1104" customFormat="1" ht="11.25" customHeight="1" x14ac:dyDescent="0.2">
      <c r="A1587" s="1405"/>
      <c r="B1587" s="1110">
        <v>944</v>
      </c>
      <c r="C1587" s="1110">
        <v>944</v>
      </c>
      <c r="D1587" s="1106" t="s">
        <v>618</v>
      </c>
    </row>
    <row r="1588" spans="1:4" s="1104" customFormat="1" ht="11.25" customHeight="1" x14ac:dyDescent="0.2">
      <c r="A1588" s="1405"/>
      <c r="B1588" s="1110">
        <v>94.36</v>
      </c>
      <c r="C1588" s="1110">
        <v>94.36</v>
      </c>
      <c r="D1588" s="1106" t="s">
        <v>4512</v>
      </c>
    </row>
    <row r="1589" spans="1:4" s="1104" customFormat="1" ht="11.25" customHeight="1" x14ac:dyDescent="0.2">
      <c r="A1589" s="1406"/>
      <c r="B1589" s="1111">
        <v>40588.370000000003</v>
      </c>
      <c r="C1589" s="1111">
        <v>40541.051789999998</v>
      </c>
      <c r="D1589" s="1107" t="s">
        <v>11</v>
      </c>
    </row>
    <row r="1590" spans="1:4" s="1104" customFormat="1" ht="11.25" customHeight="1" x14ac:dyDescent="0.2">
      <c r="A1590" s="1405" t="s">
        <v>786</v>
      </c>
      <c r="B1590" s="1110">
        <v>113.74</v>
      </c>
      <c r="C1590" s="1110">
        <v>113.74299999999999</v>
      </c>
      <c r="D1590" s="1106" t="s">
        <v>2903</v>
      </c>
    </row>
    <row r="1591" spans="1:4" s="1104" customFormat="1" ht="11.25" customHeight="1" x14ac:dyDescent="0.2">
      <c r="A1591" s="1405"/>
      <c r="B1591" s="1110">
        <v>252</v>
      </c>
      <c r="C1591" s="1110">
        <v>252</v>
      </c>
      <c r="D1591" s="1106" t="s">
        <v>2628</v>
      </c>
    </row>
    <row r="1592" spans="1:4" s="1104" customFormat="1" ht="11.25" customHeight="1" x14ac:dyDescent="0.2">
      <c r="A1592" s="1405"/>
      <c r="B1592" s="1110">
        <v>583.53</v>
      </c>
      <c r="C1592" s="1110">
        <v>583.52800000000002</v>
      </c>
      <c r="D1592" s="1106" t="s">
        <v>4119</v>
      </c>
    </row>
    <row r="1593" spans="1:4" s="1104" customFormat="1" ht="11.25" customHeight="1" x14ac:dyDescent="0.2">
      <c r="A1593" s="1405"/>
      <c r="B1593" s="1110">
        <v>62</v>
      </c>
      <c r="C1593" s="1110">
        <v>62</v>
      </c>
      <c r="D1593" s="1106" t="s">
        <v>2918</v>
      </c>
    </row>
    <row r="1594" spans="1:4" s="1104" customFormat="1" ht="11.25" customHeight="1" x14ac:dyDescent="0.2">
      <c r="A1594" s="1405"/>
      <c r="B1594" s="1110">
        <v>50014.46</v>
      </c>
      <c r="C1594" s="1110">
        <v>50014.455000000002</v>
      </c>
      <c r="D1594" s="1106" t="s">
        <v>512</v>
      </c>
    </row>
    <row r="1595" spans="1:4" s="1104" customFormat="1" ht="11.25" customHeight="1" x14ac:dyDescent="0.2">
      <c r="A1595" s="1405"/>
      <c r="B1595" s="1110">
        <v>2883</v>
      </c>
      <c r="C1595" s="1110">
        <v>2775.64887</v>
      </c>
      <c r="D1595" s="1106" t="s">
        <v>617</v>
      </c>
    </row>
    <row r="1596" spans="1:4" s="1104" customFormat="1" ht="11.25" customHeight="1" x14ac:dyDescent="0.2">
      <c r="A1596" s="1405"/>
      <c r="B1596" s="1110">
        <v>1132</v>
      </c>
      <c r="C1596" s="1110">
        <v>1132</v>
      </c>
      <c r="D1596" s="1106" t="s">
        <v>618</v>
      </c>
    </row>
    <row r="1597" spans="1:4" s="1104" customFormat="1" ht="11.25" customHeight="1" x14ac:dyDescent="0.2">
      <c r="A1597" s="1405"/>
      <c r="B1597" s="1110">
        <v>681.23</v>
      </c>
      <c r="C1597" s="1110">
        <v>681.23</v>
      </c>
      <c r="D1597" s="1106" t="s">
        <v>1641</v>
      </c>
    </row>
    <row r="1598" spans="1:4" s="1104" customFormat="1" ht="11.25" customHeight="1" x14ac:dyDescent="0.2">
      <c r="A1598" s="1405"/>
      <c r="B1598" s="1110">
        <v>2153.09</v>
      </c>
      <c r="C1598" s="1110">
        <v>241.7824</v>
      </c>
      <c r="D1598" s="1106" t="s">
        <v>3661</v>
      </c>
    </row>
    <row r="1599" spans="1:4" s="1104" customFormat="1" ht="11.25" customHeight="1" x14ac:dyDescent="0.2">
      <c r="A1599" s="1405"/>
      <c r="B1599" s="1110">
        <v>57875.05</v>
      </c>
      <c r="C1599" s="1110">
        <v>55856.387269999999</v>
      </c>
      <c r="D1599" s="1106" t="s">
        <v>11</v>
      </c>
    </row>
    <row r="1600" spans="1:4" s="1104" customFormat="1" ht="11.25" customHeight="1" x14ac:dyDescent="0.2">
      <c r="A1600" s="1404" t="s">
        <v>815</v>
      </c>
      <c r="B1600" s="1109">
        <v>300</v>
      </c>
      <c r="C1600" s="1109">
        <v>95.831999999999994</v>
      </c>
      <c r="D1600" s="1105" t="s">
        <v>4555</v>
      </c>
    </row>
    <row r="1601" spans="1:4" s="1104" customFormat="1" ht="11.25" customHeight="1" x14ac:dyDescent="0.2">
      <c r="A1601" s="1405"/>
      <c r="B1601" s="1110">
        <v>225.13</v>
      </c>
      <c r="C1601" s="1110">
        <v>212.00299999999999</v>
      </c>
      <c r="D1601" s="1106" t="s">
        <v>2903</v>
      </c>
    </row>
    <row r="1602" spans="1:4" s="1104" customFormat="1" ht="11.25" customHeight="1" x14ac:dyDescent="0.2">
      <c r="A1602" s="1405"/>
      <c r="B1602" s="1110">
        <v>494.31</v>
      </c>
      <c r="C1602" s="1110">
        <v>494.30778999999995</v>
      </c>
      <c r="D1602" s="1106" t="s">
        <v>3465</v>
      </c>
    </row>
    <row r="1603" spans="1:4" s="1104" customFormat="1" ht="11.25" customHeight="1" x14ac:dyDescent="0.2">
      <c r="A1603" s="1405"/>
      <c r="B1603" s="1110">
        <v>42.38</v>
      </c>
      <c r="C1603" s="1110">
        <v>42.372999999999998</v>
      </c>
      <c r="D1603" s="1106" t="s">
        <v>3072</v>
      </c>
    </row>
    <row r="1604" spans="1:4" s="1104" customFormat="1" ht="11.25" customHeight="1" x14ac:dyDescent="0.2">
      <c r="A1604" s="1405"/>
      <c r="B1604" s="1110">
        <v>151.74</v>
      </c>
      <c r="C1604" s="1110">
        <v>151.73099999999999</v>
      </c>
      <c r="D1604" s="1106" t="s">
        <v>4117</v>
      </c>
    </row>
    <row r="1605" spans="1:4" s="1104" customFormat="1" ht="11.25" customHeight="1" x14ac:dyDescent="0.2">
      <c r="A1605" s="1405"/>
      <c r="B1605" s="1110">
        <v>25109.61</v>
      </c>
      <c r="C1605" s="1110">
        <v>25109.605000000003</v>
      </c>
      <c r="D1605" s="1106" t="s">
        <v>512</v>
      </c>
    </row>
    <row r="1606" spans="1:4" s="1104" customFormat="1" ht="11.25" customHeight="1" x14ac:dyDescent="0.2">
      <c r="A1606" s="1405"/>
      <c r="B1606" s="1110">
        <v>2073</v>
      </c>
      <c r="C1606" s="1110">
        <v>2073</v>
      </c>
      <c r="D1606" s="1106" t="s">
        <v>617</v>
      </c>
    </row>
    <row r="1607" spans="1:4" s="1104" customFormat="1" ht="11.25" customHeight="1" x14ac:dyDescent="0.2">
      <c r="A1607" s="1405"/>
      <c r="B1607" s="1110">
        <v>248</v>
      </c>
      <c r="C1607" s="1110">
        <v>248</v>
      </c>
      <c r="D1607" s="1106" t="s">
        <v>618</v>
      </c>
    </row>
    <row r="1608" spans="1:4" s="1104" customFormat="1" ht="11.25" customHeight="1" x14ac:dyDescent="0.2">
      <c r="A1608" s="1405"/>
      <c r="B1608" s="1110">
        <v>400</v>
      </c>
      <c r="C1608" s="1110">
        <v>240.79</v>
      </c>
      <c r="D1608" s="1106" t="s">
        <v>3658</v>
      </c>
    </row>
    <row r="1609" spans="1:4" s="1104" customFormat="1" ht="11.25" customHeight="1" x14ac:dyDescent="0.2">
      <c r="A1609" s="1405"/>
      <c r="B1609" s="1110">
        <v>67.400000000000006</v>
      </c>
      <c r="C1609" s="1110">
        <v>67.400000000000006</v>
      </c>
      <c r="D1609" s="1106" t="s">
        <v>4512</v>
      </c>
    </row>
    <row r="1610" spans="1:4" s="1104" customFormat="1" ht="11.25" customHeight="1" x14ac:dyDescent="0.2">
      <c r="A1610" s="1405"/>
      <c r="B1610" s="1110">
        <v>29111.570000000003</v>
      </c>
      <c r="C1610" s="1110">
        <v>28735.041790000007</v>
      </c>
      <c r="D1610" s="1106" t="s">
        <v>11</v>
      </c>
    </row>
    <row r="1611" spans="1:4" s="1104" customFormat="1" ht="11.25" customHeight="1" x14ac:dyDescent="0.2">
      <c r="A1611" s="1404" t="s">
        <v>814</v>
      </c>
      <c r="B1611" s="1109">
        <v>127.75</v>
      </c>
      <c r="C1611" s="1109">
        <v>127.75</v>
      </c>
      <c r="D1611" s="1105" t="s">
        <v>2903</v>
      </c>
    </row>
    <row r="1612" spans="1:4" s="1104" customFormat="1" ht="11.25" customHeight="1" x14ac:dyDescent="0.2">
      <c r="A1612" s="1405"/>
      <c r="B1612" s="1110">
        <v>419</v>
      </c>
      <c r="C1612" s="1110">
        <v>419</v>
      </c>
      <c r="D1612" s="1106" t="s">
        <v>2628</v>
      </c>
    </row>
    <row r="1613" spans="1:4" s="1104" customFormat="1" ht="11.25" customHeight="1" x14ac:dyDescent="0.2">
      <c r="A1613" s="1405"/>
      <c r="B1613" s="1110">
        <v>30324.76</v>
      </c>
      <c r="C1613" s="1110">
        <v>30324.76</v>
      </c>
      <c r="D1613" s="1106" t="s">
        <v>512</v>
      </c>
    </row>
    <row r="1614" spans="1:4" s="1104" customFormat="1" ht="11.25" customHeight="1" x14ac:dyDescent="0.2">
      <c r="A1614" s="1405"/>
      <c r="B1614" s="1110">
        <v>5627</v>
      </c>
      <c r="C1614" s="1110">
        <v>5473.7059799999997</v>
      </c>
      <c r="D1614" s="1106" t="s">
        <v>617</v>
      </c>
    </row>
    <row r="1615" spans="1:4" s="1104" customFormat="1" ht="11.25" customHeight="1" x14ac:dyDescent="0.2">
      <c r="A1615" s="1405"/>
      <c r="B1615" s="1110">
        <v>371</v>
      </c>
      <c r="C1615" s="1110">
        <v>371</v>
      </c>
      <c r="D1615" s="1106" t="s">
        <v>618</v>
      </c>
    </row>
    <row r="1616" spans="1:4" s="1104" customFormat="1" ht="11.25" customHeight="1" x14ac:dyDescent="0.2">
      <c r="A1616" s="1405"/>
      <c r="B1616" s="1110">
        <v>2486.4499999999998</v>
      </c>
      <c r="C1616" s="1110">
        <v>284.108</v>
      </c>
      <c r="D1616" s="1106" t="s">
        <v>3662</v>
      </c>
    </row>
    <row r="1617" spans="1:4" s="1104" customFormat="1" ht="11.25" customHeight="1" x14ac:dyDescent="0.2">
      <c r="A1617" s="1406"/>
      <c r="B1617" s="1111">
        <v>39355.959999999992</v>
      </c>
      <c r="C1617" s="1111">
        <v>37000.323979999994</v>
      </c>
      <c r="D1617" s="1107" t="s">
        <v>11</v>
      </c>
    </row>
    <row r="1618" spans="1:4" s="1104" customFormat="1" ht="11.25" customHeight="1" x14ac:dyDescent="0.2">
      <c r="A1618" s="1405" t="s">
        <v>802</v>
      </c>
      <c r="B1618" s="1110">
        <v>229</v>
      </c>
      <c r="C1618" s="1110">
        <v>229</v>
      </c>
      <c r="D1618" s="1106" t="s">
        <v>2628</v>
      </c>
    </row>
    <row r="1619" spans="1:4" s="1104" customFormat="1" ht="11.25" customHeight="1" x14ac:dyDescent="0.2">
      <c r="A1619" s="1405"/>
      <c r="B1619" s="1110">
        <v>299.64999999999998</v>
      </c>
      <c r="C1619" s="1110">
        <v>299.65278999999998</v>
      </c>
      <c r="D1619" s="1106" t="s">
        <v>4119</v>
      </c>
    </row>
    <row r="1620" spans="1:4" s="1104" customFormat="1" ht="11.25" customHeight="1" x14ac:dyDescent="0.2">
      <c r="A1620" s="1405"/>
      <c r="B1620" s="1110">
        <v>23.32</v>
      </c>
      <c r="C1620" s="1110">
        <v>23.308500000000002</v>
      </c>
      <c r="D1620" s="1106" t="s">
        <v>3072</v>
      </c>
    </row>
    <row r="1621" spans="1:4" s="1104" customFormat="1" ht="11.25" customHeight="1" x14ac:dyDescent="0.2">
      <c r="A1621" s="1405"/>
      <c r="B1621" s="1110">
        <v>11383.550000000001</v>
      </c>
      <c r="C1621" s="1110">
        <v>11383.555</v>
      </c>
      <c r="D1621" s="1106" t="s">
        <v>512</v>
      </c>
    </row>
    <row r="1622" spans="1:4" s="1104" customFormat="1" ht="11.25" customHeight="1" x14ac:dyDescent="0.2">
      <c r="A1622" s="1405"/>
      <c r="B1622" s="1110">
        <v>1440</v>
      </c>
      <c r="C1622" s="1110">
        <v>1408.046</v>
      </c>
      <c r="D1622" s="1106" t="s">
        <v>617</v>
      </c>
    </row>
    <row r="1623" spans="1:4" s="1104" customFormat="1" ht="11.25" customHeight="1" x14ac:dyDescent="0.2">
      <c r="A1623" s="1405"/>
      <c r="B1623" s="1110">
        <v>21</v>
      </c>
      <c r="C1623" s="1110">
        <v>21</v>
      </c>
      <c r="D1623" s="1106" t="s">
        <v>618</v>
      </c>
    </row>
    <row r="1624" spans="1:4" s="1104" customFormat="1" ht="11.25" customHeight="1" x14ac:dyDescent="0.2">
      <c r="A1624" s="1406"/>
      <c r="B1624" s="1111">
        <v>13396.52</v>
      </c>
      <c r="C1624" s="1111">
        <v>13364.56229</v>
      </c>
      <c r="D1624" s="1107" t="s">
        <v>11</v>
      </c>
    </row>
    <row r="1625" spans="1:4" s="1104" customFormat="1" ht="11.25" customHeight="1" x14ac:dyDescent="0.2">
      <c r="A1625" s="1404" t="s">
        <v>806</v>
      </c>
      <c r="B1625" s="1109">
        <v>744.91000000000008</v>
      </c>
      <c r="C1625" s="1109">
        <v>741.73</v>
      </c>
      <c r="D1625" s="1105" t="s">
        <v>3451</v>
      </c>
    </row>
    <row r="1626" spans="1:4" s="1104" customFormat="1" ht="11.25" customHeight="1" x14ac:dyDescent="0.2">
      <c r="A1626" s="1405"/>
      <c r="B1626" s="1110">
        <v>326.67</v>
      </c>
      <c r="C1626" s="1110">
        <v>326.66320999999994</v>
      </c>
      <c r="D1626" s="1106" t="s">
        <v>4119</v>
      </c>
    </row>
    <row r="1627" spans="1:4" s="1104" customFormat="1" ht="11.25" customHeight="1" x14ac:dyDescent="0.2">
      <c r="A1627" s="1405"/>
      <c r="B1627" s="1110">
        <v>14682.16</v>
      </c>
      <c r="C1627" s="1110">
        <v>14682.156000000001</v>
      </c>
      <c r="D1627" s="1106" t="s">
        <v>512</v>
      </c>
    </row>
    <row r="1628" spans="1:4" s="1104" customFormat="1" ht="11.25" customHeight="1" x14ac:dyDescent="0.2">
      <c r="A1628" s="1405"/>
      <c r="B1628" s="1110">
        <v>1063</v>
      </c>
      <c r="C1628" s="1110">
        <v>1063</v>
      </c>
      <c r="D1628" s="1106" t="s">
        <v>617</v>
      </c>
    </row>
    <row r="1629" spans="1:4" s="1104" customFormat="1" ht="11.25" customHeight="1" x14ac:dyDescent="0.2">
      <c r="A1629" s="1405"/>
      <c r="B1629" s="1110">
        <v>168</v>
      </c>
      <c r="C1629" s="1110">
        <v>168</v>
      </c>
      <c r="D1629" s="1106" t="s">
        <v>618</v>
      </c>
    </row>
    <row r="1630" spans="1:4" s="1104" customFormat="1" ht="11.25" customHeight="1" x14ac:dyDescent="0.2">
      <c r="A1630" s="1406"/>
      <c r="B1630" s="1111">
        <v>16984.740000000002</v>
      </c>
      <c r="C1630" s="1111">
        <v>16981.549210000001</v>
      </c>
      <c r="D1630" s="1107" t="s">
        <v>11</v>
      </c>
    </row>
    <row r="1631" spans="1:4" s="1104" customFormat="1" ht="11.25" customHeight="1" x14ac:dyDescent="0.2">
      <c r="A1631" s="1404" t="s">
        <v>3574</v>
      </c>
      <c r="B1631" s="1109">
        <v>67.400000000000006</v>
      </c>
      <c r="C1631" s="1109">
        <v>67.400000000000006</v>
      </c>
      <c r="D1631" s="1105" t="s">
        <v>4501</v>
      </c>
    </row>
    <row r="1632" spans="1:4" s="1104" customFormat="1" ht="11.25" customHeight="1" x14ac:dyDescent="0.2">
      <c r="A1632" s="1405"/>
      <c r="B1632" s="1110">
        <v>40372.78</v>
      </c>
      <c r="C1632" s="1110">
        <v>40372.769999999997</v>
      </c>
      <c r="D1632" s="1106" t="s">
        <v>512</v>
      </c>
    </row>
    <row r="1633" spans="1:4" s="1104" customFormat="1" ht="11.25" customHeight="1" x14ac:dyDescent="0.2">
      <c r="A1633" s="1405"/>
      <c r="B1633" s="1110">
        <v>3974</v>
      </c>
      <c r="C1633" s="1110">
        <v>3820.8004999999998</v>
      </c>
      <c r="D1633" s="1106" t="s">
        <v>617</v>
      </c>
    </row>
    <row r="1634" spans="1:4" s="1104" customFormat="1" ht="11.25" customHeight="1" x14ac:dyDescent="0.2">
      <c r="A1634" s="1405"/>
      <c r="B1634" s="1110">
        <v>3671</v>
      </c>
      <c r="C1634" s="1110">
        <v>3671</v>
      </c>
      <c r="D1634" s="1106" t="s">
        <v>618</v>
      </c>
    </row>
    <row r="1635" spans="1:4" s="1104" customFormat="1" ht="11.25" customHeight="1" x14ac:dyDescent="0.2">
      <c r="A1635" s="1405"/>
      <c r="B1635" s="1110">
        <v>48085.18</v>
      </c>
      <c r="C1635" s="1110">
        <v>47931.970499999996</v>
      </c>
      <c r="D1635" s="1106" t="s">
        <v>11</v>
      </c>
    </row>
    <row r="1636" spans="1:4" s="1104" customFormat="1" ht="11.25" customHeight="1" x14ac:dyDescent="0.2">
      <c r="A1636" s="1404" t="s">
        <v>795</v>
      </c>
      <c r="B1636" s="1109">
        <v>941</v>
      </c>
      <c r="C1636" s="1109">
        <v>941</v>
      </c>
      <c r="D1636" s="1105" t="s">
        <v>2628</v>
      </c>
    </row>
    <row r="1637" spans="1:4" s="1104" customFormat="1" ht="11.25" customHeight="1" x14ac:dyDescent="0.2">
      <c r="A1637" s="1405"/>
      <c r="B1637" s="1110">
        <v>665.85</v>
      </c>
      <c r="C1637" s="1110">
        <v>665.85120000000006</v>
      </c>
      <c r="D1637" s="1106" t="s">
        <v>4119</v>
      </c>
    </row>
    <row r="1638" spans="1:4" s="1104" customFormat="1" ht="11.25" customHeight="1" x14ac:dyDescent="0.2">
      <c r="A1638" s="1405"/>
      <c r="B1638" s="1110">
        <v>150</v>
      </c>
      <c r="C1638" s="1110">
        <v>150</v>
      </c>
      <c r="D1638" s="1106" t="s">
        <v>624</v>
      </c>
    </row>
    <row r="1639" spans="1:4" s="1104" customFormat="1" ht="11.25" customHeight="1" x14ac:dyDescent="0.2">
      <c r="A1639" s="1405"/>
      <c r="B1639" s="1110">
        <v>89.02</v>
      </c>
      <c r="C1639" s="1110">
        <v>89.009999999999991</v>
      </c>
      <c r="D1639" s="1106" t="s">
        <v>4117</v>
      </c>
    </row>
    <row r="1640" spans="1:4" s="1104" customFormat="1" ht="11.25" customHeight="1" x14ac:dyDescent="0.2">
      <c r="A1640" s="1405"/>
      <c r="B1640" s="1110">
        <v>51488.820000000007</v>
      </c>
      <c r="C1640" s="1110">
        <v>51488.815000000002</v>
      </c>
      <c r="D1640" s="1106" t="s">
        <v>512</v>
      </c>
    </row>
    <row r="1641" spans="1:4" s="1104" customFormat="1" ht="11.25" customHeight="1" x14ac:dyDescent="0.2">
      <c r="A1641" s="1405"/>
      <c r="B1641" s="1110">
        <v>3987</v>
      </c>
      <c r="C1641" s="1110">
        <v>3645.6481100000001</v>
      </c>
      <c r="D1641" s="1106" t="s">
        <v>617</v>
      </c>
    </row>
    <row r="1642" spans="1:4" s="1104" customFormat="1" ht="11.25" customHeight="1" x14ac:dyDescent="0.2">
      <c r="A1642" s="1405"/>
      <c r="B1642" s="1110">
        <v>967</v>
      </c>
      <c r="C1642" s="1110">
        <v>967</v>
      </c>
      <c r="D1642" s="1106" t="s">
        <v>618</v>
      </c>
    </row>
    <row r="1643" spans="1:4" s="1104" customFormat="1" ht="11.25" customHeight="1" x14ac:dyDescent="0.2">
      <c r="A1643" s="1405"/>
      <c r="B1643" s="1110">
        <v>461.1</v>
      </c>
      <c r="C1643" s="1110">
        <v>461.1</v>
      </c>
      <c r="D1643" s="1106" t="s">
        <v>4514</v>
      </c>
    </row>
    <row r="1644" spans="1:4" s="1104" customFormat="1" ht="11.25" customHeight="1" x14ac:dyDescent="0.2">
      <c r="A1644" s="1406"/>
      <c r="B1644" s="1111">
        <v>58749.790000000008</v>
      </c>
      <c r="C1644" s="1111">
        <v>58408.424310000002</v>
      </c>
      <c r="D1644" s="1107" t="s">
        <v>11</v>
      </c>
    </row>
    <row r="1645" spans="1:4" s="1104" customFormat="1" ht="11.25" customHeight="1" x14ac:dyDescent="0.2">
      <c r="A1645" s="1405" t="s">
        <v>796</v>
      </c>
      <c r="B1645" s="1110">
        <v>1468.24</v>
      </c>
      <c r="C1645" s="1110">
        <v>1052.4960000000001</v>
      </c>
      <c r="D1645" s="1106" t="s">
        <v>2903</v>
      </c>
    </row>
    <row r="1646" spans="1:4" s="1104" customFormat="1" ht="11.25" customHeight="1" x14ac:dyDescent="0.2">
      <c r="A1646" s="1405"/>
      <c r="B1646" s="1110">
        <v>141.4</v>
      </c>
      <c r="C1646" s="1110">
        <v>0</v>
      </c>
      <c r="D1646" s="1106" t="s">
        <v>3437</v>
      </c>
    </row>
    <row r="1647" spans="1:4" s="1104" customFormat="1" ht="11.25" customHeight="1" x14ac:dyDescent="0.2">
      <c r="A1647" s="1405"/>
      <c r="B1647" s="1110">
        <v>60</v>
      </c>
      <c r="C1647" s="1110">
        <v>60</v>
      </c>
      <c r="D1647" s="1106" t="s">
        <v>2814</v>
      </c>
    </row>
    <row r="1648" spans="1:4" s="1104" customFormat="1" ht="11.25" customHeight="1" x14ac:dyDescent="0.2">
      <c r="A1648" s="1405"/>
      <c r="B1648" s="1110">
        <v>531</v>
      </c>
      <c r="C1648" s="1110">
        <v>531</v>
      </c>
      <c r="D1648" s="1106" t="s">
        <v>2628</v>
      </c>
    </row>
    <row r="1649" spans="1:4" s="1104" customFormat="1" ht="11.25" customHeight="1" x14ac:dyDescent="0.2">
      <c r="A1649" s="1405"/>
      <c r="B1649" s="1110">
        <v>577.70000000000005</v>
      </c>
      <c r="C1649" s="1110">
        <v>577.69879999999989</v>
      </c>
      <c r="D1649" s="1106" t="s">
        <v>4119</v>
      </c>
    </row>
    <row r="1650" spans="1:4" s="1104" customFormat="1" ht="11.25" customHeight="1" x14ac:dyDescent="0.2">
      <c r="A1650" s="1405"/>
      <c r="B1650" s="1110">
        <v>95</v>
      </c>
      <c r="C1650" s="1110">
        <v>95</v>
      </c>
      <c r="D1650" s="1106" t="s">
        <v>2918</v>
      </c>
    </row>
    <row r="1651" spans="1:4" s="1104" customFormat="1" ht="11.25" customHeight="1" x14ac:dyDescent="0.2">
      <c r="A1651" s="1405"/>
      <c r="B1651" s="1110">
        <v>429.02</v>
      </c>
      <c r="C1651" s="1110">
        <v>429.00749999999999</v>
      </c>
      <c r="D1651" s="1106" t="s">
        <v>4117</v>
      </c>
    </row>
    <row r="1652" spans="1:4" s="1104" customFormat="1" ht="11.25" customHeight="1" x14ac:dyDescent="0.2">
      <c r="A1652" s="1405"/>
      <c r="B1652" s="1110">
        <v>24383.34</v>
      </c>
      <c r="C1652" s="1110">
        <v>24383.341</v>
      </c>
      <c r="D1652" s="1106" t="s">
        <v>512</v>
      </c>
    </row>
    <row r="1653" spans="1:4" s="1104" customFormat="1" ht="11.25" customHeight="1" x14ac:dyDescent="0.2">
      <c r="A1653" s="1405"/>
      <c r="B1653" s="1110">
        <v>1750</v>
      </c>
      <c r="C1653" s="1110">
        <v>1739.39436</v>
      </c>
      <c r="D1653" s="1106" t="s">
        <v>617</v>
      </c>
    </row>
    <row r="1654" spans="1:4" s="1104" customFormat="1" ht="11.25" customHeight="1" x14ac:dyDescent="0.2">
      <c r="A1654" s="1405"/>
      <c r="B1654" s="1110">
        <v>559</v>
      </c>
      <c r="C1654" s="1110">
        <v>559</v>
      </c>
      <c r="D1654" s="1106" t="s">
        <v>618</v>
      </c>
    </row>
    <row r="1655" spans="1:4" s="1104" customFormat="1" ht="11.25" customHeight="1" x14ac:dyDescent="0.2">
      <c r="A1655" s="1405"/>
      <c r="B1655" s="1110">
        <v>341.1</v>
      </c>
      <c r="C1655" s="1110">
        <v>340.33800000000002</v>
      </c>
      <c r="D1655" s="1106" t="s">
        <v>4514</v>
      </c>
    </row>
    <row r="1656" spans="1:4" s="1104" customFormat="1" ht="11.25" customHeight="1" x14ac:dyDescent="0.2">
      <c r="A1656" s="1405"/>
      <c r="B1656" s="1110">
        <v>6910</v>
      </c>
      <c r="C1656" s="1110">
        <v>6817.6349900000005</v>
      </c>
      <c r="D1656" s="1106" t="s">
        <v>4556</v>
      </c>
    </row>
    <row r="1657" spans="1:4" s="1104" customFormat="1" ht="11.25" customHeight="1" x14ac:dyDescent="0.2">
      <c r="A1657" s="1406"/>
      <c r="B1657" s="1111">
        <v>37245.800000000003</v>
      </c>
      <c r="C1657" s="1111">
        <v>36584.910649999998</v>
      </c>
      <c r="D1657" s="1107" t="s">
        <v>11</v>
      </c>
    </row>
    <row r="1658" spans="1:4" s="1104" customFormat="1" ht="11.25" customHeight="1" x14ac:dyDescent="0.2">
      <c r="A1658" s="1405" t="s">
        <v>797</v>
      </c>
      <c r="B1658" s="1110">
        <v>574.42999999999995</v>
      </c>
      <c r="C1658" s="1110">
        <v>416.65900000000005</v>
      </c>
      <c r="D1658" s="1106" t="s">
        <v>2903</v>
      </c>
    </row>
    <row r="1659" spans="1:4" s="1104" customFormat="1" ht="11.25" customHeight="1" x14ac:dyDescent="0.2">
      <c r="A1659" s="1405"/>
      <c r="B1659" s="1110">
        <v>1000</v>
      </c>
      <c r="C1659" s="1110">
        <v>0</v>
      </c>
      <c r="D1659" s="1106" t="s">
        <v>4557</v>
      </c>
    </row>
    <row r="1660" spans="1:4" s="1104" customFormat="1" ht="11.25" customHeight="1" x14ac:dyDescent="0.2">
      <c r="A1660" s="1405"/>
      <c r="B1660" s="1110">
        <v>27951.379999999997</v>
      </c>
      <c r="C1660" s="1110">
        <v>27951.370999999999</v>
      </c>
      <c r="D1660" s="1106" t="s">
        <v>512</v>
      </c>
    </row>
    <row r="1661" spans="1:4" s="1104" customFormat="1" ht="11.25" customHeight="1" x14ac:dyDescent="0.2">
      <c r="A1661" s="1405"/>
      <c r="B1661" s="1110">
        <v>3177</v>
      </c>
      <c r="C1661" s="1110">
        <v>3177</v>
      </c>
      <c r="D1661" s="1106" t="s">
        <v>617</v>
      </c>
    </row>
    <row r="1662" spans="1:4" s="1104" customFormat="1" ht="11.25" customHeight="1" x14ac:dyDescent="0.2">
      <c r="A1662" s="1405"/>
      <c r="B1662" s="1110">
        <v>1850</v>
      </c>
      <c r="C1662" s="1110">
        <v>1850</v>
      </c>
      <c r="D1662" s="1106" t="s">
        <v>618</v>
      </c>
    </row>
    <row r="1663" spans="1:4" s="1104" customFormat="1" ht="11.25" customHeight="1" x14ac:dyDescent="0.2">
      <c r="A1663" s="1405"/>
      <c r="B1663" s="1110">
        <v>16</v>
      </c>
      <c r="C1663" s="1110">
        <v>13</v>
      </c>
      <c r="D1663" s="1106" t="s">
        <v>4514</v>
      </c>
    </row>
    <row r="1664" spans="1:4" s="1104" customFormat="1" ht="11.25" customHeight="1" x14ac:dyDescent="0.2">
      <c r="A1664" s="1405"/>
      <c r="B1664" s="1110">
        <v>34568.81</v>
      </c>
      <c r="C1664" s="1110">
        <v>33408.03</v>
      </c>
      <c r="D1664" s="1106" t="s">
        <v>11</v>
      </c>
    </row>
    <row r="1665" spans="1:4" s="1104" customFormat="1" ht="11.25" customHeight="1" x14ac:dyDescent="0.2">
      <c r="A1665" s="1404" t="s">
        <v>817</v>
      </c>
      <c r="B1665" s="1109">
        <v>1689.66</v>
      </c>
      <c r="C1665" s="1109">
        <v>1689.6590000000001</v>
      </c>
      <c r="D1665" s="1105" t="s">
        <v>2903</v>
      </c>
    </row>
    <row r="1666" spans="1:4" s="1104" customFormat="1" ht="11.25" customHeight="1" x14ac:dyDescent="0.2">
      <c r="A1666" s="1405"/>
      <c r="B1666" s="1110">
        <v>297</v>
      </c>
      <c r="C1666" s="1110">
        <v>297</v>
      </c>
      <c r="D1666" s="1106" t="s">
        <v>2628</v>
      </c>
    </row>
    <row r="1667" spans="1:4" s="1104" customFormat="1" ht="11.25" customHeight="1" x14ac:dyDescent="0.2">
      <c r="A1667" s="1405"/>
      <c r="B1667" s="1110">
        <v>19232.129999999997</v>
      </c>
      <c r="C1667" s="1110">
        <v>19163.430249999998</v>
      </c>
      <c r="D1667" s="1106" t="s">
        <v>512</v>
      </c>
    </row>
    <row r="1668" spans="1:4" s="1104" customFormat="1" ht="11.25" customHeight="1" x14ac:dyDescent="0.2">
      <c r="A1668" s="1405"/>
      <c r="B1668" s="1110">
        <v>2470</v>
      </c>
      <c r="C1668" s="1110">
        <v>2392.0521199999998</v>
      </c>
      <c r="D1668" s="1106" t="s">
        <v>617</v>
      </c>
    </row>
    <row r="1669" spans="1:4" s="1104" customFormat="1" ht="11.25" customHeight="1" x14ac:dyDescent="0.2">
      <c r="A1669" s="1405"/>
      <c r="B1669" s="1110">
        <v>27</v>
      </c>
      <c r="C1669" s="1110">
        <v>27</v>
      </c>
      <c r="D1669" s="1106" t="s">
        <v>618</v>
      </c>
    </row>
    <row r="1670" spans="1:4" s="1104" customFormat="1" ht="11.25" customHeight="1" x14ac:dyDescent="0.2">
      <c r="A1670" s="1405"/>
      <c r="B1670" s="1110">
        <v>14612.42</v>
      </c>
      <c r="C1670" s="1110">
        <v>14612.415730000001</v>
      </c>
      <c r="D1670" s="1106" t="s">
        <v>1641</v>
      </c>
    </row>
    <row r="1671" spans="1:4" s="1104" customFormat="1" ht="11.25" customHeight="1" x14ac:dyDescent="0.2">
      <c r="A1671" s="1405"/>
      <c r="B1671" s="1110">
        <v>38328.21</v>
      </c>
      <c r="C1671" s="1110">
        <v>38181.557099999998</v>
      </c>
      <c r="D1671" s="1106" t="s">
        <v>11</v>
      </c>
    </row>
    <row r="1672" spans="1:4" s="1104" customFormat="1" ht="11.25" customHeight="1" x14ac:dyDescent="0.2">
      <c r="A1672" s="1404" t="s">
        <v>794</v>
      </c>
      <c r="B1672" s="1109">
        <v>923.76</v>
      </c>
      <c r="C1672" s="1109">
        <v>0</v>
      </c>
      <c r="D1672" s="1105" t="s">
        <v>2903</v>
      </c>
    </row>
    <row r="1673" spans="1:4" s="1104" customFormat="1" ht="11.25" customHeight="1" x14ac:dyDescent="0.2">
      <c r="A1673" s="1405"/>
      <c r="B1673" s="1110">
        <v>1450.89</v>
      </c>
      <c r="C1673" s="1110">
        <v>1450.8820000000001</v>
      </c>
      <c r="D1673" s="1106" t="s">
        <v>4558</v>
      </c>
    </row>
    <row r="1674" spans="1:4" s="1104" customFormat="1" ht="11.25" customHeight="1" x14ac:dyDescent="0.2">
      <c r="A1674" s="1405"/>
      <c r="B1674" s="1110">
        <v>214.27</v>
      </c>
      <c r="C1674" s="1110">
        <v>214.268</v>
      </c>
      <c r="D1674" s="1106" t="s">
        <v>2628</v>
      </c>
    </row>
    <row r="1675" spans="1:4" s="1104" customFormat="1" ht="11.25" customHeight="1" x14ac:dyDescent="0.2">
      <c r="A1675" s="1405"/>
      <c r="B1675" s="1110">
        <v>75625.600000000006</v>
      </c>
      <c r="C1675" s="1110">
        <v>75625.593999999983</v>
      </c>
      <c r="D1675" s="1106" t="s">
        <v>512</v>
      </c>
    </row>
    <row r="1676" spans="1:4" s="1104" customFormat="1" ht="11.25" customHeight="1" x14ac:dyDescent="0.2">
      <c r="A1676" s="1405"/>
      <c r="B1676" s="1110">
        <v>4852</v>
      </c>
      <c r="C1676" s="1110">
        <v>4645.4187600000005</v>
      </c>
      <c r="D1676" s="1106" t="s">
        <v>617</v>
      </c>
    </row>
    <row r="1677" spans="1:4" s="1104" customFormat="1" ht="11.25" customHeight="1" x14ac:dyDescent="0.2">
      <c r="A1677" s="1405"/>
      <c r="B1677" s="1110">
        <v>1007</v>
      </c>
      <c r="C1677" s="1110">
        <v>1007</v>
      </c>
      <c r="D1677" s="1106" t="s">
        <v>618</v>
      </c>
    </row>
    <row r="1678" spans="1:4" s="1104" customFormat="1" ht="11.25" customHeight="1" x14ac:dyDescent="0.2">
      <c r="A1678" s="1406"/>
      <c r="B1678" s="1111">
        <v>84073.52</v>
      </c>
      <c r="C1678" s="1111">
        <v>82943.162759999977</v>
      </c>
      <c r="D1678" s="1107" t="s">
        <v>11</v>
      </c>
    </row>
    <row r="1679" spans="1:4" s="1104" customFormat="1" ht="11.25" customHeight="1" x14ac:dyDescent="0.2">
      <c r="A1679" s="1405" t="s">
        <v>816</v>
      </c>
      <c r="B1679" s="1110">
        <v>131.41999999999999</v>
      </c>
      <c r="C1679" s="1110">
        <v>127.77599999999998</v>
      </c>
      <c r="D1679" s="1106" t="s">
        <v>2903</v>
      </c>
    </row>
    <row r="1680" spans="1:4" s="1104" customFormat="1" ht="11.25" customHeight="1" x14ac:dyDescent="0.2">
      <c r="A1680" s="1405"/>
      <c r="B1680" s="1110">
        <v>90</v>
      </c>
      <c r="C1680" s="1110">
        <v>90</v>
      </c>
      <c r="D1680" s="1106" t="s">
        <v>2628</v>
      </c>
    </row>
    <row r="1681" spans="1:4" s="1104" customFormat="1" ht="11.25" customHeight="1" x14ac:dyDescent="0.2">
      <c r="A1681" s="1405"/>
      <c r="B1681" s="1110">
        <v>288.14999999999998</v>
      </c>
      <c r="C1681" s="1110">
        <v>288.14639999999997</v>
      </c>
      <c r="D1681" s="1106" t="s">
        <v>4119</v>
      </c>
    </row>
    <row r="1682" spans="1:4" s="1104" customFormat="1" ht="11.25" customHeight="1" x14ac:dyDescent="0.2">
      <c r="A1682" s="1405"/>
      <c r="B1682" s="1110">
        <v>109.52000000000001</v>
      </c>
      <c r="C1682" s="1110">
        <v>109.503</v>
      </c>
      <c r="D1682" s="1106" t="s">
        <v>4117</v>
      </c>
    </row>
    <row r="1683" spans="1:4" s="1104" customFormat="1" ht="11.25" customHeight="1" x14ac:dyDescent="0.2">
      <c r="A1683" s="1405"/>
      <c r="B1683" s="1110">
        <v>14123.84</v>
      </c>
      <c r="C1683" s="1110">
        <v>14123.837000000001</v>
      </c>
      <c r="D1683" s="1106" t="s">
        <v>512</v>
      </c>
    </row>
    <row r="1684" spans="1:4" s="1104" customFormat="1" ht="11.25" customHeight="1" x14ac:dyDescent="0.2">
      <c r="A1684" s="1405"/>
      <c r="B1684" s="1110">
        <v>1071</v>
      </c>
      <c r="C1684" s="1110">
        <v>1010.23757</v>
      </c>
      <c r="D1684" s="1106" t="s">
        <v>617</v>
      </c>
    </row>
    <row r="1685" spans="1:4" s="1104" customFormat="1" ht="11.25" customHeight="1" x14ac:dyDescent="0.2">
      <c r="A1685" s="1405"/>
      <c r="B1685" s="1110">
        <v>14</v>
      </c>
      <c r="C1685" s="1110">
        <v>14</v>
      </c>
      <c r="D1685" s="1106" t="s">
        <v>618</v>
      </c>
    </row>
    <row r="1686" spans="1:4" s="1104" customFormat="1" ht="11.25" customHeight="1" x14ac:dyDescent="0.2">
      <c r="A1686" s="1405"/>
      <c r="B1686" s="1110">
        <v>67.400000000000006</v>
      </c>
      <c r="C1686" s="1110">
        <v>67.400000000000006</v>
      </c>
      <c r="D1686" s="1106" t="s">
        <v>4512</v>
      </c>
    </row>
    <row r="1687" spans="1:4" s="1104" customFormat="1" ht="11.25" customHeight="1" x14ac:dyDescent="0.2">
      <c r="A1687" s="1406"/>
      <c r="B1687" s="1111">
        <v>15895.33</v>
      </c>
      <c r="C1687" s="1111">
        <v>15830.899970000002</v>
      </c>
      <c r="D1687" s="1107" t="s">
        <v>11</v>
      </c>
    </row>
    <row r="1688" spans="1:4" s="1104" customFormat="1" ht="11.25" customHeight="1" x14ac:dyDescent="0.2">
      <c r="A1688" s="1405" t="s">
        <v>810</v>
      </c>
      <c r="B1688" s="1110">
        <v>1001.26</v>
      </c>
      <c r="C1688" s="1110">
        <v>982.56200000000001</v>
      </c>
      <c r="D1688" s="1106" t="s">
        <v>2903</v>
      </c>
    </row>
    <row r="1689" spans="1:4" s="1104" customFormat="1" ht="11.25" customHeight="1" x14ac:dyDescent="0.2">
      <c r="A1689" s="1405"/>
      <c r="B1689" s="1110">
        <v>456.43</v>
      </c>
      <c r="C1689" s="1110">
        <v>456.42559000000006</v>
      </c>
      <c r="D1689" s="1106" t="s">
        <v>4119</v>
      </c>
    </row>
    <row r="1690" spans="1:4" s="1104" customFormat="1" ht="11.25" customHeight="1" x14ac:dyDescent="0.2">
      <c r="A1690" s="1405"/>
      <c r="B1690" s="1110">
        <v>100</v>
      </c>
      <c r="C1690" s="1110">
        <v>100</v>
      </c>
      <c r="D1690" s="1106" t="s">
        <v>2918</v>
      </c>
    </row>
    <row r="1691" spans="1:4" s="1104" customFormat="1" ht="11.25" customHeight="1" x14ac:dyDescent="0.2">
      <c r="A1691" s="1405"/>
      <c r="B1691" s="1110">
        <v>244.38</v>
      </c>
      <c r="C1691" s="1110">
        <v>244.37450000000001</v>
      </c>
      <c r="D1691" s="1106" t="s">
        <v>4117</v>
      </c>
    </row>
    <row r="1692" spans="1:4" s="1104" customFormat="1" ht="11.25" customHeight="1" x14ac:dyDescent="0.2">
      <c r="A1692" s="1405"/>
      <c r="B1692" s="1110">
        <v>22699.65</v>
      </c>
      <c r="C1692" s="1110">
        <v>22699.647000000004</v>
      </c>
      <c r="D1692" s="1106" t="s">
        <v>512</v>
      </c>
    </row>
    <row r="1693" spans="1:4" s="1104" customFormat="1" ht="11.25" customHeight="1" x14ac:dyDescent="0.2">
      <c r="A1693" s="1405"/>
      <c r="B1693" s="1110">
        <v>1914</v>
      </c>
      <c r="C1693" s="1110">
        <v>1865.5124499999999</v>
      </c>
      <c r="D1693" s="1106" t="s">
        <v>617</v>
      </c>
    </row>
    <row r="1694" spans="1:4" s="1104" customFormat="1" ht="11.25" customHeight="1" x14ac:dyDescent="0.2">
      <c r="A1694" s="1405"/>
      <c r="B1694" s="1110">
        <v>148</v>
      </c>
      <c r="C1694" s="1110">
        <v>148</v>
      </c>
      <c r="D1694" s="1106" t="s">
        <v>618</v>
      </c>
    </row>
    <row r="1695" spans="1:4" s="1104" customFormat="1" ht="11.25" customHeight="1" x14ac:dyDescent="0.2">
      <c r="A1695" s="1405"/>
      <c r="B1695" s="1110">
        <v>26563.72</v>
      </c>
      <c r="C1695" s="1110">
        <v>26496.521540000002</v>
      </c>
      <c r="D1695" s="1106" t="s">
        <v>11</v>
      </c>
    </row>
    <row r="1696" spans="1:4" s="1104" customFormat="1" ht="11.25" customHeight="1" x14ac:dyDescent="0.2">
      <c r="A1696" s="1404" t="s">
        <v>1643</v>
      </c>
      <c r="B1696" s="1109">
        <v>270</v>
      </c>
      <c r="C1696" s="1109">
        <v>270</v>
      </c>
      <c r="D1696" s="1105" t="s">
        <v>2628</v>
      </c>
    </row>
    <row r="1697" spans="1:4" s="1104" customFormat="1" ht="11.25" customHeight="1" x14ac:dyDescent="0.2">
      <c r="A1697" s="1405"/>
      <c r="B1697" s="1110">
        <v>37923.379999999997</v>
      </c>
      <c r="C1697" s="1110">
        <v>37923.377</v>
      </c>
      <c r="D1697" s="1106" t="s">
        <v>512</v>
      </c>
    </row>
    <row r="1698" spans="1:4" s="1104" customFormat="1" ht="11.25" customHeight="1" x14ac:dyDescent="0.2">
      <c r="A1698" s="1405"/>
      <c r="B1698" s="1110">
        <v>800</v>
      </c>
      <c r="C1698" s="1110">
        <v>800</v>
      </c>
      <c r="D1698" s="1106" t="s">
        <v>617</v>
      </c>
    </row>
    <row r="1699" spans="1:4" s="1104" customFormat="1" ht="11.25" customHeight="1" x14ac:dyDescent="0.2">
      <c r="A1699" s="1405"/>
      <c r="B1699" s="1110">
        <v>46</v>
      </c>
      <c r="C1699" s="1110">
        <v>46</v>
      </c>
      <c r="D1699" s="1106" t="s">
        <v>618</v>
      </c>
    </row>
    <row r="1700" spans="1:4" s="1104" customFormat="1" ht="11.25" customHeight="1" x14ac:dyDescent="0.2">
      <c r="A1700" s="1405"/>
      <c r="B1700" s="1110">
        <v>240</v>
      </c>
      <c r="C1700" s="1110">
        <v>240</v>
      </c>
      <c r="D1700" s="1106" t="s">
        <v>4322</v>
      </c>
    </row>
    <row r="1701" spans="1:4" s="1104" customFormat="1" ht="11.25" customHeight="1" x14ac:dyDescent="0.2">
      <c r="A1701" s="1405"/>
      <c r="B1701" s="1110">
        <v>39279.379999999997</v>
      </c>
      <c r="C1701" s="1110">
        <v>39279.377</v>
      </c>
      <c r="D1701" s="1106" t="s">
        <v>11</v>
      </c>
    </row>
    <row r="1702" spans="1:4" s="1104" customFormat="1" ht="11.25" customHeight="1" x14ac:dyDescent="0.2">
      <c r="A1702" s="1404" t="s">
        <v>829</v>
      </c>
      <c r="B1702" s="1109">
        <v>176</v>
      </c>
      <c r="C1702" s="1109">
        <v>176</v>
      </c>
      <c r="D1702" s="1105" t="s">
        <v>2628</v>
      </c>
    </row>
    <row r="1703" spans="1:4" s="1104" customFormat="1" ht="11.25" customHeight="1" x14ac:dyDescent="0.2">
      <c r="A1703" s="1405"/>
      <c r="B1703" s="1110">
        <v>1093.81</v>
      </c>
      <c r="C1703" s="1110">
        <v>1093.8072</v>
      </c>
      <c r="D1703" s="1106" t="s">
        <v>4119</v>
      </c>
    </row>
    <row r="1704" spans="1:4" s="1104" customFormat="1" ht="11.25" customHeight="1" x14ac:dyDescent="0.2">
      <c r="A1704" s="1405"/>
      <c r="B1704" s="1110">
        <v>76</v>
      </c>
      <c r="C1704" s="1110">
        <v>76</v>
      </c>
      <c r="D1704" s="1106" t="s">
        <v>624</v>
      </c>
    </row>
    <row r="1705" spans="1:4" s="1104" customFormat="1" ht="11.25" customHeight="1" x14ac:dyDescent="0.2">
      <c r="A1705" s="1405"/>
      <c r="B1705" s="1110">
        <v>90</v>
      </c>
      <c r="C1705" s="1110">
        <v>90</v>
      </c>
      <c r="D1705" s="1106" t="s">
        <v>3394</v>
      </c>
    </row>
    <row r="1706" spans="1:4" s="1104" customFormat="1" ht="11.25" customHeight="1" x14ac:dyDescent="0.2">
      <c r="A1706" s="1405"/>
      <c r="B1706" s="1110">
        <v>33566.11</v>
      </c>
      <c r="C1706" s="1110">
        <v>33566.108</v>
      </c>
      <c r="D1706" s="1106" t="s">
        <v>512</v>
      </c>
    </row>
    <row r="1707" spans="1:4" s="1104" customFormat="1" ht="11.25" customHeight="1" x14ac:dyDescent="0.2">
      <c r="A1707" s="1405"/>
      <c r="B1707" s="1110">
        <v>177</v>
      </c>
      <c r="C1707" s="1110">
        <v>177</v>
      </c>
      <c r="D1707" s="1106" t="s">
        <v>618</v>
      </c>
    </row>
    <row r="1708" spans="1:4" s="1104" customFormat="1" ht="11.25" customHeight="1" x14ac:dyDescent="0.2">
      <c r="A1708" s="1406"/>
      <c r="B1708" s="1111">
        <v>35178.92</v>
      </c>
      <c r="C1708" s="1111">
        <v>35178.915200000003</v>
      </c>
      <c r="D1708" s="1107" t="s">
        <v>11</v>
      </c>
    </row>
    <row r="1709" spans="1:4" s="1104" customFormat="1" ht="11.25" customHeight="1" x14ac:dyDescent="0.2">
      <c r="A1709" s="1405" t="s">
        <v>819</v>
      </c>
      <c r="B1709" s="1110">
        <v>342</v>
      </c>
      <c r="C1709" s="1110">
        <v>342</v>
      </c>
      <c r="D1709" s="1106" t="s">
        <v>2628</v>
      </c>
    </row>
    <row r="1710" spans="1:4" s="1104" customFormat="1" ht="11.25" customHeight="1" x14ac:dyDescent="0.2">
      <c r="A1710" s="1405"/>
      <c r="B1710" s="1110">
        <v>978.1400000000001</v>
      </c>
      <c r="C1710" s="1110">
        <v>978.13519999999994</v>
      </c>
      <c r="D1710" s="1106" t="s">
        <v>4119</v>
      </c>
    </row>
    <row r="1711" spans="1:4" s="1104" customFormat="1" ht="11.25" customHeight="1" x14ac:dyDescent="0.2">
      <c r="A1711" s="1405"/>
      <c r="B1711" s="1110">
        <v>120</v>
      </c>
      <c r="C1711" s="1110">
        <v>120</v>
      </c>
      <c r="D1711" s="1106" t="s">
        <v>568</v>
      </c>
    </row>
    <row r="1712" spans="1:4" s="1104" customFormat="1" ht="11.25" customHeight="1" x14ac:dyDescent="0.2">
      <c r="A1712" s="1405"/>
      <c r="B1712" s="1110">
        <v>31867.9</v>
      </c>
      <c r="C1712" s="1110">
        <v>31867.895</v>
      </c>
      <c r="D1712" s="1106" t="s">
        <v>512</v>
      </c>
    </row>
    <row r="1713" spans="1:4" s="1104" customFormat="1" ht="11.25" customHeight="1" x14ac:dyDescent="0.2">
      <c r="A1713" s="1405"/>
      <c r="B1713" s="1110">
        <v>200</v>
      </c>
      <c r="C1713" s="1110">
        <v>200</v>
      </c>
      <c r="D1713" s="1106" t="s">
        <v>617</v>
      </c>
    </row>
    <row r="1714" spans="1:4" s="1104" customFormat="1" ht="11.25" customHeight="1" x14ac:dyDescent="0.2">
      <c r="A1714" s="1405"/>
      <c r="B1714" s="1110">
        <v>144</v>
      </c>
      <c r="C1714" s="1110">
        <v>144</v>
      </c>
      <c r="D1714" s="1106" t="s">
        <v>618</v>
      </c>
    </row>
    <row r="1715" spans="1:4" s="1104" customFormat="1" ht="11.25" customHeight="1" x14ac:dyDescent="0.2">
      <c r="A1715" s="1405"/>
      <c r="B1715" s="1110">
        <v>3970</v>
      </c>
      <c r="C1715" s="1110">
        <v>0</v>
      </c>
      <c r="D1715" s="1106" t="s">
        <v>4559</v>
      </c>
    </row>
    <row r="1716" spans="1:4" s="1104" customFormat="1" ht="11.25" customHeight="1" x14ac:dyDescent="0.2">
      <c r="A1716" s="1406"/>
      <c r="B1716" s="1111">
        <v>37622.04</v>
      </c>
      <c r="C1716" s="1111">
        <v>33652.030200000001</v>
      </c>
      <c r="D1716" s="1107" t="s">
        <v>11</v>
      </c>
    </row>
    <row r="1717" spans="1:4" s="1104" customFormat="1" ht="11.25" customHeight="1" x14ac:dyDescent="0.2">
      <c r="A1717" s="1404" t="s">
        <v>821</v>
      </c>
      <c r="B1717" s="1109">
        <v>140</v>
      </c>
      <c r="C1717" s="1109">
        <v>140</v>
      </c>
      <c r="D1717" s="1105" t="s">
        <v>2814</v>
      </c>
    </row>
    <row r="1718" spans="1:4" s="1104" customFormat="1" ht="11.25" customHeight="1" x14ac:dyDescent="0.2">
      <c r="A1718" s="1405"/>
      <c r="B1718" s="1110">
        <v>886.02</v>
      </c>
      <c r="C1718" s="1110">
        <v>886.01558999999997</v>
      </c>
      <c r="D1718" s="1106" t="s">
        <v>4119</v>
      </c>
    </row>
    <row r="1719" spans="1:4" s="1104" customFormat="1" ht="11.25" customHeight="1" x14ac:dyDescent="0.2">
      <c r="A1719" s="1405"/>
      <c r="B1719" s="1110">
        <v>27962.850000000002</v>
      </c>
      <c r="C1719" s="1110">
        <v>27962.845000000001</v>
      </c>
      <c r="D1719" s="1106" t="s">
        <v>512</v>
      </c>
    </row>
    <row r="1720" spans="1:4" s="1104" customFormat="1" ht="11.25" customHeight="1" x14ac:dyDescent="0.2">
      <c r="A1720" s="1405"/>
      <c r="B1720" s="1110">
        <v>62</v>
      </c>
      <c r="C1720" s="1110">
        <v>62</v>
      </c>
      <c r="D1720" s="1106" t="s">
        <v>618</v>
      </c>
    </row>
    <row r="1721" spans="1:4" s="1104" customFormat="1" ht="11.25" customHeight="1" x14ac:dyDescent="0.2">
      <c r="A1721" s="1406"/>
      <c r="B1721" s="1111">
        <v>29050.870000000003</v>
      </c>
      <c r="C1721" s="1111">
        <v>29050.86059</v>
      </c>
      <c r="D1721" s="1107" t="s">
        <v>11</v>
      </c>
    </row>
    <row r="1722" spans="1:4" s="1104" customFormat="1" ht="11.25" customHeight="1" x14ac:dyDescent="0.2">
      <c r="A1722" s="1404" t="s">
        <v>826</v>
      </c>
      <c r="B1722" s="1109">
        <v>603.14</v>
      </c>
      <c r="C1722" s="1109">
        <v>603.13314000000003</v>
      </c>
      <c r="D1722" s="1105" t="s">
        <v>4119</v>
      </c>
    </row>
    <row r="1723" spans="1:4" s="1104" customFormat="1" ht="11.25" customHeight="1" x14ac:dyDescent="0.2">
      <c r="A1723" s="1405"/>
      <c r="B1723" s="1110">
        <v>20354.55</v>
      </c>
      <c r="C1723" s="1110">
        <v>20354.552000000003</v>
      </c>
      <c r="D1723" s="1106" t="s">
        <v>512</v>
      </c>
    </row>
    <row r="1724" spans="1:4" s="1104" customFormat="1" ht="11.25" customHeight="1" x14ac:dyDescent="0.2">
      <c r="A1724" s="1405"/>
      <c r="B1724" s="1110">
        <v>20957.689999999999</v>
      </c>
      <c r="C1724" s="1110">
        <v>20957.685140000005</v>
      </c>
      <c r="D1724" s="1106" t="s">
        <v>11</v>
      </c>
    </row>
    <row r="1725" spans="1:4" s="1104" customFormat="1" ht="11.25" customHeight="1" x14ac:dyDescent="0.2">
      <c r="A1725" s="1404" t="s">
        <v>841</v>
      </c>
      <c r="B1725" s="1109">
        <v>338</v>
      </c>
      <c r="C1725" s="1109">
        <v>338</v>
      </c>
      <c r="D1725" s="1105" t="s">
        <v>2628</v>
      </c>
    </row>
    <row r="1726" spans="1:4" s="1104" customFormat="1" ht="11.25" customHeight="1" x14ac:dyDescent="0.2">
      <c r="A1726" s="1405"/>
      <c r="B1726" s="1110">
        <v>806.3</v>
      </c>
      <c r="C1726" s="1110">
        <v>806.29539999999997</v>
      </c>
      <c r="D1726" s="1106" t="s">
        <v>4119</v>
      </c>
    </row>
    <row r="1727" spans="1:4" s="1104" customFormat="1" ht="11.25" customHeight="1" x14ac:dyDescent="0.2">
      <c r="A1727" s="1405"/>
      <c r="B1727" s="1110">
        <v>24187.379999999997</v>
      </c>
      <c r="C1727" s="1110">
        <v>24187.372000000003</v>
      </c>
      <c r="D1727" s="1106" t="s">
        <v>512</v>
      </c>
    </row>
    <row r="1728" spans="1:4" s="1104" customFormat="1" ht="11.25" customHeight="1" x14ac:dyDescent="0.2">
      <c r="A1728" s="1405"/>
      <c r="B1728" s="1110">
        <v>211</v>
      </c>
      <c r="C1728" s="1110">
        <v>211</v>
      </c>
      <c r="D1728" s="1106" t="s">
        <v>618</v>
      </c>
    </row>
    <row r="1729" spans="1:4" s="1104" customFormat="1" ht="11.25" customHeight="1" x14ac:dyDescent="0.2">
      <c r="A1729" s="1405"/>
      <c r="B1729" s="1110">
        <v>500</v>
      </c>
      <c r="C1729" s="1110">
        <v>0</v>
      </c>
      <c r="D1729" s="1106" t="s">
        <v>4560</v>
      </c>
    </row>
    <row r="1730" spans="1:4" s="1104" customFormat="1" ht="11.25" customHeight="1" x14ac:dyDescent="0.2">
      <c r="A1730" s="1406"/>
      <c r="B1730" s="1111">
        <v>26042.679999999997</v>
      </c>
      <c r="C1730" s="1111">
        <v>25542.667400000002</v>
      </c>
      <c r="D1730" s="1107" t="s">
        <v>11</v>
      </c>
    </row>
    <row r="1731" spans="1:4" s="1104" customFormat="1" ht="11.25" customHeight="1" x14ac:dyDescent="0.2">
      <c r="A1731" s="1405" t="s">
        <v>832</v>
      </c>
      <c r="B1731" s="1110">
        <v>400</v>
      </c>
      <c r="C1731" s="1110">
        <v>400</v>
      </c>
      <c r="D1731" s="1106" t="s">
        <v>2814</v>
      </c>
    </row>
    <row r="1732" spans="1:4" s="1104" customFormat="1" ht="11.25" customHeight="1" x14ac:dyDescent="0.2">
      <c r="A1732" s="1405"/>
      <c r="B1732" s="1110">
        <v>131</v>
      </c>
      <c r="C1732" s="1110">
        <v>131</v>
      </c>
      <c r="D1732" s="1106" t="s">
        <v>2628</v>
      </c>
    </row>
    <row r="1733" spans="1:4" s="1104" customFormat="1" ht="11.25" customHeight="1" x14ac:dyDescent="0.2">
      <c r="A1733" s="1405"/>
      <c r="B1733" s="1110">
        <v>450.03</v>
      </c>
      <c r="C1733" s="1110">
        <v>450.02639999999997</v>
      </c>
      <c r="D1733" s="1106" t="s">
        <v>4119</v>
      </c>
    </row>
    <row r="1734" spans="1:4" s="1104" customFormat="1" ht="11.25" customHeight="1" x14ac:dyDescent="0.2">
      <c r="A1734" s="1405"/>
      <c r="B1734" s="1110">
        <v>11774.289999999999</v>
      </c>
      <c r="C1734" s="1110">
        <v>11774.288</v>
      </c>
      <c r="D1734" s="1106" t="s">
        <v>512</v>
      </c>
    </row>
    <row r="1735" spans="1:4" s="1104" customFormat="1" ht="11.25" customHeight="1" x14ac:dyDescent="0.2">
      <c r="A1735" s="1405"/>
      <c r="B1735" s="1110">
        <v>500</v>
      </c>
      <c r="C1735" s="1110">
        <v>500</v>
      </c>
      <c r="D1735" s="1106" t="s">
        <v>617</v>
      </c>
    </row>
    <row r="1736" spans="1:4" s="1104" customFormat="1" ht="11.25" customHeight="1" x14ac:dyDescent="0.2">
      <c r="A1736" s="1405"/>
      <c r="B1736" s="1110">
        <v>226</v>
      </c>
      <c r="C1736" s="1110">
        <v>226</v>
      </c>
      <c r="D1736" s="1106" t="s">
        <v>618</v>
      </c>
    </row>
    <row r="1737" spans="1:4" s="1104" customFormat="1" ht="11.25" customHeight="1" x14ac:dyDescent="0.2">
      <c r="A1737" s="1405"/>
      <c r="B1737" s="1110">
        <v>190</v>
      </c>
      <c r="C1737" s="1110">
        <v>190</v>
      </c>
      <c r="D1737" s="1106" t="s">
        <v>4321</v>
      </c>
    </row>
    <row r="1738" spans="1:4" s="1104" customFormat="1" ht="11.25" customHeight="1" x14ac:dyDescent="0.2">
      <c r="A1738" s="1405"/>
      <c r="B1738" s="1110">
        <v>472.4</v>
      </c>
      <c r="C1738" s="1110">
        <v>472.4</v>
      </c>
      <c r="D1738" s="1106" t="s">
        <v>4512</v>
      </c>
    </row>
    <row r="1739" spans="1:4" s="1104" customFormat="1" ht="11.25" customHeight="1" x14ac:dyDescent="0.2">
      <c r="A1739" s="1406"/>
      <c r="B1739" s="1111">
        <v>14143.72</v>
      </c>
      <c r="C1739" s="1111">
        <v>14143.714400000001</v>
      </c>
      <c r="D1739" s="1107" t="s">
        <v>11</v>
      </c>
    </row>
    <row r="1740" spans="1:4" s="1104" customFormat="1" ht="11.25" customHeight="1" x14ac:dyDescent="0.2">
      <c r="A1740" s="1405" t="s">
        <v>847</v>
      </c>
      <c r="B1740" s="1110">
        <v>40</v>
      </c>
      <c r="C1740" s="1110">
        <v>40</v>
      </c>
      <c r="D1740" s="1106" t="s">
        <v>2814</v>
      </c>
    </row>
    <row r="1741" spans="1:4" s="1104" customFormat="1" ht="11.25" customHeight="1" x14ac:dyDescent="0.2">
      <c r="A1741" s="1405"/>
      <c r="B1741" s="1110">
        <v>198</v>
      </c>
      <c r="C1741" s="1110">
        <v>198</v>
      </c>
      <c r="D1741" s="1106" t="s">
        <v>2628</v>
      </c>
    </row>
    <row r="1742" spans="1:4" s="1104" customFormat="1" ht="11.25" customHeight="1" x14ac:dyDescent="0.2">
      <c r="A1742" s="1405"/>
      <c r="B1742" s="1110">
        <v>695.1</v>
      </c>
      <c r="C1742" s="1110">
        <v>695.096</v>
      </c>
      <c r="D1742" s="1106" t="s">
        <v>4119</v>
      </c>
    </row>
    <row r="1743" spans="1:4" s="1104" customFormat="1" ht="11.25" customHeight="1" x14ac:dyDescent="0.2">
      <c r="A1743" s="1405"/>
      <c r="B1743" s="1110">
        <v>20783.84</v>
      </c>
      <c r="C1743" s="1110">
        <v>20783.835999999999</v>
      </c>
      <c r="D1743" s="1106" t="s">
        <v>512</v>
      </c>
    </row>
    <row r="1744" spans="1:4" s="1104" customFormat="1" ht="11.25" customHeight="1" x14ac:dyDescent="0.2">
      <c r="A1744" s="1405"/>
      <c r="B1744" s="1110">
        <v>226</v>
      </c>
      <c r="C1744" s="1110">
        <v>226</v>
      </c>
      <c r="D1744" s="1106" t="s">
        <v>618</v>
      </c>
    </row>
    <row r="1745" spans="1:4" s="1104" customFormat="1" ht="11.25" customHeight="1" x14ac:dyDescent="0.2">
      <c r="A1745" s="1405"/>
      <c r="B1745" s="1110">
        <v>484.3</v>
      </c>
      <c r="C1745" s="1110">
        <v>484.3</v>
      </c>
      <c r="D1745" s="1106" t="s">
        <v>4505</v>
      </c>
    </row>
    <row r="1746" spans="1:4" s="1104" customFormat="1" ht="11.25" customHeight="1" x14ac:dyDescent="0.2">
      <c r="A1746" s="1405"/>
      <c r="B1746" s="1110">
        <v>22427.239999999998</v>
      </c>
      <c r="C1746" s="1110">
        <v>22427.232</v>
      </c>
      <c r="D1746" s="1106" t="s">
        <v>11</v>
      </c>
    </row>
    <row r="1747" spans="1:4" s="1104" customFormat="1" ht="11.25" customHeight="1" x14ac:dyDescent="0.2">
      <c r="A1747" s="1404" t="s">
        <v>830</v>
      </c>
      <c r="B1747" s="1109">
        <v>378</v>
      </c>
      <c r="C1747" s="1109">
        <v>378</v>
      </c>
      <c r="D1747" s="1105" t="s">
        <v>2628</v>
      </c>
    </row>
    <row r="1748" spans="1:4" s="1104" customFormat="1" ht="11.25" customHeight="1" x14ac:dyDescent="0.2">
      <c r="A1748" s="1405"/>
      <c r="B1748" s="1110">
        <v>899.35</v>
      </c>
      <c r="C1748" s="1110">
        <v>899.346</v>
      </c>
      <c r="D1748" s="1106" t="s">
        <v>4119</v>
      </c>
    </row>
    <row r="1749" spans="1:4" s="1104" customFormat="1" ht="11.25" customHeight="1" x14ac:dyDescent="0.2">
      <c r="A1749" s="1405"/>
      <c r="B1749" s="1110">
        <v>30568.19</v>
      </c>
      <c r="C1749" s="1110">
        <v>30568.186999999998</v>
      </c>
      <c r="D1749" s="1106" t="s">
        <v>512</v>
      </c>
    </row>
    <row r="1750" spans="1:4" s="1104" customFormat="1" ht="11.25" customHeight="1" x14ac:dyDescent="0.2">
      <c r="A1750" s="1405"/>
      <c r="B1750" s="1110">
        <v>693</v>
      </c>
      <c r="C1750" s="1110">
        <v>693</v>
      </c>
      <c r="D1750" s="1106" t="s">
        <v>618</v>
      </c>
    </row>
    <row r="1751" spans="1:4" s="1104" customFormat="1" ht="11.25" customHeight="1" x14ac:dyDescent="0.2">
      <c r="A1751" s="1405"/>
      <c r="B1751" s="1110">
        <v>2150</v>
      </c>
      <c r="C1751" s="1110">
        <v>1808.0425</v>
      </c>
      <c r="D1751" s="1106" t="s">
        <v>3664</v>
      </c>
    </row>
    <row r="1752" spans="1:4" s="1104" customFormat="1" ht="11.25" customHeight="1" x14ac:dyDescent="0.2">
      <c r="A1752" s="1405"/>
      <c r="B1752" s="1110">
        <v>34688.539999999994</v>
      </c>
      <c r="C1752" s="1110">
        <v>34346.575499999999</v>
      </c>
      <c r="D1752" s="1106" t="s">
        <v>11</v>
      </c>
    </row>
    <row r="1753" spans="1:4" s="1104" customFormat="1" ht="11.25" customHeight="1" x14ac:dyDescent="0.2">
      <c r="A1753" s="1404" t="s">
        <v>824</v>
      </c>
      <c r="B1753" s="1109">
        <v>250.84</v>
      </c>
      <c r="C1753" s="1109">
        <v>37.841000000000001</v>
      </c>
      <c r="D1753" s="1105" t="s">
        <v>3449</v>
      </c>
    </row>
    <row r="1754" spans="1:4" s="1104" customFormat="1" ht="11.25" customHeight="1" x14ac:dyDescent="0.2">
      <c r="A1754" s="1405"/>
      <c r="B1754" s="1110">
        <v>554.66</v>
      </c>
      <c r="C1754" s="1110">
        <v>554.66320999999994</v>
      </c>
      <c r="D1754" s="1106" t="s">
        <v>4119</v>
      </c>
    </row>
    <row r="1755" spans="1:4" s="1104" customFormat="1" ht="11.25" customHeight="1" x14ac:dyDescent="0.2">
      <c r="A1755" s="1405"/>
      <c r="B1755" s="1110">
        <v>292.75</v>
      </c>
      <c r="C1755" s="1110">
        <v>292.74423999999999</v>
      </c>
      <c r="D1755" s="1106" t="s">
        <v>624</v>
      </c>
    </row>
    <row r="1756" spans="1:4" s="1104" customFormat="1" ht="11.25" customHeight="1" x14ac:dyDescent="0.2">
      <c r="A1756" s="1405"/>
      <c r="B1756" s="1110">
        <v>20535.25</v>
      </c>
      <c r="C1756" s="1110">
        <v>20535.25</v>
      </c>
      <c r="D1756" s="1106" t="s">
        <v>512</v>
      </c>
    </row>
    <row r="1757" spans="1:4" s="1104" customFormat="1" ht="11.25" customHeight="1" x14ac:dyDescent="0.2">
      <c r="A1757" s="1405"/>
      <c r="B1757" s="1110">
        <v>12</v>
      </c>
      <c r="C1757" s="1110">
        <v>12</v>
      </c>
      <c r="D1757" s="1106" t="s">
        <v>618</v>
      </c>
    </row>
    <row r="1758" spans="1:4" s="1104" customFormat="1" ht="11.25" customHeight="1" x14ac:dyDescent="0.2">
      <c r="A1758" s="1406"/>
      <c r="B1758" s="1111">
        <v>21645.5</v>
      </c>
      <c r="C1758" s="1111">
        <v>21432.498449999999</v>
      </c>
      <c r="D1758" s="1107" t="s">
        <v>11</v>
      </c>
    </row>
    <row r="1759" spans="1:4" s="1104" customFormat="1" ht="11.25" customHeight="1" x14ac:dyDescent="0.2">
      <c r="A1759" s="1405" t="s">
        <v>843</v>
      </c>
      <c r="B1759" s="1110">
        <v>117</v>
      </c>
      <c r="C1759" s="1110">
        <v>117</v>
      </c>
      <c r="D1759" s="1106" t="s">
        <v>2628</v>
      </c>
    </row>
    <row r="1760" spans="1:4" s="1104" customFormat="1" ht="11.25" customHeight="1" x14ac:dyDescent="0.2">
      <c r="A1760" s="1405"/>
      <c r="B1760" s="1110">
        <v>885.78</v>
      </c>
      <c r="C1760" s="1110">
        <v>885.78</v>
      </c>
      <c r="D1760" s="1106" t="s">
        <v>4119</v>
      </c>
    </row>
    <row r="1761" spans="1:4" s="1104" customFormat="1" ht="11.25" customHeight="1" x14ac:dyDescent="0.2">
      <c r="A1761" s="1405"/>
      <c r="B1761" s="1110">
        <v>27273.219999999998</v>
      </c>
      <c r="C1761" s="1110">
        <v>27273.220999999998</v>
      </c>
      <c r="D1761" s="1106" t="s">
        <v>512</v>
      </c>
    </row>
    <row r="1762" spans="1:4" s="1104" customFormat="1" ht="11.25" customHeight="1" x14ac:dyDescent="0.2">
      <c r="A1762" s="1405"/>
      <c r="B1762" s="1110">
        <v>67.400000000000006</v>
      </c>
      <c r="C1762" s="1110">
        <v>67.400000000000006</v>
      </c>
      <c r="D1762" s="1106" t="s">
        <v>4512</v>
      </c>
    </row>
    <row r="1763" spans="1:4" s="1104" customFormat="1" ht="11.25" customHeight="1" x14ac:dyDescent="0.2">
      <c r="A1763" s="1406"/>
      <c r="B1763" s="1111">
        <v>28343.399999999998</v>
      </c>
      <c r="C1763" s="1111">
        <v>28343.400999999998</v>
      </c>
      <c r="D1763" s="1107" t="s">
        <v>11</v>
      </c>
    </row>
    <row r="1764" spans="1:4" s="1104" customFormat="1" ht="11.25" customHeight="1" x14ac:dyDescent="0.2">
      <c r="A1764" s="1405" t="s">
        <v>828</v>
      </c>
      <c r="B1764" s="1110">
        <v>216</v>
      </c>
      <c r="C1764" s="1110">
        <v>216</v>
      </c>
      <c r="D1764" s="1106" t="s">
        <v>2628</v>
      </c>
    </row>
    <row r="1765" spans="1:4" s="1104" customFormat="1" ht="11.25" customHeight="1" x14ac:dyDescent="0.2">
      <c r="A1765" s="1405"/>
      <c r="B1765" s="1110">
        <v>1055.1100000000001</v>
      </c>
      <c r="C1765" s="1110">
        <v>1055.1118000000001</v>
      </c>
      <c r="D1765" s="1106" t="s">
        <v>4119</v>
      </c>
    </row>
    <row r="1766" spans="1:4" s="1104" customFormat="1" ht="11.25" customHeight="1" x14ac:dyDescent="0.2">
      <c r="A1766" s="1405"/>
      <c r="B1766" s="1110">
        <v>1000</v>
      </c>
      <c r="C1766" s="1110">
        <v>588.32366000000002</v>
      </c>
      <c r="D1766" s="1106" t="s">
        <v>3643</v>
      </c>
    </row>
    <row r="1767" spans="1:4" s="1104" customFormat="1" ht="11.25" customHeight="1" x14ac:dyDescent="0.2">
      <c r="A1767" s="1405"/>
      <c r="B1767" s="1110">
        <v>39330.700000000004</v>
      </c>
      <c r="C1767" s="1110">
        <v>39330.703000000001</v>
      </c>
      <c r="D1767" s="1106" t="s">
        <v>512</v>
      </c>
    </row>
    <row r="1768" spans="1:4" s="1104" customFormat="1" ht="11.25" customHeight="1" x14ac:dyDescent="0.2">
      <c r="A1768" s="1405"/>
      <c r="B1768" s="1110">
        <v>27</v>
      </c>
      <c r="C1768" s="1110">
        <v>27</v>
      </c>
      <c r="D1768" s="1106" t="s">
        <v>618</v>
      </c>
    </row>
    <row r="1769" spans="1:4" s="1104" customFormat="1" ht="11.25" customHeight="1" x14ac:dyDescent="0.2">
      <c r="A1769" s="1405"/>
      <c r="B1769" s="1110">
        <v>41628.810000000005</v>
      </c>
      <c r="C1769" s="1110">
        <v>41217.138460000002</v>
      </c>
      <c r="D1769" s="1106" t="s">
        <v>11</v>
      </c>
    </row>
    <row r="1770" spans="1:4" s="1104" customFormat="1" ht="11.25" customHeight="1" x14ac:dyDescent="0.2">
      <c r="A1770" s="1404" t="s">
        <v>822</v>
      </c>
      <c r="B1770" s="1109">
        <v>540</v>
      </c>
      <c r="C1770" s="1109">
        <v>540</v>
      </c>
      <c r="D1770" s="1105" t="s">
        <v>2628</v>
      </c>
    </row>
    <row r="1771" spans="1:4" s="1104" customFormat="1" ht="11.25" customHeight="1" x14ac:dyDescent="0.2">
      <c r="A1771" s="1405"/>
      <c r="B1771" s="1110">
        <v>29223.46</v>
      </c>
      <c r="C1771" s="1110">
        <v>29223.460999999999</v>
      </c>
      <c r="D1771" s="1106" t="s">
        <v>512</v>
      </c>
    </row>
    <row r="1772" spans="1:4" s="1104" customFormat="1" ht="11.25" customHeight="1" x14ac:dyDescent="0.2">
      <c r="A1772" s="1405"/>
      <c r="B1772" s="1110">
        <v>128</v>
      </c>
      <c r="C1772" s="1110">
        <v>128</v>
      </c>
      <c r="D1772" s="1106" t="s">
        <v>618</v>
      </c>
    </row>
    <row r="1773" spans="1:4" s="1104" customFormat="1" ht="11.25" customHeight="1" x14ac:dyDescent="0.2">
      <c r="A1773" s="1405"/>
      <c r="B1773" s="1110">
        <v>29891.46</v>
      </c>
      <c r="C1773" s="1110">
        <v>29891.460999999999</v>
      </c>
      <c r="D1773" s="1106" t="s">
        <v>11</v>
      </c>
    </row>
    <row r="1774" spans="1:4" s="1104" customFormat="1" ht="11.25" customHeight="1" x14ac:dyDescent="0.2">
      <c r="A1774" s="1404" t="s">
        <v>842</v>
      </c>
      <c r="B1774" s="1109">
        <v>694.38</v>
      </c>
      <c r="C1774" s="1109">
        <v>694.37684000000002</v>
      </c>
      <c r="D1774" s="1105" t="s">
        <v>4119</v>
      </c>
    </row>
    <row r="1775" spans="1:4" s="1104" customFormat="1" ht="11.25" customHeight="1" x14ac:dyDescent="0.2">
      <c r="A1775" s="1405"/>
      <c r="B1775" s="1110">
        <v>24752.899999999998</v>
      </c>
      <c r="C1775" s="1110">
        <v>24752.897000000001</v>
      </c>
      <c r="D1775" s="1106" t="s">
        <v>512</v>
      </c>
    </row>
    <row r="1776" spans="1:4" s="1104" customFormat="1" ht="11.25" customHeight="1" x14ac:dyDescent="0.2">
      <c r="A1776" s="1405"/>
      <c r="B1776" s="1110">
        <v>66</v>
      </c>
      <c r="C1776" s="1110">
        <v>66</v>
      </c>
      <c r="D1776" s="1106" t="s">
        <v>618</v>
      </c>
    </row>
    <row r="1777" spans="1:4" s="1104" customFormat="1" ht="11.25" customHeight="1" x14ac:dyDescent="0.2">
      <c r="A1777" s="1405"/>
      <c r="B1777" s="1110">
        <v>67.400000000000006</v>
      </c>
      <c r="C1777" s="1110">
        <v>67.400000000000006</v>
      </c>
      <c r="D1777" s="1106" t="s">
        <v>4512</v>
      </c>
    </row>
    <row r="1778" spans="1:4" s="1104" customFormat="1" ht="11.25" customHeight="1" x14ac:dyDescent="0.2">
      <c r="A1778" s="1406"/>
      <c r="B1778" s="1111">
        <v>25580.68</v>
      </c>
      <c r="C1778" s="1111">
        <v>25580.673840000003</v>
      </c>
      <c r="D1778" s="1107" t="s">
        <v>11</v>
      </c>
    </row>
    <row r="1779" spans="1:4" s="1104" customFormat="1" ht="11.25" customHeight="1" x14ac:dyDescent="0.2">
      <c r="A1779" s="1405" t="s">
        <v>837</v>
      </c>
      <c r="B1779" s="1110">
        <v>650</v>
      </c>
      <c r="C1779" s="1110">
        <v>650</v>
      </c>
      <c r="D1779" s="1106" t="s">
        <v>2628</v>
      </c>
    </row>
    <row r="1780" spans="1:4" s="1104" customFormat="1" ht="11.25" customHeight="1" x14ac:dyDescent="0.2">
      <c r="A1780" s="1405"/>
      <c r="B1780" s="1110">
        <v>767.36</v>
      </c>
      <c r="C1780" s="1110">
        <v>767.35679000000005</v>
      </c>
      <c r="D1780" s="1106" t="s">
        <v>4119</v>
      </c>
    </row>
    <row r="1781" spans="1:4" s="1104" customFormat="1" ht="11.25" customHeight="1" x14ac:dyDescent="0.2">
      <c r="A1781" s="1405"/>
      <c r="B1781" s="1110">
        <v>20117.219999999998</v>
      </c>
      <c r="C1781" s="1110">
        <v>20117.216</v>
      </c>
      <c r="D1781" s="1106" t="s">
        <v>512</v>
      </c>
    </row>
    <row r="1782" spans="1:4" s="1104" customFormat="1" ht="11.25" customHeight="1" x14ac:dyDescent="0.2">
      <c r="A1782" s="1406"/>
      <c r="B1782" s="1111">
        <v>21534.579999999998</v>
      </c>
      <c r="C1782" s="1111">
        <v>21534.572790000002</v>
      </c>
      <c r="D1782" s="1107" t="s">
        <v>11</v>
      </c>
    </row>
    <row r="1783" spans="1:4" s="1104" customFormat="1" ht="11.25" customHeight="1" x14ac:dyDescent="0.2">
      <c r="A1783" s="1405" t="s">
        <v>834</v>
      </c>
      <c r="B1783" s="1110">
        <v>10544.210000000001</v>
      </c>
      <c r="C1783" s="1110">
        <v>10544.209000000001</v>
      </c>
      <c r="D1783" s="1106" t="s">
        <v>512</v>
      </c>
    </row>
    <row r="1784" spans="1:4" s="1104" customFormat="1" ht="11.25" customHeight="1" x14ac:dyDescent="0.2">
      <c r="A1784" s="1405"/>
      <c r="B1784" s="1110">
        <v>10544.210000000001</v>
      </c>
      <c r="C1784" s="1110">
        <v>10544.209000000001</v>
      </c>
      <c r="D1784" s="1106" t="s">
        <v>11</v>
      </c>
    </row>
    <row r="1785" spans="1:4" s="1104" customFormat="1" ht="11.25" customHeight="1" x14ac:dyDescent="0.2">
      <c r="A1785" s="1404" t="s">
        <v>4561</v>
      </c>
      <c r="B1785" s="1109">
        <v>1442.26</v>
      </c>
      <c r="C1785" s="1109">
        <v>1442.2560000000001</v>
      </c>
      <c r="D1785" s="1105" t="s">
        <v>3393</v>
      </c>
    </row>
    <row r="1786" spans="1:4" s="1104" customFormat="1" ht="11.25" customHeight="1" x14ac:dyDescent="0.2">
      <c r="A1786" s="1405"/>
      <c r="B1786" s="1110">
        <v>180</v>
      </c>
      <c r="C1786" s="1110">
        <v>180</v>
      </c>
      <c r="D1786" s="1106" t="s">
        <v>2628</v>
      </c>
    </row>
    <row r="1787" spans="1:4" s="1104" customFormat="1" ht="11.25" customHeight="1" x14ac:dyDescent="0.2">
      <c r="A1787" s="1405"/>
      <c r="B1787" s="1110">
        <v>519.55000000000007</v>
      </c>
      <c r="C1787" s="1110">
        <v>519.54646000000002</v>
      </c>
      <c r="D1787" s="1106" t="s">
        <v>4119</v>
      </c>
    </row>
    <row r="1788" spans="1:4" s="1104" customFormat="1" ht="11.25" customHeight="1" x14ac:dyDescent="0.2">
      <c r="A1788" s="1405"/>
      <c r="B1788" s="1110">
        <v>271.07</v>
      </c>
      <c r="C1788" s="1110">
        <v>271.072</v>
      </c>
      <c r="D1788" s="1106" t="s">
        <v>4518</v>
      </c>
    </row>
    <row r="1789" spans="1:4" s="1104" customFormat="1" ht="11.25" customHeight="1" x14ac:dyDescent="0.2">
      <c r="A1789" s="1405"/>
      <c r="B1789" s="1110">
        <v>13978.77</v>
      </c>
      <c r="C1789" s="1110">
        <v>13978.772000000001</v>
      </c>
      <c r="D1789" s="1106" t="s">
        <v>512</v>
      </c>
    </row>
    <row r="1790" spans="1:4" s="1104" customFormat="1" ht="11.25" customHeight="1" x14ac:dyDescent="0.2">
      <c r="A1790" s="1405"/>
      <c r="B1790" s="1110">
        <v>60</v>
      </c>
      <c r="C1790" s="1110">
        <v>60</v>
      </c>
      <c r="D1790" s="1106" t="s">
        <v>618</v>
      </c>
    </row>
    <row r="1791" spans="1:4" s="1104" customFormat="1" ht="11.25" customHeight="1" x14ac:dyDescent="0.2">
      <c r="A1791" s="1405"/>
      <c r="B1791" s="1110">
        <v>16451.650000000001</v>
      </c>
      <c r="C1791" s="1110">
        <v>16451.64646</v>
      </c>
      <c r="D1791" s="1106" t="s">
        <v>11</v>
      </c>
    </row>
    <row r="1792" spans="1:4" s="1104" customFormat="1" ht="11.25" customHeight="1" x14ac:dyDescent="0.2">
      <c r="A1792" s="1404" t="s">
        <v>850</v>
      </c>
      <c r="B1792" s="1109">
        <v>90</v>
      </c>
      <c r="C1792" s="1109">
        <v>90</v>
      </c>
      <c r="D1792" s="1105" t="s">
        <v>2628</v>
      </c>
    </row>
    <row r="1793" spans="1:4" s="1104" customFormat="1" ht="11.25" customHeight="1" x14ac:dyDescent="0.2">
      <c r="A1793" s="1405"/>
      <c r="B1793" s="1110">
        <v>748.85</v>
      </c>
      <c r="C1793" s="1110">
        <v>748.84035999999992</v>
      </c>
      <c r="D1793" s="1106" t="s">
        <v>4119</v>
      </c>
    </row>
    <row r="1794" spans="1:4" s="1104" customFormat="1" ht="11.25" customHeight="1" x14ac:dyDescent="0.2">
      <c r="A1794" s="1405"/>
      <c r="B1794" s="1110">
        <v>20794.48</v>
      </c>
      <c r="C1794" s="1110">
        <v>20794.48</v>
      </c>
      <c r="D1794" s="1106" t="s">
        <v>512</v>
      </c>
    </row>
    <row r="1795" spans="1:4" s="1104" customFormat="1" ht="11.25" customHeight="1" x14ac:dyDescent="0.2">
      <c r="A1795" s="1405"/>
      <c r="B1795" s="1110">
        <v>67.400000000000006</v>
      </c>
      <c r="C1795" s="1110">
        <v>67.400000000000006</v>
      </c>
      <c r="D1795" s="1106" t="s">
        <v>4512</v>
      </c>
    </row>
    <row r="1796" spans="1:4" s="1104" customFormat="1" ht="11.25" customHeight="1" x14ac:dyDescent="0.2">
      <c r="A1796" s="1406"/>
      <c r="B1796" s="1111">
        <v>21700.73</v>
      </c>
      <c r="C1796" s="1111">
        <v>21700.720359999999</v>
      </c>
      <c r="D1796" s="1107" t="s">
        <v>11</v>
      </c>
    </row>
    <row r="1797" spans="1:4" s="1104" customFormat="1" ht="11.25" customHeight="1" x14ac:dyDescent="0.2">
      <c r="A1797" s="1405" t="s">
        <v>835</v>
      </c>
      <c r="B1797" s="1110">
        <v>100</v>
      </c>
      <c r="C1797" s="1110">
        <v>89.168999999999997</v>
      </c>
      <c r="D1797" s="1106" t="s">
        <v>2814</v>
      </c>
    </row>
    <row r="1798" spans="1:4" s="1104" customFormat="1" ht="11.25" customHeight="1" x14ac:dyDescent="0.2">
      <c r="A1798" s="1405"/>
      <c r="B1798" s="1110">
        <v>1200</v>
      </c>
      <c r="C1798" s="1110">
        <v>1200</v>
      </c>
      <c r="D1798" s="1106" t="s">
        <v>2628</v>
      </c>
    </row>
    <row r="1799" spans="1:4" s="1104" customFormat="1" ht="11.25" customHeight="1" x14ac:dyDescent="0.2">
      <c r="A1799" s="1405"/>
      <c r="B1799" s="1110">
        <v>586.13</v>
      </c>
      <c r="C1799" s="1110">
        <v>586.13194999999996</v>
      </c>
      <c r="D1799" s="1106" t="s">
        <v>4119</v>
      </c>
    </row>
    <row r="1800" spans="1:4" s="1104" customFormat="1" ht="11.25" customHeight="1" x14ac:dyDescent="0.2">
      <c r="A1800" s="1405"/>
      <c r="B1800" s="1110">
        <v>16492.419999999998</v>
      </c>
      <c r="C1800" s="1110">
        <v>16492.414000000001</v>
      </c>
      <c r="D1800" s="1106" t="s">
        <v>512</v>
      </c>
    </row>
    <row r="1801" spans="1:4" s="1104" customFormat="1" ht="11.25" customHeight="1" x14ac:dyDescent="0.2">
      <c r="A1801" s="1405"/>
      <c r="B1801" s="1110">
        <v>67.400000000000006</v>
      </c>
      <c r="C1801" s="1110">
        <v>67.400000000000006</v>
      </c>
      <c r="D1801" s="1106" t="s">
        <v>4512</v>
      </c>
    </row>
    <row r="1802" spans="1:4" s="1104" customFormat="1" ht="11.25" customHeight="1" x14ac:dyDescent="0.2">
      <c r="A1802" s="1406"/>
      <c r="B1802" s="1111">
        <v>18445.95</v>
      </c>
      <c r="C1802" s="1111">
        <v>18435.114950000003</v>
      </c>
      <c r="D1802" s="1107" t="s">
        <v>11</v>
      </c>
    </row>
    <row r="1803" spans="1:4" s="1104" customFormat="1" ht="11.25" customHeight="1" x14ac:dyDescent="0.2">
      <c r="A1803" s="1405" t="s">
        <v>844</v>
      </c>
      <c r="B1803" s="1110">
        <v>339.95</v>
      </c>
      <c r="C1803" s="1110">
        <v>339.94800000000004</v>
      </c>
      <c r="D1803" s="1106" t="s">
        <v>4119</v>
      </c>
    </row>
    <row r="1804" spans="1:4" s="1104" customFormat="1" ht="11.25" customHeight="1" x14ac:dyDescent="0.2">
      <c r="A1804" s="1405"/>
      <c r="B1804" s="1110">
        <v>8092.34</v>
      </c>
      <c r="C1804" s="1110">
        <v>8092.3329999999996</v>
      </c>
      <c r="D1804" s="1106" t="s">
        <v>512</v>
      </c>
    </row>
    <row r="1805" spans="1:4" s="1104" customFormat="1" ht="11.25" customHeight="1" x14ac:dyDescent="0.2">
      <c r="A1805" s="1405"/>
      <c r="B1805" s="1110">
        <v>67.400000000000006</v>
      </c>
      <c r="C1805" s="1110">
        <v>67.400000000000006</v>
      </c>
      <c r="D1805" s="1106" t="s">
        <v>4512</v>
      </c>
    </row>
    <row r="1806" spans="1:4" s="1104" customFormat="1" ht="11.25" customHeight="1" x14ac:dyDescent="0.2">
      <c r="A1806" s="1405"/>
      <c r="B1806" s="1110">
        <v>8499.69</v>
      </c>
      <c r="C1806" s="1110">
        <v>8499.6809999999987</v>
      </c>
      <c r="D1806" s="1106" t="s">
        <v>11</v>
      </c>
    </row>
    <row r="1807" spans="1:4" s="1104" customFormat="1" ht="11.25" customHeight="1" x14ac:dyDescent="0.2">
      <c r="A1807" s="1404" t="s">
        <v>848</v>
      </c>
      <c r="B1807" s="1109">
        <v>135</v>
      </c>
      <c r="C1807" s="1109">
        <v>135</v>
      </c>
      <c r="D1807" s="1105" t="s">
        <v>2628</v>
      </c>
    </row>
    <row r="1808" spans="1:4" s="1104" customFormat="1" ht="11.25" customHeight="1" x14ac:dyDescent="0.2">
      <c r="A1808" s="1405"/>
      <c r="B1808" s="1110">
        <v>14000.11</v>
      </c>
      <c r="C1808" s="1110">
        <v>14000.102999999999</v>
      </c>
      <c r="D1808" s="1106" t="s">
        <v>512</v>
      </c>
    </row>
    <row r="1809" spans="1:4" s="1104" customFormat="1" ht="11.25" customHeight="1" x14ac:dyDescent="0.2">
      <c r="A1809" s="1405"/>
      <c r="B1809" s="1110">
        <v>14135.11</v>
      </c>
      <c r="C1809" s="1110">
        <v>14135.102999999999</v>
      </c>
      <c r="D1809" s="1106" t="s">
        <v>11</v>
      </c>
    </row>
    <row r="1810" spans="1:4" s="1104" customFormat="1" ht="11.25" customHeight="1" x14ac:dyDescent="0.2">
      <c r="A1810" s="1404" t="s">
        <v>836</v>
      </c>
      <c r="B1810" s="1109">
        <v>210</v>
      </c>
      <c r="C1810" s="1109">
        <v>210</v>
      </c>
      <c r="D1810" s="1105" t="s">
        <v>2628</v>
      </c>
    </row>
    <row r="1811" spans="1:4" s="1104" customFormat="1" ht="11.25" customHeight="1" x14ac:dyDescent="0.2">
      <c r="A1811" s="1405"/>
      <c r="B1811" s="1110">
        <v>412.19</v>
      </c>
      <c r="C1811" s="1110">
        <v>412.18981000000002</v>
      </c>
      <c r="D1811" s="1106" t="s">
        <v>4119</v>
      </c>
    </row>
    <row r="1812" spans="1:4" s="1104" customFormat="1" ht="11.25" customHeight="1" x14ac:dyDescent="0.2">
      <c r="A1812" s="1405"/>
      <c r="B1812" s="1110">
        <v>11051.9</v>
      </c>
      <c r="C1812" s="1110">
        <v>11051.897000000001</v>
      </c>
      <c r="D1812" s="1106" t="s">
        <v>512</v>
      </c>
    </row>
    <row r="1813" spans="1:4" s="1104" customFormat="1" ht="11.25" customHeight="1" x14ac:dyDescent="0.2">
      <c r="A1813" s="1405"/>
      <c r="B1813" s="1110">
        <v>165</v>
      </c>
      <c r="C1813" s="1110">
        <v>165</v>
      </c>
      <c r="D1813" s="1106" t="s">
        <v>618</v>
      </c>
    </row>
    <row r="1814" spans="1:4" s="1104" customFormat="1" ht="11.25" customHeight="1" x14ac:dyDescent="0.2">
      <c r="A1814" s="1406"/>
      <c r="B1814" s="1111">
        <v>11839.09</v>
      </c>
      <c r="C1814" s="1111">
        <v>11839.086810000001</v>
      </c>
      <c r="D1814" s="1107" t="s">
        <v>11</v>
      </c>
    </row>
    <row r="1815" spans="1:4" s="1104" customFormat="1" ht="11.25" customHeight="1" x14ac:dyDescent="0.2">
      <c r="A1815" s="1405" t="s">
        <v>3193</v>
      </c>
      <c r="B1815" s="1110">
        <v>683.73</v>
      </c>
      <c r="C1815" s="1110">
        <v>683.72544999999991</v>
      </c>
      <c r="D1815" s="1106" t="s">
        <v>4119</v>
      </c>
    </row>
    <row r="1816" spans="1:4" s="1104" customFormat="1" ht="11.25" customHeight="1" x14ac:dyDescent="0.2">
      <c r="A1816" s="1405"/>
      <c r="B1816" s="1110">
        <v>759.06</v>
      </c>
      <c r="C1816" s="1110">
        <v>759.06399999999996</v>
      </c>
      <c r="D1816" s="1106" t="s">
        <v>4518</v>
      </c>
    </row>
    <row r="1817" spans="1:4" s="1104" customFormat="1" ht="11.25" customHeight="1" x14ac:dyDescent="0.2">
      <c r="A1817" s="1405"/>
      <c r="B1817" s="1110">
        <v>19634.099999999999</v>
      </c>
      <c r="C1817" s="1110">
        <v>19634.096999999998</v>
      </c>
      <c r="D1817" s="1106" t="s">
        <v>512</v>
      </c>
    </row>
    <row r="1818" spans="1:4" s="1104" customFormat="1" ht="11.25" customHeight="1" x14ac:dyDescent="0.2">
      <c r="A1818" s="1406"/>
      <c r="B1818" s="1111">
        <v>21076.89</v>
      </c>
      <c r="C1818" s="1111">
        <v>21076.886449999998</v>
      </c>
      <c r="D1818" s="1107" t="s">
        <v>11</v>
      </c>
    </row>
    <row r="1819" spans="1:4" s="1104" customFormat="1" ht="11.25" customHeight="1" x14ac:dyDescent="0.2">
      <c r="A1819" s="1405" t="s">
        <v>851</v>
      </c>
      <c r="B1819" s="1110">
        <v>1154.96</v>
      </c>
      <c r="C1819" s="1110">
        <v>1154.95</v>
      </c>
      <c r="D1819" s="1106" t="s">
        <v>3393</v>
      </c>
    </row>
    <row r="1820" spans="1:4" s="1104" customFormat="1" ht="11.25" customHeight="1" x14ac:dyDescent="0.2">
      <c r="A1820" s="1405"/>
      <c r="B1820" s="1110">
        <v>360</v>
      </c>
      <c r="C1820" s="1110">
        <v>360</v>
      </c>
      <c r="D1820" s="1106" t="s">
        <v>2628</v>
      </c>
    </row>
    <row r="1821" spans="1:4" s="1104" customFormat="1" ht="11.25" customHeight="1" x14ac:dyDescent="0.2">
      <c r="A1821" s="1405"/>
      <c r="B1821" s="1110">
        <v>344.82</v>
      </c>
      <c r="C1821" s="1110">
        <v>344.8177</v>
      </c>
      <c r="D1821" s="1106" t="s">
        <v>4119</v>
      </c>
    </row>
    <row r="1822" spans="1:4" s="1104" customFormat="1" ht="11.25" customHeight="1" x14ac:dyDescent="0.2">
      <c r="A1822" s="1405"/>
      <c r="B1822" s="1110">
        <v>335.19</v>
      </c>
      <c r="C1822" s="1110">
        <v>335.18599999999998</v>
      </c>
      <c r="D1822" s="1106" t="s">
        <v>4518</v>
      </c>
    </row>
    <row r="1823" spans="1:4" s="1104" customFormat="1" ht="11.25" customHeight="1" x14ac:dyDescent="0.2">
      <c r="A1823" s="1405"/>
      <c r="B1823" s="1110">
        <v>8466.93</v>
      </c>
      <c r="C1823" s="1110">
        <v>8466.9220000000005</v>
      </c>
      <c r="D1823" s="1106" t="s">
        <v>512</v>
      </c>
    </row>
    <row r="1824" spans="1:4" s="1104" customFormat="1" ht="11.25" customHeight="1" x14ac:dyDescent="0.2">
      <c r="A1824" s="1405"/>
      <c r="B1824" s="1110">
        <v>48</v>
      </c>
      <c r="C1824" s="1110">
        <v>48</v>
      </c>
      <c r="D1824" s="1106" t="s">
        <v>618</v>
      </c>
    </row>
    <row r="1825" spans="1:4" s="1104" customFormat="1" ht="11.25" customHeight="1" x14ac:dyDescent="0.2">
      <c r="A1825" s="1405"/>
      <c r="B1825" s="1110">
        <v>67.400000000000006</v>
      </c>
      <c r="C1825" s="1110">
        <v>67.400000000000006</v>
      </c>
      <c r="D1825" s="1106" t="s">
        <v>4512</v>
      </c>
    </row>
    <row r="1826" spans="1:4" s="1104" customFormat="1" ht="11.25" customHeight="1" x14ac:dyDescent="0.2">
      <c r="A1826" s="1405"/>
      <c r="B1826" s="1110">
        <v>10777.3</v>
      </c>
      <c r="C1826" s="1110">
        <v>10777.2757</v>
      </c>
      <c r="D1826" s="1106" t="s">
        <v>11</v>
      </c>
    </row>
    <row r="1827" spans="1:4" s="1104" customFormat="1" ht="11.25" customHeight="1" x14ac:dyDescent="0.2">
      <c r="A1827" s="1404" t="s">
        <v>838</v>
      </c>
      <c r="B1827" s="1109">
        <v>252</v>
      </c>
      <c r="C1827" s="1109">
        <v>252</v>
      </c>
      <c r="D1827" s="1105" t="s">
        <v>2628</v>
      </c>
    </row>
    <row r="1828" spans="1:4" s="1104" customFormat="1" ht="11.25" customHeight="1" x14ac:dyDescent="0.2">
      <c r="A1828" s="1405"/>
      <c r="B1828" s="1110">
        <v>920.09</v>
      </c>
      <c r="C1828" s="1110">
        <v>920.09304000000009</v>
      </c>
      <c r="D1828" s="1106" t="s">
        <v>4119</v>
      </c>
    </row>
    <row r="1829" spans="1:4" s="1104" customFormat="1" ht="11.25" customHeight="1" x14ac:dyDescent="0.2">
      <c r="A1829" s="1405"/>
      <c r="B1829" s="1110">
        <v>21345.37</v>
      </c>
      <c r="C1829" s="1110">
        <v>21345.370999999999</v>
      </c>
      <c r="D1829" s="1106" t="s">
        <v>512</v>
      </c>
    </row>
    <row r="1830" spans="1:4" s="1104" customFormat="1" ht="11.25" customHeight="1" x14ac:dyDescent="0.2">
      <c r="A1830" s="1405"/>
      <c r="B1830" s="1110">
        <v>109</v>
      </c>
      <c r="C1830" s="1110">
        <v>109</v>
      </c>
      <c r="D1830" s="1106" t="s">
        <v>618</v>
      </c>
    </row>
    <row r="1831" spans="1:4" s="1104" customFormat="1" ht="11.25" customHeight="1" x14ac:dyDescent="0.2">
      <c r="A1831" s="1405"/>
      <c r="B1831" s="1110">
        <v>22626.46</v>
      </c>
      <c r="C1831" s="1110">
        <v>22626.464039999999</v>
      </c>
      <c r="D1831" s="1106" t="s">
        <v>11</v>
      </c>
    </row>
    <row r="1832" spans="1:4" s="1104" customFormat="1" ht="11.25" customHeight="1" x14ac:dyDescent="0.2">
      <c r="A1832" s="1404" t="s">
        <v>839</v>
      </c>
      <c r="B1832" s="1109">
        <v>108</v>
      </c>
      <c r="C1832" s="1109">
        <v>108</v>
      </c>
      <c r="D1832" s="1105" t="s">
        <v>2628</v>
      </c>
    </row>
    <row r="1833" spans="1:4" s="1104" customFormat="1" ht="11.25" customHeight="1" x14ac:dyDescent="0.2">
      <c r="A1833" s="1405"/>
      <c r="B1833" s="1110">
        <v>474.7</v>
      </c>
      <c r="C1833" s="1110">
        <v>474.69031000000001</v>
      </c>
      <c r="D1833" s="1106" t="s">
        <v>4119</v>
      </c>
    </row>
    <row r="1834" spans="1:4" s="1104" customFormat="1" ht="11.25" customHeight="1" x14ac:dyDescent="0.2">
      <c r="A1834" s="1405"/>
      <c r="B1834" s="1110">
        <v>12629.33</v>
      </c>
      <c r="C1834" s="1110">
        <v>12629.324000000001</v>
      </c>
      <c r="D1834" s="1106" t="s">
        <v>512</v>
      </c>
    </row>
    <row r="1835" spans="1:4" s="1104" customFormat="1" ht="11.25" customHeight="1" x14ac:dyDescent="0.2">
      <c r="A1835" s="1406"/>
      <c r="B1835" s="1111">
        <v>13212.03</v>
      </c>
      <c r="C1835" s="1111">
        <v>13212.01431</v>
      </c>
      <c r="D1835" s="1107" t="s">
        <v>11</v>
      </c>
    </row>
    <row r="1836" spans="1:4" s="1104" customFormat="1" ht="11.25" customHeight="1" x14ac:dyDescent="0.2">
      <c r="A1836" s="1405" t="s">
        <v>845</v>
      </c>
      <c r="B1836" s="1110">
        <v>200</v>
      </c>
      <c r="C1836" s="1110">
        <v>200</v>
      </c>
      <c r="D1836" s="1106" t="s">
        <v>2814</v>
      </c>
    </row>
    <row r="1837" spans="1:4" s="1104" customFormat="1" ht="11.25" customHeight="1" x14ac:dyDescent="0.2">
      <c r="A1837" s="1405"/>
      <c r="B1837" s="1110">
        <v>1636.52</v>
      </c>
      <c r="C1837" s="1110">
        <v>1636.51845</v>
      </c>
      <c r="D1837" s="1106" t="s">
        <v>4119</v>
      </c>
    </row>
    <row r="1838" spans="1:4" s="1104" customFormat="1" ht="11.25" customHeight="1" x14ac:dyDescent="0.2">
      <c r="A1838" s="1405"/>
      <c r="B1838" s="1110">
        <v>400</v>
      </c>
      <c r="C1838" s="1110">
        <v>400</v>
      </c>
      <c r="D1838" s="1106" t="s">
        <v>568</v>
      </c>
    </row>
    <row r="1839" spans="1:4" s="1104" customFormat="1" ht="11.25" customHeight="1" x14ac:dyDescent="0.2">
      <c r="A1839" s="1405"/>
      <c r="B1839" s="1110">
        <v>248.3</v>
      </c>
      <c r="C1839" s="1110">
        <v>248.3</v>
      </c>
      <c r="D1839" s="1106" t="s">
        <v>620</v>
      </c>
    </row>
    <row r="1840" spans="1:4" s="1104" customFormat="1" ht="11.25" customHeight="1" x14ac:dyDescent="0.2">
      <c r="A1840" s="1405"/>
      <c r="B1840" s="1110">
        <v>52548.549999999996</v>
      </c>
      <c r="C1840" s="1110">
        <v>52548.551999999996</v>
      </c>
      <c r="D1840" s="1106" t="s">
        <v>512</v>
      </c>
    </row>
    <row r="1841" spans="1:4" s="1104" customFormat="1" ht="11.25" customHeight="1" x14ac:dyDescent="0.2">
      <c r="A1841" s="1405"/>
      <c r="B1841" s="1110">
        <v>68</v>
      </c>
      <c r="C1841" s="1110">
        <v>68</v>
      </c>
      <c r="D1841" s="1106" t="s">
        <v>618</v>
      </c>
    </row>
    <row r="1842" spans="1:4" s="1104" customFormat="1" ht="11.25" customHeight="1" x14ac:dyDescent="0.2">
      <c r="A1842" s="1405"/>
      <c r="B1842" s="1110">
        <v>94.36</v>
      </c>
      <c r="C1842" s="1110">
        <v>94.36</v>
      </c>
      <c r="D1842" s="1106" t="s">
        <v>4512</v>
      </c>
    </row>
    <row r="1843" spans="1:4" s="1104" customFormat="1" ht="11.25" customHeight="1" x14ac:dyDescent="0.2">
      <c r="A1843" s="1406"/>
      <c r="B1843" s="1111">
        <v>55195.729999999996</v>
      </c>
      <c r="C1843" s="1111">
        <v>55195.730449999995</v>
      </c>
      <c r="D1843" s="1107" t="s">
        <v>11</v>
      </c>
    </row>
    <row r="1844" spans="1:4" s="1104" customFormat="1" ht="11.25" customHeight="1" x14ac:dyDescent="0.2">
      <c r="A1844" s="1405" t="s">
        <v>818</v>
      </c>
      <c r="B1844" s="1110">
        <v>72</v>
      </c>
      <c r="C1844" s="1110">
        <v>72</v>
      </c>
      <c r="D1844" s="1106" t="s">
        <v>2628</v>
      </c>
    </row>
    <row r="1845" spans="1:4" s="1104" customFormat="1" ht="11.25" customHeight="1" x14ac:dyDescent="0.2">
      <c r="A1845" s="1405"/>
      <c r="B1845" s="1110">
        <v>125.34</v>
      </c>
      <c r="C1845" s="1110">
        <v>125.33842</v>
      </c>
      <c r="D1845" s="1106" t="s">
        <v>3212</v>
      </c>
    </row>
    <row r="1846" spans="1:4" s="1104" customFormat="1" ht="11.25" customHeight="1" x14ac:dyDescent="0.2">
      <c r="A1846" s="1405"/>
      <c r="B1846" s="1110">
        <v>641.04999999999995</v>
      </c>
      <c r="C1846" s="1110">
        <v>641.0447999999999</v>
      </c>
      <c r="D1846" s="1106" t="s">
        <v>4119</v>
      </c>
    </row>
    <row r="1847" spans="1:4" s="1104" customFormat="1" ht="11.25" customHeight="1" x14ac:dyDescent="0.2">
      <c r="A1847" s="1405"/>
      <c r="B1847" s="1110">
        <v>19205.98</v>
      </c>
      <c r="C1847" s="1110">
        <v>19205.976999999999</v>
      </c>
      <c r="D1847" s="1106" t="s">
        <v>512</v>
      </c>
    </row>
    <row r="1848" spans="1:4" s="1104" customFormat="1" ht="11.25" customHeight="1" x14ac:dyDescent="0.2">
      <c r="A1848" s="1405"/>
      <c r="B1848" s="1110">
        <v>66</v>
      </c>
      <c r="C1848" s="1110">
        <v>66</v>
      </c>
      <c r="D1848" s="1106" t="s">
        <v>618</v>
      </c>
    </row>
    <row r="1849" spans="1:4" s="1104" customFormat="1" ht="11.25" customHeight="1" x14ac:dyDescent="0.2">
      <c r="A1849" s="1405"/>
      <c r="B1849" s="1110">
        <v>1061.76</v>
      </c>
      <c r="C1849" s="1110">
        <v>966.18499999999995</v>
      </c>
      <c r="D1849" s="1106" t="s">
        <v>3665</v>
      </c>
    </row>
    <row r="1850" spans="1:4" s="1104" customFormat="1" ht="11.25" customHeight="1" x14ac:dyDescent="0.2">
      <c r="A1850" s="1405"/>
      <c r="B1850" s="1110">
        <v>21172.129999999997</v>
      </c>
      <c r="C1850" s="1110">
        <v>21076.54522</v>
      </c>
      <c r="D1850" s="1106" t="s">
        <v>11</v>
      </c>
    </row>
    <row r="1851" spans="1:4" s="1104" customFormat="1" ht="11.25" customHeight="1" x14ac:dyDescent="0.2">
      <c r="A1851" s="1404" t="s">
        <v>820</v>
      </c>
      <c r="B1851" s="1109">
        <v>9768.7999999999993</v>
      </c>
      <c r="C1851" s="1109">
        <v>9755.6960000000017</v>
      </c>
      <c r="D1851" s="1105" t="s">
        <v>512</v>
      </c>
    </row>
    <row r="1852" spans="1:4" s="1104" customFormat="1" ht="11.25" customHeight="1" x14ac:dyDescent="0.2">
      <c r="A1852" s="1405"/>
      <c r="B1852" s="1110">
        <v>9768.7999999999993</v>
      </c>
      <c r="C1852" s="1110">
        <v>9755.6960000000017</v>
      </c>
      <c r="D1852" s="1106" t="s">
        <v>11</v>
      </c>
    </row>
    <row r="1853" spans="1:4" s="1104" customFormat="1" ht="11.25" customHeight="1" x14ac:dyDescent="0.2">
      <c r="A1853" s="1404" t="s">
        <v>825</v>
      </c>
      <c r="B1853" s="1109">
        <v>350</v>
      </c>
      <c r="C1853" s="1109">
        <v>350</v>
      </c>
      <c r="D1853" s="1105" t="s">
        <v>2814</v>
      </c>
    </row>
    <row r="1854" spans="1:4" s="1104" customFormat="1" ht="11.25" customHeight="1" x14ac:dyDescent="0.2">
      <c r="A1854" s="1405"/>
      <c r="B1854" s="1110">
        <v>198</v>
      </c>
      <c r="C1854" s="1110">
        <v>198</v>
      </c>
      <c r="D1854" s="1106" t="s">
        <v>2628</v>
      </c>
    </row>
    <row r="1855" spans="1:4" s="1104" customFormat="1" ht="11.25" customHeight="1" x14ac:dyDescent="0.2">
      <c r="A1855" s="1405"/>
      <c r="B1855" s="1110">
        <v>19.46</v>
      </c>
      <c r="C1855" s="1110">
        <v>19.463999999999999</v>
      </c>
      <c r="D1855" s="1106" t="s">
        <v>619</v>
      </c>
    </row>
    <row r="1856" spans="1:4" s="1104" customFormat="1" ht="11.25" customHeight="1" x14ac:dyDescent="0.2">
      <c r="A1856" s="1405"/>
      <c r="B1856" s="1110">
        <v>1175.25</v>
      </c>
      <c r="C1856" s="1110">
        <v>1175.2487999999998</v>
      </c>
      <c r="D1856" s="1106" t="s">
        <v>4119</v>
      </c>
    </row>
    <row r="1857" spans="1:4" s="1104" customFormat="1" ht="11.25" customHeight="1" x14ac:dyDescent="0.2">
      <c r="A1857" s="1405"/>
      <c r="B1857" s="1110">
        <v>40678.589999999997</v>
      </c>
      <c r="C1857" s="1110">
        <v>40678.589999999997</v>
      </c>
      <c r="D1857" s="1106" t="s">
        <v>512</v>
      </c>
    </row>
    <row r="1858" spans="1:4" s="1104" customFormat="1" ht="11.25" customHeight="1" x14ac:dyDescent="0.2">
      <c r="A1858" s="1405"/>
      <c r="B1858" s="1110">
        <v>431</v>
      </c>
      <c r="C1858" s="1110">
        <v>431</v>
      </c>
      <c r="D1858" s="1106" t="s">
        <v>618</v>
      </c>
    </row>
    <row r="1859" spans="1:4" s="1104" customFormat="1" ht="11.25" customHeight="1" x14ac:dyDescent="0.2">
      <c r="A1859" s="1405"/>
      <c r="B1859" s="1110">
        <v>487.7</v>
      </c>
      <c r="C1859" s="1110">
        <v>487.7</v>
      </c>
      <c r="D1859" s="1106" t="s">
        <v>4505</v>
      </c>
    </row>
    <row r="1860" spans="1:4" s="1104" customFormat="1" ht="11.25" customHeight="1" x14ac:dyDescent="0.2">
      <c r="A1860" s="1406"/>
      <c r="B1860" s="1111">
        <v>43339.999999999993</v>
      </c>
      <c r="C1860" s="1111">
        <v>43340.002799999995</v>
      </c>
      <c r="D1860" s="1107" t="s">
        <v>11</v>
      </c>
    </row>
    <row r="1861" spans="1:4" s="1104" customFormat="1" ht="11.25" customHeight="1" x14ac:dyDescent="0.2">
      <c r="A1861" s="1405" t="s">
        <v>823</v>
      </c>
      <c r="B1861" s="1110">
        <v>239</v>
      </c>
      <c r="C1861" s="1110">
        <v>239</v>
      </c>
      <c r="D1861" s="1106" t="s">
        <v>2628</v>
      </c>
    </row>
    <row r="1862" spans="1:4" s="1104" customFormat="1" ht="11.25" customHeight="1" x14ac:dyDescent="0.2">
      <c r="A1862" s="1405"/>
      <c r="B1862" s="1110">
        <v>521.36</v>
      </c>
      <c r="C1862" s="1110">
        <v>521.36</v>
      </c>
      <c r="D1862" s="1106" t="s">
        <v>4119</v>
      </c>
    </row>
    <row r="1863" spans="1:4" s="1104" customFormat="1" ht="11.25" customHeight="1" x14ac:dyDescent="0.2">
      <c r="A1863" s="1405"/>
      <c r="B1863" s="1110">
        <v>80</v>
      </c>
      <c r="C1863" s="1110">
        <v>80</v>
      </c>
      <c r="D1863" s="1106" t="s">
        <v>621</v>
      </c>
    </row>
    <row r="1864" spans="1:4" s="1104" customFormat="1" ht="11.25" customHeight="1" x14ac:dyDescent="0.2">
      <c r="A1864" s="1405"/>
      <c r="B1864" s="1110">
        <v>14047.15</v>
      </c>
      <c r="C1864" s="1110">
        <v>14047.146000000001</v>
      </c>
      <c r="D1864" s="1106" t="s">
        <v>512</v>
      </c>
    </row>
    <row r="1865" spans="1:4" s="1104" customFormat="1" ht="11.25" customHeight="1" x14ac:dyDescent="0.2">
      <c r="A1865" s="1405"/>
      <c r="B1865" s="1110">
        <v>59</v>
      </c>
      <c r="C1865" s="1110">
        <v>59</v>
      </c>
      <c r="D1865" s="1106" t="s">
        <v>618</v>
      </c>
    </row>
    <row r="1866" spans="1:4" s="1104" customFormat="1" ht="11.25" customHeight="1" x14ac:dyDescent="0.2">
      <c r="A1866" s="1406"/>
      <c r="B1866" s="1111">
        <v>14946.51</v>
      </c>
      <c r="C1866" s="1111">
        <v>14946.506000000001</v>
      </c>
      <c r="D1866" s="1107" t="s">
        <v>11</v>
      </c>
    </row>
    <row r="1867" spans="1:4" s="1104" customFormat="1" ht="11.25" customHeight="1" x14ac:dyDescent="0.2">
      <c r="A1867" s="1405" t="s">
        <v>840</v>
      </c>
      <c r="B1867" s="1110">
        <v>230</v>
      </c>
      <c r="C1867" s="1110">
        <v>230</v>
      </c>
      <c r="D1867" s="1106" t="s">
        <v>2814</v>
      </c>
    </row>
    <row r="1868" spans="1:4" s="1104" customFormat="1" ht="11.25" customHeight="1" x14ac:dyDescent="0.2">
      <c r="A1868" s="1405"/>
      <c r="B1868" s="1110">
        <v>527</v>
      </c>
      <c r="C1868" s="1110">
        <v>527</v>
      </c>
      <c r="D1868" s="1106" t="s">
        <v>2628</v>
      </c>
    </row>
    <row r="1869" spans="1:4" s="1104" customFormat="1" ht="11.25" customHeight="1" x14ac:dyDescent="0.2">
      <c r="A1869" s="1405"/>
      <c r="B1869" s="1110">
        <v>494.83</v>
      </c>
      <c r="C1869" s="1110">
        <v>494.82270000000005</v>
      </c>
      <c r="D1869" s="1106" t="s">
        <v>4119</v>
      </c>
    </row>
    <row r="1870" spans="1:4" s="1104" customFormat="1" ht="11.25" customHeight="1" x14ac:dyDescent="0.2">
      <c r="A1870" s="1405"/>
      <c r="B1870" s="1110">
        <v>14258.33</v>
      </c>
      <c r="C1870" s="1110">
        <v>14258.329</v>
      </c>
      <c r="D1870" s="1106" t="s">
        <v>512</v>
      </c>
    </row>
    <row r="1871" spans="1:4" s="1104" customFormat="1" ht="11.25" customHeight="1" x14ac:dyDescent="0.2">
      <c r="A1871" s="1405"/>
      <c r="B1871" s="1110">
        <v>15510.16</v>
      </c>
      <c r="C1871" s="1110">
        <v>15510.1517</v>
      </c>
      <c r="D1871" s="1106" t="s">
        <v>11</v>
      </c>
    </row>
    <row r="1872" spans="1:4" s="1104" customFormat="1" ht="11.25" customHeight="1" x14ac:dyDescent="0.2">
      <c r="A1872" s="1404" t="s">
        <v>833</v>
      </c>
      <c r="B1872" s="1109">
        <v>414.8</v>
      </c>
      <c r="C1872" s="1109">
        <v>414.80516000000006</v>
      </c>
      <c r="D1872" s="1105" t="s">
        <v>4119</v>
      </c>
    </row>
    <row r="1873" spans="1:4" s="1104" customFormat="1" ht="11.25" customHeight="1" x14ac:dyDescent="0.2">
      <c r="A1873" s="1405"/>
      <c r="B1873" s="1110">
        <v>12087.93</v>
      </c>
      <c r="C1873" s="1110">
        <v>12087.938</v>
      </c>
      <c r="D1873" s="1106" t="s">
        <v>512</v>
      </c>
    </row>
    <row r="1874" spans="1:4" s="1104" customFormat="1" ht="11.25" customHeight="1" x14ac:dyDescent="0.2">
      <c r="A1874" s="1405"/>
      <c r="B1874" s="1110">
        <v>271</v>
      </c>
      <c r="C1874" s="1110">
        <v>271</v>
      </c>
      <c r="D1874" s="1106" t="s">
        <v>618</v>
      </c>
    </row>
    <row r="1875" spans="1:4" s="1104" customFormat="1" ht="11.25" customHeight="1" x14ac:dyDescent="0.2">
      <c r="A1875" s="1405"/>
      <c r="B1875" s="1110">
        <v>67.400000000000006</v>
      </c>
      <c r="C1875" s="1110">
        <v>67.400000000000006</v>
      </c>
      <c r="D1875" s="1106" t="s">
        <v>4512</v>
      </c>
    </row>
    <row r="1876" spans="1:4" s="1104" customFormat="1" ht="11.25" customHeight="1" x14ac:dyDescent="0.2">
      <c r="A1876" s="1405"/>
      <c r="B1876" s="1110">
        <v>12841.13</v>
      </c>
      <c r="C1876" s="1110">
        <v>12841.14316</v>
      </c>
      <c r="D1876" s="1106" t="s">
        <v>11</v>
      </c>
    </row>
    <row r="1877" spans="1:4" s="1104" customFormat="1" ht="11.25" customHeight="1" x14ac:dyDescent="0.2">
      <c r="A1877" s="1404" t="s">
        <v>852</v>
      </c>
      <c r="B1877" s="1109">
        <v>290</v>
      </c>
      <c r="C1877" s="1109">
        <v>290</v>
      </c>
      <c r="D1877" s="1105" t="s">
        <v>2628</v>
      </c>
    </row>
    <row r="1878" spans="1:4" s="1104" customFormat="1" ht="11.25" customHeight="1" x14ac:dyDescent="0.2">
      <c r="A1878" s="1405"/>
      <c r="B1878" s="1110">
        <v>552.59</v>
      </c>
      <c r="C1878" s="1110">
        <v>552.596</v>
      </c>
      <c r="D1878" s="1106" t="s">
        <v>4119</v>
      </c>
    </row>
    <row r="1879" spans="1:4" s="1104" customFormat="1" ht="11.25" customHeight="1" x14ac:dyDescent="0.2">
      <c r="A1879" s="1405"/>
      <c r="B1879" s="1110">
        <v>158.09</v>
      </c>
      <c r="C1879" s="1110">
        <v>158.08529000000001</v>
      </c>
      <c r="D1879" s="1106" t="s">
        <v>4562</v>
      </c>
    </row>
    <row r="1880" spans="1:4" s="1104" customFormat="1" ht="11.25" customHeight="1" x14ac:dyDescent="0.2">
      <c r="A1880" s="1405"/>
      <c r="B1880" s="1110">
        <v>450</v>
      </c>
      <c r="C1880" s="1110">
        <v>394.03699999999998</v>
      </c>
      <c r="D1880" s="1106" t="s">
        <v>4563</v>
      </c>
    </row>
    <row r="1881" spans="1:4" s="1104" customFormat="1" ht="11.25" customHeight="1" x14ac:dyDescent="0.2">
      <c r="A1881" s="1405"/>
      <c r="B1881" s="1110">
        <v>10787.48</v>
      </c>
      <c r="C1881" s="1110">
        <v>10787.477000000001</v>
      </c>
      <c r="D1881" s="1106" t="s">
        <v>512</v>
      </c>
    </row>
    <row r="1882" spans="1:4" s="1104" customFormat="1" ht="11.25" customHeight="1" x14ac:dyDescent="0.2">
      <c r="A1882" s="1405"/>
      <c r="B1882" s="1110">
        <v>33</v>
      </c>
      <c r="C1882" s="1110">
        <v>33</v>
      </c>
      <c r="D1882" s="1106" t="s">
        <v>618</v>
      </c>
    </row>
    <row r="1883" spans="1:4" s="1104" customFormat="1" ht="11.25" customHeight="1" x14ac:dyDescent="0.2">
      <c r="A1883" s="1405"/>
      <c r="B1883" s="1110">
        <v>67.400000000000006</v>
      </c>
      <c r="C1883" s="1110">
        <v>67.400000000000006</v>
      </c>
      <c r="D1883" s="1106" t="s">
        <v>4512</v>
      </c>
    </row>
    <row r="1884" spans="1:4" s="1104" customFormat="1" ht="11.25" customHeight="1" x14ac:dyDescent="0.2">
      <c r="A1884" s="1406"/>
      <c r="B1884" s="1111">
        <v>12338.56</v>
      </c>
      <c r="C1884" s="1111">
        <v>12282.595290000001</v>
      </c>
      <c r="D1884" s="1107" t="s">
        <v>11</v>
      </c>
    </row>
    <row r="1885" spans="1:4" s="1104" customFormat="1" ht="11.25" customHeight="1" x14ac:dyDescent="0.2">
      <c r="A1885" s="1405" t="s">
        <v>849</v>
      </c>
      <c r="B1885" s="1110">
        <v>189</v>
      </c>
      <c r="C1885" s="1110">
        <v>189</v>
      </c>
      <c r="D1885" s="1106" t="s">
        <v>2628</v>
      </c>
    </row>
    <row r="1886" spans="1:4" s="1104" customFormat="1" ht="11.25" customHeight="1" x14ac:dyDescent="0.2">
      <c r="A1886" s="1405"/>
      <c r="B1886" s="1110">
        <v>955.68000000000006</v>
      </c>
      <c r="C1886" s="1110">
        <v>955.67910000000006</v>
      </c>
      <c r="D1886" s="1106" t="s">
        <v>4119</v>
      </c>
    </row>
    <row r="1887" spans="1:4" s="1104" customFormat="1" ht="11.25" customHeight="1" x14ac:dyDescent="0.2">
      <c r="A1887" s="1405"/>
      <c r="B1887" s="1110">
        <v>32304.71</v>
      </c>
      <c r="C1887" s="1110">
        <v>32304.707999999999</v>
      </c>
      <c r="D1887" s="1106" t="s">
        <v>512</v>
      </c>
    </row>
    <row r="1888" spans="1:4" s="1104" customFormat="1" ht="11.25" customHeight="1" x14ac:dyDescent="0.2">
      <c r="A1888" s="1406"/>
      <c r="B1888" s="1111">
        <v>33449.39</v>
      </c>
      <c r="C1888" s="1111">
        <v>33449.3871</v>
      </c>
      <c r="D1888" s="1107" t="s">
        <v>11</v>
      </c>
    </row>
    <row r="1889" spans="1:4" s="1104" customFormat="1" ht="11.25" customHeight="1" x14ac:dyDescent="0.2">
      <c r="A1889" s="1404" t="s">
        <v>846</v>
      </c>
      <c r="B1889" s="1109">
        <v>418.85</v>
      </c>
      <c r="C1889" s="1109">
        <v>418.85120000000001</v>
      </c>
      <c r="D1889" s="1105" t="s">
        <v>4119</v>
      </c>
    </row>
    <row r="1890" spans="1:4" s="1104" customFormat="1" ht="11.25" customHeight="1" x14ac:dyDescent="0.2">
      <c r="A1890" s="1405"/>
      <c r="B1890" s="1110">
        <v>9773.3700000000008</v>
      </c>
      <c r="C1890" s="1110">
        <v>9773.3680000000004</v>
      </c>
      <c r="D1890" s="1106" t="s">
        <v>512</v>
      </c>
    </row>
    <row r="1891" spans="1:4" s="1104" customFormat="1" ht="11.25" customHeight="1" x14ac:dyDescent="0.2">
      <c r="A1891" s="1405"/>
      <c r="B1891" s="1110">
        <v>48</v>
      </c>
      <c r="C1891" s="1110">
        <v>48</v>
      </c>
      <c r="D1891" s="1106" t="s">
        <v>618</v>
      </c>
    </row>
    <row r="1892" spans="1:4" s="1104" customFormat="1" ht="11.25" customHeight="1" x14ac:dyDescent="0.2">
      <c r="A1892" s="1405"/>
      <c r="B1892" s="1110">
        <v>67.400000000000006</v>
      </c>
      <c r="C1892" s="1110">
        <v>67.400000000000006</v>
      </c>
      <c r="D1892" s="1106" t="s">
        <v>4512</v>
      </c>
    </row>
    <row r="1893" spans="1:4" s="1104" customFormat="1" ht="11.25" customHeight="1" x14ac:dyDescent="0.2">
      <c r="A1893" s="1406"/>
      <c r="B1893" s="1111">
        <v>10307.620000000001</v>
      </c>
      <c r="C1893" s="1111">
        <v>10307.619199999999</v>
      </c>
      <c r="D1893" s="1107" t="s">
        <v>11</v>
      </c>
    </row>
    <row r="1894" spans="1:4" s="438" customFormat="1" ht="23.25" customHeight="1" x14ac:dyDescent="0.2">
      <c r="A1894" s="1112" t="s">
        <v>2481</v>
      </c>
      <c r="B1894" s="1113">
        <v>9310283.7699999996</v>
      </c>
      <c r="C1894" s="1113">
        <v>9191209.82326</v>
      </c>
      <c r="D1894" s="1114"/>
    </row>
    <row r="1895" spans="1:4" s="198" customFormat="1" ht="24.75" customHeight="1" x14ac:dyDescent="0.15">
      <c r="A1895" s="249" t="s">
        <v>2482</v>
      </c>
      <c r="B1895" s="205"/>
      <c r="C1895" s="205"/>
      <c r="D1895" s="206"/>
    </row>
    <row r="1896" spans="1:4" s="1104" customFormat="1" ht="11.25" customHeight="1" x14ac:dyDescent="0.2">
      <c r="A1896" s="1404" t="s">
        <v>2641</v>
      </c>
      <c r="B1896" s="1109">
        <v>5892.33</v>
      </c>
      <c r="C1896" s="1109">
        <v>5892.3253500000001</v>
      </c>
      <c r="D1896" s="1105" t="s">
        <v>3666</v>
      </c>
    </row>
    <row r="1897" spans="1:4" s="1104" customFormat="1" ht="11.25" customHeight="1" x14ac:dyDescent="0.2">
      <c r="A1897" s="1405"/>
      <c r="B1897" s="1110">
        <v>1750</v>
      </c>
      <c r="C1897" s="1110">
        <v>1750</v>
      </c>
      <c r="D1897" s="1106" t="s">
        <v>495</v>
      </c>
    </row>
    <row r="1898" spans="1:4" s="1104" customFormat="1" ht="11.25" customHeight="1" x14ac:dyDescent="0.2">
      <c r="A1898" s="1405"/>
      <c r="B1898" s="1110">
        <v>3371.0599999999995</v>
      </c>
      <c r="C1898" s="1110">
        <v>3371.0579000000002</v>
      </c>
      <c r="D1898" s="1106" t="s">
        <v>3213</v>
      </c>
    </row>
    <row r="1899" spans="1:4" s="1104" customFormat="1" ht="11.25" customHeight="1" x14ac:dyDescent="0.2">
      <c r="A1899" s="1405"/>
      <c r="B1899" s="1110">
        <v>18617</v>
      </c>
      <c r="C1899" s="1110">
        <v>18617</v>
      </c>
      <c r="D1899" s="1106" t="s">
        <v>2817</v>
      </c>
    </row>
    <row r="1900" spans="1:4" s="1104" customFormat="1" ht="11.25" customHeight="1" x14ac:dyDescent="0.2">
      <c r="A1900" s="1405"/>
      <c r="B1900" s="1110">
        <v>90000</v>
      </c>
      <c r="C1900" s="1110">
        <v>90000</v>
      </c>
      <c r="D1900" s="1106" t="s">
        <v>635</v>
      </c>
    </row>
    <row r="1901" spans="1:4" s="1104" customFormat="1" ht="11.25" customHeight="1" x14ac:dyDescent="0.2">
      <c r="A1901" s="1405"/>
      <c r="B1901" s="1110">
        <v>2587.8000000000002</v>
      </c>
      <c r="C1901" s="1110">
        <v>0</v>
      </c>
      <c r="D1901" s="1106" t="s">
        <v>4564</v>
      </c>
    </row>
    <row r="1902" spans="1:4" s="1104" customFormat="1" ht="11.25" customHeight="1" x14ac:dyDescent="0.2">
      <c r="A1902" s="1405"/>
      <c r="B1902" s="1110">
        <v>1151.93</v>
      </c>
      <c r="C1902" s="1110">
        <v>1151.921</v>
      </c>
      <c r="D1902" s="1106" t="s">
        <v>1644</v>
      </c>
    </row>
    <row r="1903" spans="1:4" s="1104" customFormat="1" ht="11.25" customHeight="1" x14ac:dyDescent="0.2">
      <c r="A1903" s="1405"/>
      <c r="B1903" s="1110">
        <v>6576.33</v>
      </c>
      <c r="C1903" s="1110">
        <v>6261.3270000000002</v>
      </c>
      <c r="D1903" s="1106" t="s">
        <v>520</v>
      </c>
    </row>
    <row r="1904" spans="1:4" s="1104" customFormat="1" ht="11.25" customHeight="1" x14ac:dyDescent="0.2">
      <c r="A1904" s="1405"/>
      <c r="B1904" s="1110">
        <v>1795</v>
      </c>
      <c r="C1904" s="1110">
        <v>1671.25</v>
      </c>
      <c r="D1904" s="1106" t="s">
        <v>3667</v>
      </c>
    </row>
    <row r="1905" spans="1:4" s="1104" customFormat="1" ht="11.25" customHeight="1" x14ac:dyDescent="0.2">
      <c r="A1905" s="1405"/>
      <c r="B1905" s="1110">
        <v>784.85</v>
      </c>
      <c r="C1905" s="1110">
        <v>784.84126000000003</v>
      </c>
      <c r="D1905" s="1106" t="s">
        <v>3214</v>
      </c>
    </row>
    <row r="1906" spans="1:4" s="1104" customFormat="1" ht="11.25" customHeight="1" x14ac:dyDescent="0.2">
      <c r="A1906" s="1405"/>
      <c r="B1906" s="1110">
        <v>776.19</v>
      </c>
      <c r="C1906" s="1110">
        <v>776.19</v>
      </c>
      <c r="D1906" s="1106" t="s">
        <v>2935</v>
      </c>
    </row>
    <row r="1907" spans="1:4" s="1104" customFormat="1" ht="11.25" customHeight="1" x14ac:dyDescent="0.2">
      <c r="A1907" s="1405"/>
      <c r="B1907" s="1110">
        <v>13573.46</v>
      </c>
      <c r="C1907" s="1110">
        <v>13573.449649999999</v>
      </c>
      <c r="D1907" s="1106" t="s">
        <v>4565</v>
      </c>
    </row>
    <row r="1908" spans="1:4" s="1104" customFormat="1" ht="11.25" customHeight="1" x14ac:dyDescent="0.2">
      <c r="A1908" s="1405"/>
      <c r="B1908" s="1110">
        <v>1000</v>
      </c>
      <c r="C1908" s="1110">
        <v>1000</v>
      </c>
      <c r="D1908" s="1106" t="s">
        <v>2930</v>
      </c>
    </row>
    <row r="1909" spans="1:4" s="1104" customFormat="1" ht="11.25" customHeight="1" x14ac:dyDescent="0.2">
      <c r="A1909" s="1405"/>
      <c r="B1909" s="1110">
        <v>500</v>
      </c>
      <c r="C1909" s="1110">
        <v>500</v>
      </c>
      <c r="D1909" s="1106" t="s">
        <v>4505</v>
      </c>
    </row>
    <row r="1910" spans="1:4" s="1104" customFormat="1" ht="11.25" customHeight="1" x14ac:dyDescent="0.2">
      <c r="A1910" s="1405"/>
      <c r="B1910" s="1110">
        <v>148375.95000000001</v>
      </c>
      <c r="C1910" s="1110">
        <v>145349.36216000002</v>
      </c>
      <c r="D1910" s="1106" t="s">
        <v>11</v>
      </c>
    </row>
    <row r="1911" spans="1:4" s="1104" customFormat="1" ht="11.25" customHeight="1" x14ac:dyDescent="0.2">
      <c r="A1911" s="1404" t="s">
        <v>2914</v>
      </c>
      <c r="B1911" s="1109">
        <v>3700</v>
      </c>
      <c r="C1911" s="1109">
        <v>3363.8428100000001</v>
      </c>
      <c r="D1911" s="1105" t="s">
        <v>3668</v>
      </c>
    </row>
    <row r="1912" spans="1:4" s="1104" customFormat="1" ht="11.25" customHeight="1" x14ac:dyDescent="0.2">
      <c r="A1912" s="1405"/>
      <c r="B1912" s="1110">
        <v>15331</v>
      </c>
      <c r="C1912" s="1110">
        <v>15331</v>
      </c>
      <c r="D1912" s="1106" t="s">
        <v>609</v>
      </c>
    </row>
    <row r="1913" spans="1:4" s="1104" customFormat="1" ht="11.25" customHeight="1" x14ac:dyDescent="0.2">
      <c r="A1913" s="1405"/>
      <c r="B1913" s="1110">
        <v>18000</v>
      </c>
      <c r="C1913" s="1110">
        <v>18000</v>
      </c>
      <c r="D1913" s="1106" t="s">
        <v>495</v>
      </c>
    </row>
    <row r="1914" spans="1:4" s="1104" customFormat="1" ht="11.25" customHeight="1" x14ac:dyDescent="0.2">
      <c r="A1914" s="1405"/>
      <c r="B1914" s="1110">
        <v>895.93</v>
      </c>
      <c r="C1914" s="1110">
        <v>895.93</v>
      </c>
      <c r="D1914" s="1106" t="s">
        <v>4328</v>
      </c>
    </row>
    <row r="1915" spans="1:4" s="1104" customFormat="1" ht="11.25" customHeight="1" x14ac:dyDescent="0.2">
      <c r="A1915" s="1405"/>
      <c r="B1915" s="1110">
        <v>3400</v>
      </c>
      <c r="C1915" s="1110">
        <v>3400</v>
      </c>
      <c r="D1915" s="1106" t="s">
        <v>4566</v>
      </c>
    </row>
    <row r="1916" spans="1:4" s="1104" customFormat="1" ht="11.25" customHeight="1" x14ac:dyDescent="0.2">
      <c r="A1916" s="1405"/>
      <c r="B1916" s="1110">
        <v>1500</v>
      </c>
      <c r="C1916" s="1110">
        <v>365.72583000000003</v>
      </c>
      <c r="D1916" s="1106" t="s">
        <v>4567</v>
      </c>
    </row>
    <row r="1917" spans="1:4" s="1104" customFormat="1" ht="11.25" customHeight="1" x14ac:dyDescent="0.2">
      <c r="A1917" s="1405"/>
      <c r="B1917" s="1110">
        <v>14043.03</v>
      </c>
      <c r="C1917" s="1110">
        <v>14043.016509999999</v>
      </c>
      <c r="D1917" s="1106" t="s">
        <v>2817</v>
      </c>
    </row>
    <row r="1918" spans="1:4" s="1104" customFormat="1" ht="11.25" customHeight="1" x14ac:dyDescent="0.2">
      <c r="A1918" s="1405"/>
      <c r="B1918" s="1110">
        <v>1500</v>
      </c>
      <c r="C1918" s="1110">
        <v>0</v>
      </c>
      <c r="D1918" s="1106" t="s">
        <v>4568</v>
      </c>
    </row>
    <row r="1919" spans="1:4" s="1104" customFormat="1" ht="11.25" customHeight="1" x14ac:dyDescent="0.2">
      <c r="A1919" s="1405"/>
      <c r="B1919" s="1110">
        <v>11961.189999999999</v>
      </c>
      <c r="C1919" s="1110">
        <v>11961.189999999999</v>
      </c>
      <c r="D1919" s="1106" t="s">
        <v>3669</v>
      </c>
    </row>
    <row r="1920" spans="1:4" s="1104" customFormat="1" ht="11.25" customHeight="1" x14ac:dyDescent="0.2">
      <c r="A1920" s="1405"/>
      <c r="B1920" s="1110">
        <v>31110.86</v>
      </c>
      <c r="C1920" s="1110">
        <v>28883.422559999999</v>
      </c>
      <c r="D1920" s="1106" t="s">
        <v>2931</v>
      </c>
    </row>
    <row r="1921" spans="1:4" s="1104" customFormat="1" ht="11.25" customHeight="1" x14ac:dyDescent="0.2">
      <c r="A1921" s="1405"/>
      <c r="B1921" s="1110">
        <v>600</v>
      </c>
      <c r="C1921" s="1110">
        <v>358.16</v>
      </c>
      <c r="D1921" s="1106" t="s">
        <v>4569</v>
      </c>
    </row>
    <row r="1922" spans="1:4" s="1104" customFormat="1" ht="11.25" customHeight="1" x14ac:dyDescent="0.2">
      <c r="A1922" s="1405"/>
      <c r="B1922" s="1110">
        <v>760.63</v>
      </c>
      <c r="C1922" s="1110">
        <v>745.553</v>
      </c>
      <c r="D1922" s="1106" t="s">
        <v>1644</v>
      </c>
    </row>
    <row r="1923" spans="1:4" s="1104" customFormat="1" ht="11.25" customHeight="1" x14ac:dyDescent="0.2">
      <c r="A1923" s="1405"/>
      <c r="B1923" s="1110">
        <v>1100</v>
      </c>
      <c r="C1923" s="1110">
        <v>1100</v>
      </c>
      <c r="D1923" s="1106" t="s">
        <v>3667</v>
      </c>
    </row>
    <row r="1924" spans="1:4" s="1104" customFormat="1" ht="11.25" customHeight="1" x14ac:dyDescent="0.2">
      <c r="A1924" s="1405"/>
      <c r="B1924" s="1110">
        <v>5375.98</v>
      </c>
      <c r="C1924" s="1110">
        <v>5346.9324500000002</v>
      </c>
      <c r="D1924" s="1106" t="s">
        <v>4570</v>
      </c>
    </row>
    <row r="1925" spans="1:4" s="1104" customFormat="1" ht="11.25" customHeight="1" x14ac:dyDescent="0.2">
      <c r="A1925" s="1405"/>
      <c r="B1925" s="1110">
        <v>1000</v>
      </c>
      <c r="C1925" s="1110">
        <v>1000</v>
      </c>
      <c r="D1925" s="1106" t="s">
        <v>2930</v>
      </c>
    </row>
    <row r="1926" spans="1:4" s="1104" customFormat="1" ht="11.25" customHeight="1" x14ac:dyDescent="0.2">
      <c r="A1926" s="1405"/>
      <c r="B1926" s="1110">
        <v>73499.27</v>
      </c>
      <c r="C1926" s="1110">
        <v>58972.677360000001</v>
      </c>
      <c r="D1926" s="1106" t="s">
        <v>2932</v>
      </c>
    </row>
    <row r="1927" spans="1:4" s="1104" customFormat="1" ht="11.25" customHeight="1" x14ac:dyDescent="0.2">
      <c r="A1927" s="1406"/>
      <c r="B1927" s="1111">
        <v>183777.89</v>
      </c>
      <c r="C1927" s="1111">
        <v>163767.45052000001</v>
      </c>
      <c r="D1927" s="1107" t="s">
        <v>11</v>
      </c>
    </row>
    <row r="1928" spans="1:4" s="1104" customFormat="1" ht="11.25" customHeight="1" x14ac:dyDescent="0.2">
      <c r="A1928" s="1405" t="s">
        <v>875</v>
      </c>
      <c r="B1928" s="1110">
        <v>6195</v>
      </c>
      <c r="C1928" s="1110">
        <v>6195</v>
      </c>
      <c r="D1928" s="1106" t="s">
        <v>609</v>
      </c>
    </row>
    <row r="1929" spans="1:4" s="1104" customFormat="1" ht="11.25" customHeight="1" x14ac:dyDescent="0.2">
      <c r="A1929" s="1405"/>
      <c r="B1929" s="1110">
        <v>668.58</v>
      </c>
      <c r="C1929" s="1110">
        <v>668.58399999999995</v>
      </c>
      <c r="D1929" s="1106" t="s">
        <v>3671</v>
      </c>
    </row>
    <row r="1930" spans="1:4" s="1104" customFormat="1" ht="11.25" customHeight="1" x14ac:dyDescent="0.2">
      <c r="A1930" s="1405"/>
      <c r="B1930" s="1110">
        <v>4730.38</v>
      </c>
      <c r="C1930" s="1110">
        <v>4730.3739999999998</v>
      </c>
      <c r="D1930" s="1106" t="s">
        <v>3075</v>
      </c>
    </row>
    <row r="1931" spans="1:4" s="1104" customFormat="1" ht="11.25" customHeight="1" x14ac:dyDescent="0.2">
      <c r="A1931" s="1405"/>
      <c r="B1931" s="1110">
        <v>9886.42</v>
      </c>
      <c r="C1931" s="1110">
        <v>7870.5601299999998</v>
      </c>
      <c r="D1931" s="1106" t="s">
        <v>2817</v>
      </c>
    </row>
    <row r="1932" spans="1:4" s="1104" customFormat="1" ht="11.25" customHeight="1" x14ac:dyDescent="0.2">
      <c r="A1932" s="1405"/>
      <c r="B1932" s="1110">
        <v>70000</v>
      </c>
      <c r="C1932" s="1110">
        <v>70000</v>
      </c>
      <c r="D1932" s="1106" t="s">
        <v>635</v>
      </c>
    </row>
    <row r="1933" spans="1:4" s="1104" customFormat="1" ht="11.25" customHeight="1" x14ac:dyDescent="0.2">
      <c r="A1933" s="1405"/>
      <c r="B1933" s="1110">
        <v>2000</v>
      </c>
      <c r="C1933" s="1110">
        <v>0</v>
      </c>
      <c r="D1933" s="1106" t="s">
        <v>4571</v>
      </c>
    </row>
    <row r="1934" spans="1:4" s="1104" customFormat="1" ht="11.25" customHeight="1" x14ac:dyDescent="0.2">
      <c r="A1934" s="1405"/>
      <c r="B1934" s="1110">
        <v>1000</v>
      </c>
      <c r="C1934" s="1110">
        <v>0</v>
      </c>
      <c r="D1934" s="1106" t="s">
        <v>4572</v>
      </c>
    </row>
    <row r="1935" spans="1:4" s="1104" customFormat="1" ht="11.25" customHeight="1" x14ac:dyDescent="0.2">
      <c r="A1935" s="1405"/>
      <c r="B1935" s="1110">
        <v>44000</v>
      </c>
      <c r="C1935" s="1110">
        <v>43999.989500000003</v>
      </c>
      <c r="D1935" s="1106" t="s">
        <v>2933</v>
      </c>
    </row>
    <row r="1936" spans="1:4" s="1104" customFormat="1" ht="11.25" customHeight="1" x14ac:dyDescent="0.2">
      <c r="A1936" s="1405"/>
      <c r="B1936" s="1110">
        <v>1331.77</v>
      </c>
      <c r="C1936" s="1110">
        <v>1331.7629999999999</v>
      </c>
      <c r="D1936" s="1106" t="s">
        <v>494</v>
      </c>
    </row>
    <row r="1937" spans="1:4" s="1104" customFormat="1" ht="11.25" customHeight="1" x14ac:dyDescent="0.2">
      <c r="A1937" s="1405"/>
      <c r="B1937" s="1110">
        <v>58</v>
      </c>
      <c r="C1937" s="1110">
        <v>58</v>
      </c>
      <c r="D1937" s="1106" t="s">
        <v>2806</v>
      </c>
    </row>
    <row r="1938" spans="1:4" s="1104" customFormat="1" ht="11.25" customHeight="1" x14ac:dyDescent="0.2">
      <c r="A1938" s="1405"/>
      <c r="B1938" s="1110">
        <v>225.64</v>
      </c>
      <c r="C1938" s="1110">
        <v>125.95499999999998</v>
      </c>
      <c r="D1938" s="1106" t="s">
        <v>1644</v>
      </c>
    </row>
    <row r="1939" spans="1:4" s="1104" customFormat="1" ht="11.25" customHeight="1" x14ac:dyDescent="0.2">
      <c r="A1939" s="1405"/>
      <c r="B1939" s="1110">
        <v>2970</v>
      </c>
      <c r="C1939" s="1110">
        <v>2970</v>
      </c>
      <c r="D1939" s="1106" t="s">
        <v>520</v>
      </c>
    </row>
    <row r="1940" spans="1:4" s="1104" customFormat="1" ht="11.25" customHeight="1" x14ac:dyDescent="0.2">
      <c r="A1940" s="1405"/>
      <c r="B1940" s="1110">
        <v>945</v>
      </c>
      <c r="C1940" s="1110">
        <v>850</v>
      </c>
      <c r="D1940" s="1106" t="s">
        <v>3667</v>
      </c>
    </row>
    <row r="1941" spans="1:4" s="1104" customFormat="1" ht="11.25" customHeight="1" x14ac:dyDescent="0.2">
      <c r="A1941" s="1405"/>
      <c r="B1941" s="1110">
        <v>250</v>
      </c>
      <c r="C1941" s="1110">
        <v>250</v>
      </c>
      <c r="D1941" s="1106" t="s">
        <v>637</v>
      </c>
    </row>
    <row r="1942" spans="1:4" s="1104" customFormat="1" ht="11.25" customHeight="1" x14ac:dyDescent="0.2">
      <c r="A1942" s="1405"/>
      <c r="B1942" s="1110">
        <v>1000</v>
      </c>
      <c r="C1942" s="1110">
        <v>1000</v>
      </c>
      <c r="D1942" s="1106" t="s">
        <v>2930</v>
      </c>
    </row>
    <row r="1943" spans="1:4" s="1104" customFormat="1" ht="11.25" customHeight="1" x14ac:dyDescent="0.2">
      <c r="A1943" s="1405"/>
      <c r="B1943" s="1110">
        <v>449.3</v>
      </c>
      <c r="C1943" s="1110">
        <v>449.3</v>
      </c>
      <c r="D1943" s="1106" t="s">
        <v>4505</v>
      </c>
    </row>
    <row r="1944" spans="1:4" s="1104" customFormat="1" ht="11.25" customHeight="1" x14ac:dyDescent="0.2">
      <c r="A1944" s="1406"/>
      <c r="B1944" s="1111">
        <v>145710.09</v>
      </c>
      <c r="C1944" s="1111">
        <v>140499.52563000002</v>
      </c>
      <c r="D1944" s="1107" t="s">
        <v>11</v>
      </c>
    </row>
    <row r="1945" spans="1:4" s="1104" customFormat="1" ht="11.25" customHeight="1" x14ac:dyDescent="0.2">
      <c r="A1945" s="1405" t="s">
        <v>874</v>
      </c>
      <c r="B1945" s="1110">
        <v>8246</v>
      </c>
      <c r="C1945" s="1110">
        <v>8246</v>
      </c>
      <c r="D1945" s="1106" t="s">
        <v>3216</v>
      </c>
    </row>
    <row r="1946" spans="1:4" s="1104" customFormat="1" ht="11.25" customHeight="1" x14ac:dyDescent="0.2">
      <c r="A1946" s="1405"/>
      <c r="B1946" s="1110">
        <v>1993.02</v>
      </c>
      <c r="C1946" s="1110">
        <v>1993.0171</v>
      </c>
      <c r="D1946" s="1106" t="s">
        <v>4573</v>
      </c>
    </row>
    <row r="1947" spans="1:4" s="1104" customFormat="1" ht="11.25" customHeight="1" x14ac:dyDescent="0.2">
      <c r="A1947" s="1405"/>
      <c r="B1947" s="1110">
        <v>2342.56</v>
      </c>
      <c r="C1947" s="1110">
        <v>1196.69</v>
      </c>
      <c r="D1947" s="1106" t="s">
        <v>2653</v>
      </c>
    </row>
    <row r="1948" spans="1:4" s="1104" customFormat="1" ht="11.25" customHeight="1" x14ac:dyDescent="0.2">
      <c r="A1948" s="1405"/>
      <c r="B1948" s="1110">
        <v>1000</v>
      </c>
      <c r="C1948" s="1110">
        <v>1000</v>
      </c>
      <c r="D1948" s="1106" t="s">
        <v>3075</v>
      </c>
    </row>
    <row r="1949" spans="1:4" s="1104" customFormat="1" ht="11.25" customHeight="1" x14ac:dyDescent="0.2">
      <c r="A1949" s="1405"/>
      <c r="B1949" s="1110">
        <v>2504.4899999999998</v>
      </c>
      <c r="C1949" s="1110">
        <v>2504.4859999999999</v>
      </c>
      <c r="D1949" s="1106" t="s">
        <v>4334</v>
      </c>
    </row>
    <row r="1950" spans="1:4" s="1104" customFormat="1" ht="11.25" customHeight="1" x14ac:dyDescent="0.2">
      <c r="A1950" s="1405"/>
      <c r="B1950" s="1110">
        <v>16000</v>
      </c>
      <c r="C1950" s="1110">
        <v>16000</v>
      </c>
      <c r="D1950" s="1106" t="s">
        <v>2817</v>
      </c>
    </row>
    <row r="1951" spans="1:4" s="1104" customFormat="1" ht="11.25" customHeight="1" x14ac:dyDescent="0.2">
      <c r="A1951" s="1405"/>
      <c r="B1951" s="1110">
        <v>28407.079999999998</v>
      </c>
      <c r="C1951" s="1110">
        <v>28407.070080000001</v>
      </c>
      <c r="D1951" s="1106" t="s">
        <v>3670</v>
      </c>
    </row>
    <row r="1952" spans="1:4" s="1104" customFormat="1" ht="11.25" customHeight="1" x14ac:dyDescent="0.2">
      <c r="A1952" s="1405"/>
      <c r="B1952" s="1110">
        <v>2000</v>
      </c>
      <c r="C1952" s="1110">
        <v>0</v>
      </c>
      <c r="D1952" s="1106" t="s">
        <v>4574</v>
      </c>
    </row>
    <row r="1953" spans="1:4" s="1104" customFormat="1" ht="11.25" customHeight="1" x14ac:dyDescent="0.2">
      <c r="A1953" s="1405"/>
      <c r="B1953" s="1110">
        <v>4539.33</v>
      </c>
      <c r="C1953" s="1110">
        <v>4539.32546</v>
      </c>
      <c r="D1953" s="1106" t="s">
        <v>3217</v>
      </c>
    </row>
    <row r="1954" spans="1:4" s="1104" customFormat="1" ht="11.25" customHeight="1" x14ac:dyDescent="0.2">
      <c r="A1954" s="1405"/>
      <c r="B1954" s="1110">
        <v>863.69</v>
      </c>
      <c r="C1954" s="1110">
        <v>863.67100000000005</v>
      </c>
      <c r="D1954" s="1106" t="s">
        <v>1644</v>
      </c>
    </row>
    <row r="1955" spans="1:4" s="1104" customFormat="1" ht="11.25" customHeight="1" x14ac:dyDescent="0.2">
      <c r="A1955" s="1405"/>
      <c r="B1955" s="1110">
        <v>2620</v>
      </c>
      <c r="C1955" s="1110">
        <v>2620</v>
      </c>
      <c r="D1955" s="1106" t="s">
        <v>520</v>
      </c>
    </row>
    <row r="1956" spans="1:4" s="1104" customFormat="1" ht="11.25" customHeight="1" x14ac:dyDescent="0.2">
      <c r="A1956" s="1405"/>
      <c r="B1956" s="1110">
        <v>2010</v>
      </c>
      <c r="C1956" s="1110">
        <v>1990</v>
      </c>
      <c r="D1956" s="1106" t="s">
        <v>3667</v>
      </c>
    </row>
    <row r="1957" spans="1:4" s="1104" customFormat="1" ht="11.25" customHeight="1" x14ac:dyDescent="0.2">
      <c r="A1957" s="1405"/>
      <c r="B1957" s="1110">
        <v>2000</v>
      </c>
      <c r="C1957" s="1110">
        <v>2000</v>
      </c>
      <c r="D1957" s="1106" t="s">
        <v>4575</v>
      </c>
    </row>
    <row r="1958" spans="1:4" s="1104" customFormat="1" ht="11.25" customHeight="1" x14ac:dyDescent="0.2">
      <c r="A1958" s="1405"/>
      <c r="B1958" s="1110">
        <v>2000</v>
      </c>
      <c r="C1958" s="1110">
        <v>0</v>
      </c>
      <c r="D1958" s="1106" t="s">
        <v>4576</v>
      </c>
    </row>
    <row r="1959" spans="1:4" s="1104" customFormat="1" ht="11.25" customHeight="1" x14ac:dyDescent="0.2">
      <c r="A1959" s="1405"/>
      <c r="B1959" s="1110">
        <v>155.69999999999999</v>
      </c>
      <c r="C1959" s="1110">
        <v>155.69999999999999</v>
      </c>
      <c r="D1959" s="1106" t="s">
        <v>4505</v>
      </c>
    </row>
    <row r="1960" spans="1:4" s="1104" customFormat="1" ht="11.25" customHeight="1" x14ac:dyDescent="0.2">
      <c r="A1960" s="1405"/>
      <c r="B1960" s="1110">
        <v>76681.87</v>
      </c>
      <c r="C1960" s="1110">
        <v>71515.959640000001</v>
      </c>
      <c r="D1960" s="1106" t="s">
        <v>11</v>
      </c>
    </row>
    <row r="1961" spans="1:4" s="1104" customFormat="1" ht="11.25" customHeight="1" x14ac:dyDescent="0.2">
      <c r="A1961" s="1404" t="s">
        <v>1645</v>
      </c>
      <c r="B1961" s="1109">
        <v>1541.75</v>
      </c>
      <c r="C1961" s="1109">
        <v>1541.75</v>
      </c>
      <c r="D1961" s="1105" t="s">
        <v>495</v>
      </c>
    </row>
    <row r="1962" spans="1:4" s="1104" customFormat="1" ht="11.25" customHeight="1" x14ac:dyDescent="0.2">
      <c r="A1962" s="1405"/>
      <c r="B1962" s="1110">
        <v>14192.37</v>
      </c>
      <c r="C1962" s="1110">
        <v>11683.1265</v>
      </c>
      <c r="D1962" s="1106" t="s">
        <v>4577</v>
      </c>
    </row>
    <row r="1963" spans="1:4" s="1104" customFormat="1" ht="11.25" customHeight="1" x14ac:dyDescent="0.2">
      <c r="A1963" s="1405"/>
      <c r="B1963" s="1110">
        <v>332.88</v>
      </c>
      <c r="C1963" s="1110">
        <v>332.87099999999998</v>
      </c>
      <c r="D1963" s="1106" t="s">
        <v>3218</v>
      </c>
    </row>
    <row r="1964" spans="1:4" s="1104" customFormat="1" ht="11.25" customHeight="1" x14ac:dyDescent="0.2">
      <c r="A1964" s="1405"/>
      <c r="B1964" s="1110">
        <v>3993.43</v>
      </c>
      <c r="C1964" s="1110">
        <v>3993.42542</v>
      </c>
      <c r="D1964" s="1106" t="s">
        <v>3649</v>
      </c>
    </row>
    <row r="1965" spans="1:4" s="1104" customFormat="1" ht="11.25" customHeight="1" x14ac:dyDescent="0.2">
      <c r="A1965" s="1405"/>
      <c r="B1965" s="1110">
        <v>183</v>
      </c>
      <c r="C1965" s="1110">
        <v>139.93</v>
      </c>
      <c r="D1965" s="1106" t="s">
        <v>1646</v>
      </c>
    </row>
    <row r="1966" spans="1:4" s="1104" customFormat="1" ht="11.25" customHeight="1" x14ac:dyDescent="0.2">
      <c r="A1966" s="1405"/>
      <c r="B1966" s="1110">
        <v>460</v>
      </c>
      <c r="C1966" s="1110">
        <v>397.88900000000001</v>
      </c>
      <c r="D1966" s="1106" t="s">
        <v>2817</v>
      </c>
    </row>
    <row r="1967" spans="1:4" s="1104" customFormat="1" ht="11.25" customHeight="1" x14ac:dyDescent="0.2">
      <c r="A1967" s="1405"/>
      <c r="B1967" s="1110">
        <v>1300</v>
      </c>
      <c r="C1967" s="1110">
        <v>0</v>
      </c>
      <c r="D1967" s="1106" t="s">
        <v>3656</v>
      </c>
    </row>
    <row r="1968" spans="1:4" s="1104" customFormat="1" ht="11.25" customHeight="1" x14ac:dyDescent="0.2">
      <c r="A1968" s="1405"/>
      <c r="B1968" s="1110">
        <v>14555</v>
      </c>
      <c r="C1968" s="1110">
        <v>11822.6697</v>
      </c>
      <c r="D1968" s="1106" t="s">
        <v>635</v>
      </c>
    </row>
    <row r="1969" spans="1:4" s="1104" customFormat="1" ht="11.25" customHeight="1" x14ac:dyDescent="0.2">
      <c r="A1969" s="1405"/>
      <c r="B1969" s="1110">
        <v>934.36</v>
      </c>
      <c r="C1969" s="1110">
        <v>934.35832999999991</v>
      </c>
      <c r="D1969" s="1106" t="s">
        <v>4578</v>
      </c>
    </row>
    <row r="1970" spans="1:4" s="1104" customFormat="1" ht="11.25" customHeight="1" x14ac:dyDescent="0.2">
      <c r="A1970" s="1405"/>
      <c r="B1970" s="1110">
        <v>250</v>
      </c>
      <c r="C1970" s="1110">
        <v>247.32400000000001</v>
      </c>
      <c r="D1970" s="1106" t="s">
        <v>494</v>
      </c>
    </row>
    <row r="1971" spans="1:4" s="1104" customFormat="1" ht="11.25" customHeight="1" x14ac:dyDescent="0.2">
      <c r="A1971" s="1405"/>
      <c r="B1971" s="1110">
        <v>200</v>
      </c>
      <c r="C1971" s="1110">
        <v>0</v>
      </c>
      <c r="D1971" s="1106" t="s">
        <v>4579</v>
      </c>
    </row>
    <row r="1972" spans="1:4" s="1104" customFormat="1" ht="11.25" customHeight="1" x14ac:dyDescent="0.2">
      <c r="A1972" s="1405"/>
      <c r="B1972" s="1110">
        <v>37942.79</v>
      </c>
      <c r="C1972" s="1110">
        <v>31093.343950000002</v>
      </c>
      <c r="D1972" s="1106" t="s">
        <v>11</v>
      </c>
    </row>
    <row r="1973" spans="1:4" s="1104" customFormat="1" ht="11.25" customHeight="1" x14ac:dyDescent="0.2">
      <c r="A1973" s="1404" t="s">
        <v>873</v>
      </c>
      <c r="B1973" s="1109">
        <v>4917</v>
      </c>
      <c r="C1973" s="1109">
        <v>4917</v>
      </c>
      <c r="D1973" s="1105" t="s">
        <v>609</v>
      </c>
    </row>
    <row r="1974" spans="1:4" s="1104" customFormat="1" ht="11.25" customHeight="1" x14ac:dyDescent="0.2">
      <c r="A1974" s="1405"/>
      <c r="B1974" s="1110">
        <v>12500</v>
      </c>
      <c r="C1974" s="1110">
        <v>12500</v>
      </c>
      <c r="D1974" s="1106" t="s">
        <v>495</v>
      </c>
    </row>
    <row r="1975" spans="1:4" s="1104" customFormat="1" ht="11.25" customHeight="1" x14ac:dyDescent="0.2">
      <c r="A1975" s="1405"/>
      <c r="B1975" s="1110">
        <v>1070.1500000000001</v>
      </c>
      <c r="C1975" s="1110">
        <v>1070.1478</v>
      </c>
      <c r="D1975" s="1106" t="s">
        <v>2934</v>
      </c>
    </row>
    <row r="1976" spans="1:4" s="1104" customFormat="1" ht="11.25" customHeight="1" x14ac:dyDescent="0.2">
      <c r="A1976" s="1405"/>
      <c r="B1976" s="1110">
        <v>64148.97</v>
      </c>
      <c r="C1976" s="1110">
        <v>47508.618090000004</v>
      </c>
      <c r="D1976" s="1106" t="s">
        <v>4580</v>
      </c>
    </row>
    <row r="1977" spans="1:4" s="1104" customFormat="1" ht="11.25" customHeight="1" x14ac:dyDescent="0.2">
      <c r="A1977" s="1405"/>
      <c r="B1977" s="1110">
        <v>36102.67</v>
      </c>
      <c r="C1977" s="1110">
        <v>36102.664499999999</v>
      </c>
      <c r="D1977" s="1106" t="s">
        <v>3671</v>
      </c>
    </row>
    <row r="1978" spans="1:4" s="1104" customFormat="1" ht="11.25" customHeight="1" x14ac:dyDescent="0.2">
      <c r="A1978" s="1405"/>
      <c r="B1978" s="1110">
        <v>240</v>
      </c>
      <c r="C1978" s="1110">
        <v>240</v>
      </c>
      <c r="D1978" s="1106" t="s">
        <v>3532</v>
      </c>
    </row>
    <row r="1979" spans="1:4" s="1104" customFormat="1" ht="11.25" customHeight="1" x14ac:dyDescent="0.2">
      <c r="A1979" s="1405"/>
      <c r="B1979" s="1110">
        <v>51473.98</v>
      </c>
      <c r="C1979" s="1110">
        <v>46735.676289999996</v>
      </c>
      <c r="D1979" s="1106" t="s">
        <v>3672</v>
      </c>
    </row>
    <row r="1980" spans="1:4" s="1104" customFormat="1" ht="11.25" customHeight="1" x14ac:dyDescent="0.2">
      <c r="A1980" s="1405"/>
      <c r="B1980" s="1110">
        <v>3190.82</v>
      </c>
      <c r="C1980" s="1110">
        <v>3190.8180000000002</v>
      </c>
      <c r="D1980" s="1106" t="s">
        <v>4581</v>
      </c>
    </row>
    <row r="1981" spans="1:4" s="1104" customFormat="1" ht="11.25" customHeight="1" x14ac:dyDescent="0.2">
      <c r="A1981" s="1405"/>
      <c r="B1981" s="1110">
        <v>1000</v>
      </c>
      <c r="C1981" s="1110">
        <v>0</v>
      </c>
      <c r="D1981" s="1106" t="s">
        <v>4582</v>
      </c>
    </row>
    <row r="1982" spans="1:4" s="1104" customFormat="1" ht="11.25" customHeight="1" x14ac:dyDescent="0.2">
      <c r="A1982" s="1405"/>
      <c r="B1982" s="1110">
        <v>795</v>
      </c>
      <c r="C1982" s="1110">
        <v>795</v>
      </c>
      <c r="D1982" s="1106" t="s">
        <v>3673</v>
      </c>
    </row>
    <row r="1983" spans="1:4" s="1104" customFormat="1" ht="11.25" customHeight="1" x14ac:dyDescent="0.2">
      <c r="A1983" s="1405"/>
      <c r="B1983" s="1110">
        <v>3547.54</v>
      </c>
      <c r="C1983" s="1110">
        <v>2667.1744900000003</v>
      </c>
      <c r="D1983" s="1106" t="s">
        <v>3674</v>
      </c>
    </row>
    <row r="1984" spans="1:4" s="1104" customFormat="1" ht="11.25" customHeight="1" x14ac:dyDescent="0.2">
      <c r="A1984" s="1405"/>
      <c r="B1984" s="1110">
        <v>2620</v>
      </c>
      <c r="C1984" s="1110">
        <v>2620</v>
      </c>
      <c r="D1984" s="1106" t="s">
        <v>520</v>
      </c>
    </row>
    <row r="1985" spans="1:4" s="1104" customFormat="1" ht="11.25" customHeight="1" x14ac:dyDescent="0.2">
      <c r="A1985" s="1405"/>
      <c r="B1985" s="1110">
        <v>880</v>
      </c>
      <c r="C1985" s="1110">
        <v>880</v>
      </c>
      <c r="D1985" s="1106" t="s">
        <v>3667</v>
      </c>
    </row>
    <row r="1986" spans="1:4" s="1104" customFormat="1" ht="11.25" customHeight="1" x14ac:dyDescent="0.2">
      <c r="A1986" s="1405"/>
      <c r="B1986" s="1110">
        <v>40000</v>
      </c>
      <c r="C1986" s="1110">
        <v>5627.9396399999996</v>
      </c>
      <c r="D1986" s="1106" t="s">
        <v>3675</v>
      </c>
    </row>
    <row r="1987" spans="1:4" s="1104" customFormat="1" ht="11.25" customHeight="1" x14ac:dyDescent="0.2">
      <c r="A1987" s="1405"/>
      <c r="B1987" s="1110">
        <v>826.17</v>
      </c>
      <c r="C1987" s="1110">
        <v>826.16158999999993</v>
      </c>
      <c r="D1987" s="1106" t="s">
        <v>2935</v>
      </c>
    </row>
    <row r="1988" spans="1:4" s="1104" customFormat="1" ht="11.25" customHeight="1" x14ac:dyDescent="0.2">
      <c r="A1988" s="1405"/>
      <c r="B1988" s="1110">
        <v>1000</v>
      </c>
      <c r="C1988" s="1110">
        <v>1000</v>
      </c>
      <c r="D1988" s="1106" t="s">
        <v>2930</v>
      </c>
    </row>
    <row r="1989" spans="1:4" s="1104" customFormat="1" ht="11.25" customHeight="1" x14ac:dyDescent="0.2">
      <c r="A1989" s="1406"/>
      <c r="B1989" s="1111">
        <v>224312.30000000002</v>
      </c>
      <c r="C1989" s="1111">
        <v>166681.2004</v>
      </c>
      <c r="D1989" s="1107" t="s">
        <v>11</v>
      </c>
    </row>
    <row r="1990" spans="1:4" s="1104" customFormat="1" ht="11.25" customHeight="1" x14ac:dyDescent="0.2">
      <c r="A1990" s="1405" t="s">
        <v>877</v>
      </c>
      <c r="B1990" s="1110">
        <v>2550.5499999999997</v>
      </c>
      <c r="C1990" s="1110">
        <v>2550.5443700000001</v>
      </c>
      <c r="D1990" s="1106" t="s">
        <v>3219</v>
      </c>
    </row>
    <row r="1991" spans="1:4" s="1104" customFormat="1" ht="11.25" customHeight="1" x14ac:dyDescent="0.2">
      <c r="A1991" s="1405"/>
      <c r="B1991" s="1110">
        <v>23536.14</v>
      </c>
      <c r="C1991" s="1110">
        <v>21889.13293</v>
      </c>
      <c r="D1991" s="1106" t="s">
        <v>495</v>
      </c>
    </row>
    <row r="1992" spans="1:4" s="1104" customFormat="1" ht="11.25" customHeight="1" x14ac:dyDescent="0.2">
      <c r="A1992" s="1405"/>
      <c r="B1992" s="1110">
        <v>13000</v>
      </c>
      <c r="C1992" s="1110">
        <v>0</v>
      </c>
      <c r="D1992" s="1106" t="s">
        <v>4583</v>
      </c>
    </row>
    <row r="1993" spans="1:4" s="1104" customFormat="1" ht="11.25" customHeight="1" x14ac:dyDescent="0.2">
      <c r="A1993" s="1405"/>
      <c r="B1993" s="1110">
        <v>1267.72</v>
      </c>
      <c r="C1993" s="1110">
        <v>1267.722</v>
      </c>
      <c r="D1993" s="1106" t="s">
        <v>3671</v>
      </c>
    </row>
    <row r="1994" spans="1:4" s="1104" customFormat="1" ht="11.25" customHeight="1" x14ac:dyDescent="0.2">
      <c r="A1994" s="1405"/>
      <c r="B1994" s="1110">
        <v>23542.62</v>
      </c>
      <c r="C1994" s="1110">
        <v>1613.71576</v>
      </c>
      <c r="D1994" s="1106" t="s">
        <v>3676</v>
      </c>
    </row>
    <row r="1995" spans="1:4" s="1104" customFormat="1" ht="11.25" customHeight="1" x14ac:dyDescent="0.2">
      <c r="A1995" s="1405"/>
      <c r="B1995" s="1110">
        <v>14488.71</v>
      </c>
      <c r="C1995" s="1110">
        <v>14415.42</v>
      </c>
      <c r="D1995" s="1106" t="s">
        <v>2817</v>
      </c>
    </row>
    <row r="1996" spans="1:4" s="1104" customFormat="1" ht="11.25" customHeight="1" x14ac:dyDescent="0.2">
      <c r="A1996" s="1405"/>
      <c r="B1996" s="1110">
        <v>62198.399999999994</v>
      </c>
      <c r="C1996" s="1110">
        <v>41959.330520000003</v>
      </c>
      <c r="D1996" s="1106" t="s">
        <v>3677</v>
      </c>
    </row>
    <row r="1997" spans="1:4" s="1104" customFormat="1" ht="11.25" customHeight="1" x14ac:dyDescent="0.2">
      <c r="A1997" s="1405"/>
      <c r="B1997" s="1110">
        <v>17946.599999999999</v>
      </c>
      <c r="C1997" s="1110">
        <v>12747.483260000001</v>
      </c>
      <c r="D1997" s="1106" t="s">
        <v>4584</v>
      </c>
    </row>
    <row r="1998" spans="1:4" s="1104" customFormat="1" ht="11.25" customHeight="1" x14ac:dyDescent="0.2">
      <c r="A1998" s="1405"/>
      <c r="B1998" s="1110">
        <v>420</v>
      </c>
      <c r="C1998" s="1110">
        <v>420</v>
      </c>
      <c r="D1998" s="1106" t="s">
        <v>520</v>
      </c>
    </row>
    <row r="1999" spans="1:4" s="1104" customFormat="1" ht="11.25" customHeight="1" x14ac:dyDescent="0.2">
      <c r="A1999" s="1405"/>
      <c r="B1999" s="1110">
        <v>1020</v>
      </c>
      <c r="C1999" s="1110">
        <v>950</v>
      </c>
      <c r="D1999" s="1106" t="s">
        <v>3667</v>
      </c>
    </row>
    <row r="2000" spans="1:4" s="1104" customFormat="1" ht="11.25" customHeight="1" x14ac:dyDescent="0.2">
      <c r="A2000" s="1405"/>
      <c r="B2000" s="1110">
        <v>720.13</v>
      </c>
      <c r="C2000" s="1110">
        <v>720.12940000000003</v>
      </c>
      <c r="D2000" s="1106" t="s">
        <v>2935</v>
      </c>
    </row>
    <row r="2001" spans="1:4" s="1104" customFormat="1" ht="11.25" customHeight="1" x14ac:dyDescent="0.2">
      <c r="A2001" s="1405"/>
      <c r="B2001" s="1110">
        <v>2453.4</v>
      </c>
      <c r="C2001" s="1110">
        <v>2453.3932500000001</v>
      </c>
      <c r="D2001" s="1106" t="s">
        <v>4585</v>
      </c>
    </row>
    <row r="2002" spans="1:4" s="1104" customFormat="1" ht="11.25" customHeight="1" x14ac:dyDescent="0.2">
      <c r="A2002" s="1405"/>
      <c r="B2002" s="1110">
        <v>1000</v>
      </c>
      <c r="C2002" s="1110">
        <v>1000</v>
      </c>
      <c r="D2002" s="1106" t="s">
        <v>2930</v>
      </c>
    </row>
    <row r="2003" spans="1:4" s="1104" customFormat="1" ht="11.25" customHeight="1" x14ac:dyDescent="0.2">
      <c r="A2003" s="1405"/>
      <c r="B2003" s="1110">
        <v>7999.58</v>
      </c>
      <c r="C2003" s="1110">
        <v>7999.5660400000006</v>
      </c>
      <c r="D2003" s="1106" t="s">
        <v>3215</v>
      </c>
    </row>
    <row r="2004" spans="1:4" s="1104" customFormat="1" ht="11.25" customHeight="1" x14ac:dyDescent="0.2">
      <c r="A2004" s="1405"/>
      <c r="B2004" s="1110">
        <v>120</v>
      </c>
      <c r="C2004" s="1110">
        <v>120</v>
      </c>
      <c r="D2004" s="1106" t="s">
        <v>4505</v>
      </c>
    </row>
    <row r="2005" spans="1:4" s="1104" customFormat="1" ht="11.25" customHeight="1" x14ac:dyDescent="0.2">
      <c r="A2005" s="1406"/>
      <c r="B2005" s="1111">
        <v>172263.84999999998</v>
      </c>
      <c r="C2005" s="1111">
        <v>110106.43753000002</v>
      </c>
      <c r="D2005" s="1107" t="s">
        <v>11</v>
      </c>
    </row>
    <row r="2006" spans="1:4" s="1104" customFormat="1" ht="11.25" customHeight="1" x14ac:dyDescent="0.2">
      <c r="A2006" s="1404" t="s">
        <v>1647</v>
      </c>
      <c r="B2006" s="1109">
        <v>22756</v>
      </c>
      <c r="C2006" s="1109">
        <v>11750.857300000001</v>
      </c>
      <c r="D2006" s="1105" t="s">
        <v>2936</v>
      </c>
    </row>
    <row r="2007" spans="1:4" s="1104" customFormat="1" ht="11.25" customHeight="1" x14ac:dyDescent="0.2">
      <c r="A2007" s="1405"/>
      <c r="B2007" s="1110">
        <v>6000</v>
      </c>
      <c r="C2007" s="1110">
        <v>6000</v>
      </c>
      <c r="D2007" s="1106" t="s">
        <v>1648</v>
      </c>
    </row>
    <row r="2008" spans="1:4" s="1104" customFormat="1" ht="11.25" customHeight="1" x14ac:dyDescent="0.2">
      <c r="A2008" s="1405"/>
      <c r="B2008" s="1110">
        <v>528</v>
      </c>
      <c r="C2008" s="1110">
        <v>528</v>
      </c>
      <c r="D2008" s="1106" t="s">
        <v>1649</v>
      </c>
    </row>
    <row r="2009" spans="1:4" s="1104" customFormat="1" ht="11.25" customHeight="1" x14ac:dyDescent="0.2">
      <c r="A2009" s="1405"/>
      <c r="B2009" s="1110">
        <v>2000</v>
      </c>
      <c r="C2009" s="1110">
        <v>2000</v>
      </c>
      <c r="D2009" s="1106" t="s">
        <v>2937</v>
      </c>
    </row>
    <row r="2010" spans="1:4" s="1104" customFormat="1" ht="11.25" customHeight="1" x14ac:dyDescent="0.2">
      <c r="A2010" s="1405"/>
      <c r="B2010" s="1110">
        <v>1352.14</v>
      </c>
      <c r="C2010" s="1110">
        <v>1352.1369999999999</v>
      </c>
      <c r="D2010" s="1106" t="s">
        <v>3671</v>
      </c>
    </row>
    <row r="2011" spans="1:4" s="1104" customFormat="1" ht="11.25" customHeight="1" x14ac:dyDescent="0.2">
      <c r="A2011" s="1405"/>
      <c r="B2011" s="1110">
        <v>64000</v>
      </c>
      <c r="C2011" s="1110">
        <v>64000</v>
      </c>
      <c r="D2011" s="1106" t="s">
        <v>3075</v>
      </c>
    </row>
    <row r="2012" spans="1:4" s="1104" customFormat="1" ht="11.25" customHeight="1" x14ac:dyDescent="0.2">
      <c r="A2012" s="1405"/>
      <c r="B2012" s="1110">
        <v>750</v>
      </c>
      <c r="C2012" s="1110">
        <v>750</v>
      </c>
      <c r="D2012" s="1106" t="s">
        <v>644</v>
      </c>
    </row>
    <row r="2013" spans="1:4" s="1104" customFormat="1" ht="11.25" customHeight="1" x14ac:dyDescent="0.2">
      <c r="A2013" s="1405"/>
      <c r="B2013" s="1110">
        <v>1304.56</v>
      </c>
      <c r="C2013" s="1110">
        <v>1304.5550000000001</v>
      </c>
      <c r="D2013" s="1106" t="s">
        <v>4334</v>
      </c>
    </row>
    <row r="2014" spans="1:4" s="1104" customFormat="1" ht="11.25" customHeight="1" x14ac:dyDescent="0.2">
      <c r="A2014" s="1405"/>
      <c r="B2014" s="1110">
        <v>8100</v>
      </c>
      <c r="C2014" s="1110">
        <v>8100</v>
      </c>
      <c r="D2014" s="1106" t="s">
        <v>1650</v>
      </c>
    </row>
    <row r="2015" spans="1:4" s="1104" customFormat="1" ht="11.25" customHeight="1" x14ac:dyDescent="0.2">
      <c r="A2015" s="1405"/>
      <c r="B2015" s="1110">
        <v>10500</v>
      </c>
      <c r="C2015" s="1110">
        <v>10500</v>
      </c>
      <c r="D2015" s="1106" t="s">
        <v>2938</v>
      </c>
    </row>
    <row r="2016" spans="1:4" s="1104" customFormat="1" ht="11.25" customHeight="1" x14ac:dyDescent="0.2">
      <c r="A2016" s="1405"/>
      <c r="B2016" s="1110">
        <v>11826.13</v>
      </c>
      <c r="C2016" s="1110">
        <v>11826.13</v>
      </c>
      <c r="D2016" s="1106" t="s">
        <v>521</v>
      </c>
    </row>
    <row r="2017" spans="1:4" s="1104" customFormat="1" ht="11.25" customHeight="1" x14ac:dyDescent="0.2">
      <c r="A2017" s="1405"/>
      <c r="B2017" s="1110">
        <v>489465.99</v>
      </c>
      <c r="C2017" s="1110">
        <v>489465.99</v>
      </c>
      <c r="D2017" s="1106" t="s">
        <v>635</v>
      </c>
    </row>
    <row r="2018" spans="1:4" s="1104" customFormat="1" ht="11.25" customHeight="1" x14ac:dyDescent="0.2">
      <c r="A2018" s="1405"/>
      <c r="B2018" s="1110">
        <v>220</v>
      </c>
      <c r="C2018" s="1110">
        <v>220</v>
      </c>
      <c r="D2018" s="1106" t="s">
        <v>520</v>
      </c>
    </row>
    <row r="2019" spans="1:4" s="1104" customFormat="1" ht="11.25" customHeight="1" x14ac:dyDescent="0.2">
      <c r="A2019" s="1405"/>
      <c r="B2019" s="1110">
        <v>490</v>
      </c>
      <c r="C2019" s="1110">
        <v>490</v>
      </c>
      <c r="D2019" s="1106" t="s">
        <v>1651</v>
      </c>
    </row>
    <row r="2020" spans="1:4" s="1104" customFormat="1" ht="11.25" customHeight="1" x14ac:dyDescent="0.2">
      <c r="A2020" s="1405"/>
      <c r="B2020" s="1110">
        <v>1750</v>
      </c>
      <c r="C2020" s="1110">
        <v>1750</v>
      </c>
      <c r="D2020" s="1106" t="s">
        <v>1652</v>
      </c>
    </row>
    <row r="2021" spans="1:4" s="1104" customFormat="1" ht="11.25" customHeight="1" x14ac:dyDescent="0.2">
      <c r="A2021" s="1405"/>
      <c r="B2021" s="1110">
        <v>1500</v>
      </c>
      <c r="C2021" s="1110">
        <v>1500</v>
      </c>
      <c r="D2021" s="1106" t="s">
        <v>2930</v>
      </c>
    </row>
    <row r="2022" spans="1:4" s="1104" customFormat="1" ht="11.25" customHeight="1" x14ac:dyDescent="0.2">
      <c r="A2022" s="1406"/>
      <c r="B2022" s="1111">
        <v>622542.81999999995</v>
      </c>
      <c r="C2022" s="1111">
        <v>611537.66930000007</v>
      </c>
      <c r="D2022" s="1107" t="s">
        <v>11</v>
      </c>
    </row>
    <row r="2023" spans="1:4" s="438" customFormat="1" ht="23.25" customHeight="1" x14ac:dyDescent="0.2">
      <c r="A2023" s="1112" t="s">
        <v>2483</v>
      </c>
      <c r="B2023" s="1113">
        <v>1611607.5599999998</v>
      </c>
      <c r="C2023" s="1113">
        <v>1440550.9491299996</v>
      </c>
      <c r="D2023" s="1114"/>
    </row>
    <row r="2024" spans="1:4" s="198" customFormat="1" ht="24.75" customHeight="1" x14ac:dyDescent="0.15">
      <c r="A2024" s="249" t="s">
        <v>4869</v>
      </c>
      <c r="B2024" s="205"/>
      <c r="C2024" s="205"/>
      <c r="D2024" s="206"/>
    </row>
    <row r="2025" spans="1:4" s="1104" customFormat="1" ht="11.25" customHeight="1" x14ac:dyDescent="0.2">
      <c r="A2025" s="1404" t="s">
        <v>1615</v>
      </c>
      <c r="B2025" s="1109">
        <v>34775.599999999999</v>
      </c>
      <c r="C2025" s="1109">
        <v>34775.593889999996</v>
      </c>
      <c r="D2025" s="1105" t="s">
        <v>2915</v>
      </c>
    </row>
    <row r="2026" spans="1:4" s="1104" customFormat="1" ht="11.25" customHeight="1" x14ac:dyDescent="0.2">
      <c r="A2026" s="1405"/>
      <c r="B2026" s="1110">
        <v>4618.3899999999994</v>
      </c>
      <c r="C2026" s="1110">
        <v>4561.7867500000002</v>
      </c>
      <c r="D2026" s="1106" t="s">
        <v>2877</v>
      </c>
    </row>
    <row r="2027" spans="1:4" s="1104" customFormat="1" ht="11.25" customHeight="1" x14ac:dyDescent="0.2">
      <c r="A2027" s="1405"/>
      <c r="B2027" s="1110">
        <v>19550</v>
      </c>
      <c r="C2027" s="1110">
        <v>19550</v>
      </c>
      <c r="D2027" s="1106" t="s">
        <v>3625</v>
      </c>
    </row>
    <row r="2028" spans="1:4" s="1104" customFormat="1" ht="11.25" customHeight="1" x14ac:dyDescent="0.2">
      <c r="A2028" s="1405"/>
      <c r="B2028" s="1110">
        <v>753</v>
      </c>
      <c r="C2028" s="1110">
        <v>753</v>
      </c>
      <c r="D2028" s="1106" t="s">
        <v>3626</v>
      </c>
    </row>
    <row r="2029" spans="1:4" s="1104" customFormat="1" ht="11.25" customHeight="1" x14ac:dyDescent="0.2">
      <c r="A2029" s="1406"/>
      <c r="B2029" s="1111">
        <v>59696.99</v>
      </c>
      <c r="C2029" s="1111">
        <v>59640.380639999996</v>
      </c>
      <c r="D2029" s="1107" t="s">
        <v>11</v>
      </c>
    </row>
    <row r="2030" spans="1:4" s="438" customFormat="1" ht="23.25" customHeight="1" x14ac:dyDescent="0.2">
      <c r="A2030" s="204" t="s">
        <v>4870</v>
      </c>
      <c r="B2030" s="435">
        <v>59696.99</v>
      </c>
      <c r="C2030" s="435">
        <v>59640.380639999996</v>
      </c>
      <c r="D2030" s="439"/>
    </row>
    <row r="2031" spans="1:4" s="198" customFormat="1" x14ac:dyDescent="0.15">
      <c r="A2031" s="207"/>
      <c r="B2031" s="205"/>
      <c r="C2031" s="205"/>
      <c r="D2031" s="206"/>
    </row>
    <row r="2032" spans="1:4" s="210" customFormat="1" ht="21" customHeight="1" x14ac:dyDescent="0.15">
      <c r="A2032" s="208" t="s">
        <v>288</v>
      </c>
      <c r="B2032" s="277">
        <f>B26+B36+B111+B236+B1894+B2023+B2030</f>
        <v>14454840.600000001</v>
      </c>
      <c r="C2032" s="277">
        <f>C26+C36+C111+C236+C1894+C2023+C2030</f>
        <v>13912404.20631</v>
      </c>
      <c r="D2032" s="209"/>
    </row>
    <row r="2033" spans="1:4" s="198" customFormat="1" ht="12.75" customHeight="1" x14ac:dyDescent="0.15">
      <c r="B2033" s="205"/>
      <c r="C2033" s="205"/>
      <c r="D2033" s="211"/>
    </row>
    <row r="2034" spans="1:4" s="198" customFormat="1" ht="12.75" customHeight="1" x14ac:dyDescent="0.15">
      <c r="B2034" s="205"/>
      <c r="C2034" s="205"/>
      <c r="D2034" s="211"/>
    </row>
    <row r="2035" spans="1:4" s="198" customFormat="1" ht="12.75" customHeight="1" x14ac:dyDescent="0.15">
      <c r="A2035" s="1408" t="s">
        <v>2484</v>
      </c>
      <c r="B2035" s="1408"/>
      <c r="C2035" s="1408"/>
      <c r="D2035" s="1408"/>
    </row>
    <row r="2036" spans="1:4" s="198" customFormat="1" ht="12.75" customHeight="1" x14ac:dyDescent="0.15">
      <c r="A2036" s="1409" t="s">
        <v>4871</v>
      </c>
      <c r="B2036" s="1409"/>
      <c r="C2036" s="1409"/>
      <c r="D2036" s="1409"/>
    </row>
  </sheetData>
  <mergeCells count="221">
    <mergeCell ref="A2006:A2022"/>
    <mergeCell ref="A2025:A2029"/>
    <mergeCell ref="A1:D1"/>
    <mergeCell ref="A2035:D2035"/>
    <mergeCell ref="A2036:D2036"/>
    <mergeCell ref="A1911:A1927"/>
    <mergeCell ref="A1928:A1944"/>
    <mergeCell ref="A1945:A1960"/>
    <mergeCell ref="A1961:A1972"/>
    <mergeCell ref="A1973:A1989"/>
    <mergeCell ref="A1990:A2005"/>
    <mergeCell ref="A1867:A1871"/>
    <mergeCell ref="A1872:A1876"/>
    <mergeCell ref="A1877:A1884"/>
    <mergeCell ref="A1885:A1888"/>
    <mergeCell ref="A1889:A1893"/>
    <mergeCell ref="A1896:A1910"/>
    <mergeCell ref="A1832:A1835"/>
    <mergeCell ref="A1836:A1843"/>
    <mergeCell ref="A1844:A1850"/>
    <mergeCell ref="A1851:A1852"/>
    <mergeCell ref="A1853:A1860"/>
    <mergeCell ref="A1861:A1866"/>
    <mergeCell ref="A1803:A1806"/>
    <mergeCell ref="A1807:A1809"/>
    <mergeCell ref="A1810:A1814"/>
    <mergeCell ref="A1815:A1818"/>
    <mergeCell ref="A1819:A1826"/>
    <mergeCell ref="A1827:A1831"/>
    <mergeCell ref="A1774:A1778"/>
    <mergeCell ref="A1779:A1782"/>
    <mergeCell ref="A1783:A1784"/>
    <mergeCell ref="A1785:A1791"/>
    <mergeCell ref="A1792:A1796"/>
    <mergeCell ref="A1797:A1802"/>
    <mergeCell ref="A1740:A1746"/>
    <mergeCell ref="A1747:A1752"/>
    <mergeCell ref="A1753:A1758"/>
    <mergeCell ref="A1759:A1763"/>
    <mergeCell ref="A1764:A1769"/>
    <mergeCell ref="A1770:A1773"/>
    <mergeCell ref="A1702:A1708"/>
    <mergeCell ref="A1709:A1716"/>
    <mergeCell ref="A1717:A1721"/>
    <mergeCell ref="A1722:A1724"/>
    <mergeCell ref="A1725:A1730"/>
    <mergeCell ref="A1731:A1739"/>
    <mergeCell ref="A1658:A1664"/>
    <mergeCell ref="A1665:A1671"/>
    <mergeCell ref="A1672:A1678"/>
    <mergeCell ref="A1679:A1687"/>
    <mergeCell ref="A1688:A1695"/>
    <mergeCell ref="A1696:A1701"/>
    <mergeCell ref="A1611:A1617"/>
    <mergeCell ref="A1618:A1624"/>
    <mergeCell ref="A1625:A1630"/>
    <mergeCell ref="A1631:A1635"/>
    <mergeCell ref="A1636:A1644"/>
    <mergeCell ref="A1645:A1657"/>
    <mergeCell ref="A1564:A1569"/>
    <mergeCell ref="A1570:A1576"/>
    <mergeCell ref="A1577:A1584"/>
    <mergeCell ref="A1585:A1589"/>
    <mergeCell ref="A1590:A1599"/>
    <mergeCell ref="A1600:A1610"/>
    <mergeCell ref="A1518:A1525"/>
    <mergeCell ref="A1526:A1535"/>
    <mergeCell ref="A1536:A1541"/>
    <mergeCell ref="A1542:A1549"/>
    <mergeCell ref="A1550:A1555"/>
    <mergeCell ref="A1556:A1563"/>
    <mergeCell ref="A1472:A1480"/>
    <mergeCell ref="A1481:A1490"/>
    <mergeCell ref="A1491:A1499"/>
    <mergeCell ref="A1500:A1504"/>
    <mergeCell ref="A1505:A1508"/>
    <mergeCell ref="A1509:A1517"/>
    <mergeCell ref="A1400:A1408"/>
    <mergeCell ref="A1409:A1420"/>
    <mergeCell ref="A1421:A1427"/>
    <mergeCell ref="A1428:A1440"/>
    <mergeCell ref="A1441:A1450"/>
    <mergeCell ref="A1451:A1471"/>
    <mergeCell ref="A1330:A1341"/>
    <mergeCell ref="A1342:A1353"/>
    <mergeCell ref="A1354:A1359"/>
    <mergeCell ref="A1360:A1374"/>
    <mergeCell ref="A1375:A1384"/>
    <mergeCell ref="A1385:A1399"/>
    <mergeCell ref="A1255:A1269"/>
    <mergeCell ref="A1270:A1277"/>
    <mergeCell ref="A1278:A1285"/>
    <mergeCell ref="A1286:A1298"/>
    <mergeCell ref="A1299:A1311"/>
    <mergeCell ref="A1312:A1329"/>
    <mergeCell ref="A1184:A1195"/>
    <mergeCell ref="A1196:A1211"/>
    <mergeCell ref="A1212:A1218"/>
    <mergeCell ref="A1219:A1227"/>
    <mergeCell ref="A1228:A1245"/>
    <mergeCell ref="A1246:A1254"/>
    <mergeCell ref="A1111:A1119"/>
    <mergeCell ref="A1120:A1130"/>
    <mergeCell ref="A1131:A1143"/>
    <mergeCell ref="A1144:A1154"/>
    <mergeCell ref="A1155:A1167"/>
    <mergeCell ref="A1168:A1183"/>
    <mergeCell ref="A1048:A1059"/>
    <mergeCell ref="A1060:A1065"/>
    <mergeCell ref="A1066:A1076"/>
    <mergeCell ref="A1077:A1085"/>
    <mergeCell ref="A1086:A1098"/>
    <mergeCell ref="A1099:A1110"/>
    <mergeCell ref="A976:A987"/>
    <mergeCell ref="A988:A995"/>
    <mergeCell ref="A996:A1007"/>
    <mergeCell ref="A1008:A1021"/>
    <mergeCell ref="A1022:A1034"/>
    <mergeCell ref="A1035:A1047"/>
    <mergeCell ref="A904:A911"/>
    <mergeCell ref="A912:A921"/>
    <mergeCell ref="A922:A933"/>
    <mergeCell ref="A934:A952"/>
    <mergeCell ref="A953:A965"/>
    <mergeCell ref="A966:A975"/>
    <mergeCell ref="A868:A873"/>
    <mergeCell ref="A874:A879"/>
    <mergeCell ref="A880:A886"/>
    <mergeCell ref="A887:A892"/>
    <mergeCell ref="A893:A897"/>
    <mergeCell ref="A898:A903"/>
    <mergeCell ref="A791:A801"/>
    <mergeCell ref="A802:A816"/>
    <mergeCell ref="A817:A828"/>
    <mergeCell ref="A829:A842"/>
    <mergeCell ref="A843:A853"/>
    <mergeCell ref="A854:A867"/>
    <mergeCell ref="A728:A735"/>
    <mergeCell ref="A736:A743"/>
    <mergeCell ref="A744:A753"/>
    <mergeCell ref="A754:A765"/>
    <mergeCell ref="A766:A777"/>
    <mergeCell ref="A778:A790"/>
    <mergeCell ref="A667:A677"/>
    <mergeCell ref="A678:A685"/>
    <mergeCell ref="A686:A701"/>
    <mergeCell ref="A702:A713"/>
    <mergeCell ref="A714:A720"/>
    <mergeCell ref="A721:A727"/>
    <mergeCell ref="A581:A595"/>
    <mergeCell ref="A596:A607"/>
    <mergeCell ref="A608:A620"/>
    <mergeCell ref="A621:A633"/>
    <mergeCell ref="A634:A652"/>
    <mergeCell ref="A653:A666"/>
    <mergeCell ref="A521:A530"/>
    <mergeCell ref="A531:A537"/>
    <mergeCell ref="A538:A548"/>
    <mergeCell ref="A549:A562"/>
    <mergeCell ref="A563:A573"/>
    <mergeCell ref="A574:A580"/>
    <mergeCell ref="A435:A446"/>
    <mergeCell ref="A447:A462"/>
    <mergeCell ref="A463:A476"/>
    <mergeCell ref="A477:A491"/>
    <mergeCell ref="A492:A504"/>
    <mergeCell ref="A505:A520"/>
    <mergeCell ref="A359:A373"/>
    <mergeCell ref="A374:A385"/>
    <mergeCell ref="A386:A395"/>
    <mergeCell ref="A396:A407"/>
    <mergeCell ref="A408:A419"/>
    <mergeCell ref="A420:A434"/>
    <mergeCell ref="A318:A323"/>
    <mergeCell ref="A324:A329"/>
    <mergeCell ref="A330:A338"/>
    <mergeCell ref="A339:A346"/>
    <mergeCell ref="A347:A351"/>
    <mergeCell ref="A352:A358"/>
    <mergeCell ref="A272:A279"/>
    <mergeCell ref="A280:A289"/>
    <mergeCell ref="A290:A296"/>
    <mergeCell ref="A297:A303"/>
    <mergeCell ref="A304:A310"/>
    <mergeCell ref="A311:A317"/>
    <mergeCell ref="A223:A229"/>
    <mergeCell ref="A230:A235"/>
    <mergeCell ref="A238:A253"/>
    <mergeCell ref="A254:A259"/>
    <mergeCell ref="A260:A266"/>
    <mergeCell ref="A267:A271"/>
    <mergeCell ref="A187:A192"/>
    <mergeCell ref="A193:A199"/>
    <mergeCell ref="A200:A206"/>
    <mergeCell ref="A207:A211"/>
    <mergeCell ref="A212:A216"/>
    <mergeCell ref="A217:A222"/>
    <mergeCell ref="A158:A162"/>
    <mergeCell ref="A163:A166"/>
    <mergeCell ref="A167:A172"/>
    <mergeCell ref="A173:A176"/>
    <mergeCell ref="A177:A180"/>
    <mergeCell ref="A181:A186"/>
    <mergeCell ref="A143:A146"/>
    <mergeCell ref="A147:A150"/>
    <mergeCell ref="A151:A157"/>
    <mergeCell ref="A69:A81"/>
    <mergeCell ref="A82:A91"/>
    <mergeCell ref="A92:A101"/>
    <mergeCell ref="A102:A110"/>
    <mergeCell ref="A113:A116"/>
    <mergeCell ref="A117:A124"/>
    <mergeCell ref="A5:A25"/>
    <mergeCell ref="A28:A35"/>
    <mergeCell ref="A38:A42"/>
    <mergeCell ref="A43:A52"/>
    <mergeCell ref="A53:A60"/>
    <mergeCell ref="A61:A68"/>
    <mergeCell ref="A125:A130"/>
    <mergeCell ref="A131:A135"/>
    <mergeCell ref="A136:A142"/>
  </mergeCells>
  <pageMargins left="0.39370078740157483" right="0.39370078740157483" top="0.59055118110236227" bottom="0.39370078740157483" header="0.31496062992125984" footer="0.11811023622047245"/>
  <pageSetup paperSize="9" scale="95" firstPageNumber="265" fitToHeight="0" orientation="landscape" useFirstPageNumber="1" copies="2" r:id="rId1"/>
  <headerFooter>
    <oddHeader>&amp;L&amp;"Tahoma,Kurzíva"&amp;9Závěrečný účet Moravskoslezského kraje za rok 2025&amp;R&amp;"Tahoma,Kurzíva"&amp;9Tabulka č. 33</oddHeader>
    <oddFooter>&amp;C&amp;"Tahoma,Obyčejné"&amp;P</oddFooter>
  </headerFooter>
  <rowBreaks count="44" manualBreakCount="44">
    <brk id="40" max="16383" man="1"/>
    <brk id="87" max="16383" man="1"/>
    <brk id="130" max="16383" man="1"/>
    <brk id="176" max="16383" man="1"/>
    <brk id="222" max="16383" man="1"/>
    <brk id="266" max="16383" man="1"/>
    <brk id="312" max="16383" man="1"/>
    <brk id="358" max="16383" man="1"/>
    <brk id="399" max="16383" man="1"/>
    <brk id="443" max="16383" man="1"/>
    <brk id="487" max="16383" man="1"/>
    <brk id="532" max="16383" man="1"/>
    <brk id="576" max="16383" man="1"/>
    <brk id="618" max="16383" man="1"/>
    <brk id="664" max="16383" man="1"/>
    <brk id="711" max="16383" man="1"/>
    <brk id="756" max="16383" man="1"/>
    <brk id="801" max="16383" man="1"/>
    <brk id="846" max="16383" man="1"/>
    <brk id="892" max="16383" man="1"/>
    <brk id="938" max="16383" man="1"/>
    <brk id="985" max="16383" man="1"/>
    <brk id="1032" max="16383" man="1"/>
    <brk id="1079" max="16383" man="1"/>
    <brk id="1126" max="16383" man="1"/>
    <brk id="1173" max="16383" man="1"/>
    <brk id="1220" max="16383" man="1"/>
    <brk id="1266" max="16383" man="1"/>
    <brk id="1311" max="16383" man="1"/>
    <brk id="1357" max="16383" man="1"/>
    <brk id="1402" max="16383" man="1"/>
    <brk id="1448" max="16383" man="1"/>
    <brk id="1493" max="16383" man="1"/>
    <brk id="1539" max="16383" man="1"/>
    <brk id="1584" max="16383" man="1"/>
    <brk id="1630" max="16383" man="1"/>
    <brk id="1676" max="16383" man="1"/>
    <brk id="1721" max="16383" man="1"/>
    <brk id="1767" max="16383" man="1"/>
    <brk id="1814" max="16383" man="1"/>
    <brk id="1860" max="16383" man="1"/>
    <brk id="1904" max="16383" man="1"/>
    <brk id="1951" max="16383" man="1"/>
    <brk id="1998"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62CF-7340-4D33-B5C5-66E15508AB14}">
  <sheetPr>
    <pageSetUpPr fitToPage="1"/>
  </sheetPr>
  <dimension ref="A1:D1078"/>
  <sheetViews>
    <sheetView zoomScaleNormal="100" zoomScaleSheetLayoutView="100" workbookViewId="0">
      <pane ySplit="3" topLeftCell="A4" activePane="bottomLeft" state="frozen"/>
      <selection activeCell="E4" sqref="E4"/>
      <selection pane="bottomLeft" activeCell="E4" sqref="E4"/>
    </sheetView>
  </sheetViews>
  <sheetFormatPr defaultRowHeight="10.5" x14ac:dyDescent="0.15"/>
  <cols>
    <col min="1" max="1" width="38.5703125" style="1102" customWidth="1"/>
    <col min="2" max="2" width="12.5703125" style="1102" customWidth="1"/>
    <col min="3" max="3" width="12.7109375" style="1102" customWidth="1"/>
    <col min="4" max="4" width="84.140625" style="1102" customWidth="1"/>
    <col min="5" max="16384" width="9.140625" style="1102"/>
  </cols>
  <sheetData>
    <row r="1" spans="1:4" s="221" customFormat="1" ht="21" customHeight="1" x14ac:dyDescent="0.2">
      <c r="A1" s="1413" t="s">
        <v>2485</v>
      </c>
      <c r="B1" s="1413"/>
      <c r="C1" s="1413"/>
      <c r="D1" s="1413"/>
    </row>
    <row r="2" spans="1:4" s="221" customFormat="1" ht="12.75" x14ac:dyDescent="0.2">
      <c r="A2" s="1118"/>
      <c r="B2" s="1118"/>
      <c r="C2" s="1118"/>
      <c r="D2" s="375" t="s">
        <v>2</v>
      </c>
    </row>
    <row r="3" spans="1:4" s="373" customFormat="1" ht="15" customHeight="1" x14ac:dyDescent="0.2">
      <c r="A3" s="372" t="s">
        <v>290</v>
      </c>
      <c r="B3" s="372" t="s">
        <v>2473</v>
      </c>
      <c r="C3" s="372" t="s">
        <v>2474</v>
      </c>
      <c r="D3" s="372" t="s">
        <v>2475</v>
      </c>
    </row>
    <row r="4" spans="1:4" s="374" customFormat="1" ht="24.75" customHeight="1" x14ac:dyDescent="0.2">
      <c r="A4" s="1119" t="s">
        <v>2564</v>
      </c>
      <c r="B4" s="1120"/>
      <c r="C4" s="1120"/>
      <c r="D4" s="1121"/>
    </row>
    <row r="5" spans="1:4" s="1104" customFormat="1" ht="11.25" customHeight="1" x14ac:dyDescent="0.2">
      <c r="A5" s="1410" t="s">
        <v>3687</v>
      </c>
      <c r="B5" s="1109">
        <v>300</v>
      </c>
      <c r="C5" s="1109">
        <v>299.24991</v>
      </c>
      <c r="D5" s="1115" t="s">
        <v>560</v>
      </c>
    </row>
    <row r="6" spans="1:4" s="1104" customFormat="1" ht="11.25" customHeight="1" x14ac:dyDescent="0.2">
      <c r="A6" s="1411"/>
      <c r="B6" s="1110">
        <v>300</v>
      </c>
      <c r="C6" s="1110">
        <v>299.24991</v>
      </c>
      <c r="D6" s="1116" t="s">
        <v>11</v>
      </c>
    </row>
    <row r="7" spans="1:4" s="1104" customFormat="1" ht="11.25" customHeight="1" x14ac:dyDescent="0.2">
      <c r="A7" s="1410" t="s">
        <v>292</v>
      </c>
      <c r="B7" s="1109">
        <v>83.8</v>
      </c>
      <c r="C7" s="1109">
        <v>83.8</v>
      </c>
      <c r="D7" s="1115" t="s">
        <v>3220</v>
      </c>
    </row>
    <row r="8" spans="1:4" s="1104" customFormat="1" ht="11.25" customHeight="1" x14ac:dyDescent="0.2">
      <c r="A8" s="1411"/>
      <c r="B8" s="1110">
        <v>67.599999999999994</v>
      </c>
      <c r="C8" s="1110">
        <v>67.599999999999994</v>
      </c>
      <c r="D8" s="1116" t="s">
        <v>589</v>
      </c>
    </row>
    <row r="9" spans="1:4" s="1104" customFormat="1" ht="11.25" customHeight="1" x14ac:dyDescent="0.2">
      <c r="A9" s="1411"/>
      <c r="B9" s="1110">
        <v>7069</v>
      </c>
      <c r="C9" s="1110">
        <v>7069</v>
      </c>
      <c r="D9" s="1116" t="s">
        <v>600</v>
      </c>
    </row>
    <row r="10" spans="1:4" s="1104" customFormat="1" ht="11.25" customHeight="1" x14ac:dyDescent="0.2">
      <c r="A10" s="1411"/>
      <c r="B10" s="1110">
        <v>300</v>
      </c>
      <c r="C10" s="1110">
        <v>299.98448999999999</v>
      </c>
      <c r="D10" s="1116" t="s">
        <v>590</v>
      </c>
    </row>
    <row r="11" spans="1:4" s="1104" customFormat="1" ht="11.25" customHeight="1" x14ac:dyDescent="0.2">
      <c r="A11" s="1411"/>
      <c r="B11" s="1110">
        <v>99</v>
      </c>
      <c r="C11" s="1110">
        <v>99</v>
      </c>
      <c r="D11" s="1116" t="s">
        <v>3689</v>
      </c>
    </row>
    <row r="12" spans="1:4" s="1104" customFormat="1" ht="11.25" customHeight="1" x14ac:dyDescent="0.2">
      <c r="A12" s="1412"/>
      <c r="B12" s="1111">
        <v>7619.4</v>
      </c>
      <c r="C12" s="1111">
        <v>7619.3844899999995</v>
      </c>
      <c r="D12" s="1117" t="s">
        <v>11</v>
      </c>
    </row>
    <row r="13" spans="1:4" s="1104" customFormat="1" ht="11.25" customHeight="1" x14ac:dyDescent="0.2">
      <c r="A13" s="1411" t="s">
        <v>1512</v>
      </c>
      <c r="B13" s="1110">
        <v>11.86</v>
      </c>
      <c r="C13" s="1110">
        <v>11.858000000000001</v>
      </c>
      <c r="D13" s="1116" t="s">
        <v>3223</v>
      </c>
    </row>
    <row r="14" spans="1:4" s="1104" customFormat="1" ht="11.25" customHeight="1" x14ac:dyDescent="0.2">
      <c r="A14" s="1411"/>
      <c r="B14" s="1110">
        <v>57.3</v>
      </c>
      <c r="C14" s="1110">
        <v>57.3</v>
      </c>
      <c r="D14" s="1116" t="s">
        <v>651</v>
      </c>
    </row>
    <row r="15" spans="1:4" s="1104" customFormat="1" ht="11.25" customHeight="1" x14ac:dyDescent="0.2">
      <c r="A15" s="1411"/>
      <c r="B15" s="1110">
        <v>25910</v>
      </c>
      <c r="C15" s="1110">
        <v>25910</v>
      </c>
      <c r="D15" s="1116" t="s">
        <v>600</v>
      </c>
    </row>
    <row r="16" spans="1:4" s="1104" customFormat="1" ht="11.25" customHeight="1" x14ac:dyDescent="0.2">
      <c r="A16" s="1411"/>
      <c r="B16" s="1110">
        <v>142</v>
      </c>
      <c r="C16" s="1110">
        <v>142</v>
      </c>
      <c r="D16" s="1116" t="s">
        <v>598</v>
      </c>
    </row>
    <row r="17" spans="1:4" s="1104" customFormat="1" ht="11.25" customHeight="1" x14ac:dyDescent="0.2">
      <c r="A17" s="1411"/>
      <c r="B17" s="1110">
        <v>759.51</v>
      </c>
      <c r="C17" s="1110">
        <v>759.50800000000004</v>
      </c>
      <c r="D17" s="1116" t="s">
        <v>3688</v>
      </c>
    </row>
    <row r="18" spans="1:4" s="1104" customFormat="1" ht="11.25" customHeight="1" x14ac:dyDescent="0.2">
      <c r="A18" s="1411"/>
      <c r="B18" s="1110">
        <v>1725</v>
      </c>
      <c r="C18" s="1110">
        <v>1600.3109999999999</v>
      </c>
      <c r="D18" s="1116" t="s">
        <v>3689</v>
      </c>
    </row>
    <row r="19" spans="1:4" s="1104" customFormat="1" ht="11.25" customHeight="1" x14ac:dyDescent="0.2">
      <c r="A19" s="1411"/>
      <c r="B19" s="1110">
        <v>30</v>
      </c>
      <c r="C19" s="1110">
        <v>30</v>
      </c>
      <c r="D19" s="1116" t="s">
        <v>2850</v>
      </c>
    </row>
    <row r="20" spans="1:4" s="1104" customFormat="1" ht="11.25" customHeight="1" x14ac:dyDescent="0.2">
      <c r="A20" s="1412"/>
      <c r="B20" s="1111">
        <v>28635.67</v>
      </c>
      <c r="C20" s="1111">
        <v>28510.977000000003</v>
      </c>
      <c r="D20" s="1117" t="s">
        <v>11</v>
      </c>
    </row>
    <row r="21" spans="1:4" s="1104" customFormat="1" ht="11.25" customHeight="1" x14ac:dyDescent="0.2">
      <c r="A21" s="1411" t="s">
        <v>313</v>
      </c>
      <c r="B21" s="1110">
        <v>55.8</v>
      </c>
      <c r="C21" s="1110">
        <v>55.8</v>
      </c>
      <c r="D21" s="1116" t="s">
        <v>3220</v>
      </c>
    </row>
    <row r="22" spans="1:4" s="1104" customFormat="1" ht="11.25" customHeight="1" x14ac:dyDescent="0.2">
      <c r="A22" s="1411"/>
      <c r="B22" s="1110">
        <v>80</v>
      </c>
      <c r="C22" s="1110">
        <v>80</v>
      </c>
      <c r="D22" s="1116" t="s">
        <v>589</v>
      </c>
    </row>
    <row r="23" spans="1:4" s="1104" customFormat="1" ht="11.25" customHeight="1" x14ac:dyDescent="0.2">
      <c r="A23" s="1411"/>
      <c r="B23" s="1110">
        <v>150</v>
      </c>
      <c r="C23" s="1110">
        <v>77.846740000000011</v>
      </c>
      <c r="D23" s="1116" t="s">
        <v>3690</v>
      </c>
    </row>
    <row r="24" spans="1:4" s="1104" customFormat="1" ht="11.25" customHeight="1" x14ac:dyDescent="0.2">
      <c r="A24" s="1411"/>
      <c r="B24" s="1110">
        <v>35474</v>
      </c>
      <c r="C24" s="1110">
        <v>35474</v>
      </c>
      <c r="D24" s="1116" t="s">
        <v>600</v>
      </c>
    </row>
    <row r="25" spans="1:4" s="1104" customFormat="1" ht="11.25" customHeight="1" x14ac:dyDescent="0.2">
      <c r="A25" s="1411"/>
      <c r="B25" s="1110">
        <v>299</v>
      </c>
      <c r="C25" s="1110">
        <v>294.90899999999999</v>
      </c>
      <c r="D25" s="1116" t="s">
        <v>598</v>
      </c>
    </row>
    <row r="26" spans="1:4" s="1104" customFormat="1" ht="11.25" customHeight="1" x14ac:dyDescent="0.2">
      <c r="A26" s="1411"/>
      <c r="B26" s="1110">
        <v>3177</v>
      </c>
      <c r="C26" s="1110">
        <v>177</v>
      </c>
      <c r="D26" s="1116" t="s">
        <v>3689</v>
      </c>
    </row>
    <row r="27" spans="1:4" s="1104" customFormat="1" ht="11.25" customHeight="1" x14ac:dyDescent="0.2">
      <c r="A27" s="1411"/>
      <c r="B27" s="1110">
        <v>2837</v>
      </c>
      <c r="C27" s="1110">
        <v>2837</v>
      </c>
      <c r="D27" s="1116" t="s">
        <v>3691</v>
      </c>
    </row>
    <row r="28" spans="1:4" s="1104" customFormat="1" ht="11.25" customHeight="1" x14ac:dyDescent="0.2">
      <c r="A28" s="1411"/>
      <c r="B28" s="1110">
        <v>358.57</v>
      </c>
      <c r="C28" s="1110">
        <v>358.55849999999998</v>
      </c>
      <c r="D28" s="1116" t="s">
        <v>3072</v>
      </c>
    </row>
    <row r="29" spans="1:4" s="1104" customFormat="1" ht="11.25" customHeight="1" x14ac:dyDescent="0.2">
      <c r="A29" s="1411"/>
      <c r="B29" s="1110">
        <v>937.19</v>
      </c>
      <c r="C29" s="1110">
        <v>937.1825</v>
      </c>
      <c r="D29" s="1116" t="s">
        <v>4117</v>
      </c>
    </row>
    <row r="30" spans="1:4" s="1104" customFormat="1" ht="11.25" customHeight="1" x14ac:dyDescent="0.2">
      <c r="A30" s="1411"/>
      <c r="B30" s="1110">
        <v>1395.75</v>
      </c>
      <c r="C30" s="1110">
        <v>1395.74803</v>
      </c>
      <c r="D30" s="1116" t="s">
        <v>3428</v>
      </c>
    </row>
    <row r="31" spans="1:4" s="1104" customFormat="1" ht="11.25" customHeight="1" x14ac:dyDescent="0.2">
      <c r="A31" s="1411"/>
      <c r="B31" s="1110">
        <v>44764.310000000005</v>
      </c>
      <c r="C31" s="1110">
        <v>41688.04477</v>
      </c>
      <c r="D31" s="1116" t="s">
        <v>11</v>
      </c>
    </row>
    <row r="32" spans="1:4" s="1104" customFormat="1" ht="11.25" customHeight="1" x14ac:dyDescent="0.2">
      <c r="A32" s="1410" t="s">
        <v>1513</v>
      </c>
      <c r="B32" s="1109">
        <v>9635</v>
      </c>
      <c r="C32" s="1109">
        <v>9635</v>
      </c>
      <c r="D32" s="1115" t="s">
        <v>600</v>
      </c>
    </row>
    <row r="33" spans="1:4" s="1104" customFormat="1" ht="11.25" customHeight="1" x14ac:dyDescent="0.2">
      <c r="A33" s="1411"/>
      <c r="B33" s="1110">
        <v>32.51</v>
      </c>
      <c r="C33" s="1110">
        <v>32.51</v>
      </c>
      <c r="D33" s="1116" t="s">
        <v>577</v>
      </c>
    </row>
    <row r="34" spans="1:4" s="1104" customFormat="1" ht="11.25" customHeight="1" x14ac:dyDescent="0.2">
      <c r="A34" s="1411"/>
      <c r="B34" s="1110">
        <v>1000</v>
      </c>
      <c r="C34" s="1110">
        <v>1000</v>
      </c>
      <c r="D34" s="1116" t="s">
        <v>558</v>
      </c>
    </row>
    <row r="35" spans="1:4" s="1104" customFormat="1" ht="11.25" customHeight="1" x14ac:dyDescent="0.2">
      <c r="A35" s="1411"/>
      <c r="B35" s="1110">
        <v>2250</v>
      </c>
      <c r="C35" s="1110">
        <v>2250</v>
      </c>
      <c r="D35" s="1116" t="s">
        <v>3689</v>
      </c>
    </row>
    <row r="36" spans="1:4" s="1104" customFormat="1" ht="11.25" customHeight="1" x14ac:dyDescent="0.2">
      <c r="A36" s="1411"/>
      <c r="B36" s="1110">
        <v>576</v>
      </c>
      <c r="C36" s="1110">
        <v>497.49364000000003</v>
      </c>
      <c r="D36" s="1116" t="s">
        <v>3691</v>
      </c>
    </row>
    <row r="37" spans="1:4" s="1104" customFormat="1" ht="11.25" customHeight="1" x14ac:dyDescent="0.2">
      <c r="A37" s="1411"/>
      <c r="B37" s="1110">
        <v>13493.51</v>
      </c>
      <c r="C37" s="1110">
        <v>13415.003640000001</v>
      </c>
      <c r="D37" s="1116" t="s">
        <v>11</v>
      </c>
    </row>
    <row r="38" spans="1:4" s="1104" customFormat="1" ht="11.25" customHeight="1" x14ac:dyDescent="0.2">
      <c r="A38" s="1410" t="s">
        <v>314</v>
      </c>
      <c r="B38" s="1109">
        <v>138</v>
      </c>
      <c r="C38" s="1109">
        <v>138</v>
      </c>
      <c r="D38" s="1115" t="s">
        <v>3689</v>
      </c>
    </row>
    <row r="39" spans="1:4" s="1104" customFormat="1" ht="11.25" customHeight="1" x14ac:dyDescent="0.2">
      <c r="A39" s="1412"/>
      <c r="B39" s="1111">
        <v>138</v>
      </c>
      <c r="C39" s="1111">
        <v>138</v>
      </c>
      <c r="D39" s="1117" t="s">
        <v>11</v>
      </c>
    </row>
    <row r="40" spans="1:4" s="1104" customFormat="1" ht="11.25" customHeight="1" x14ac:dyDescent="0.2">
      <c r="A40" s="1410" t="s">
        <v>315</v>
      </c>
      <c r="B40" s="1109">
        <v>480</v>
      </c>
      <c r="C40" s="1109">
        <v>480</v>
      </c>
      <c r="D40" s="1115" t="s">
        <v>576</v>
      </c>
    </row>
    <row r="41" spans="1:4" s="1104" customFormat="1" ht="11.25" customHeight="1" x14ac:dyDescent="0.2">
      <c r="A41" s="1411"/>
      <c r="B41" s="1110">
        <v>2765.0299999999997</v>
      </c>
      <c r="C41" s="1110">
        <v>2754.1453499999998</v>
      </c>
      <c r="D41" s="1116" t="s">
        <v>580</v>
      </c>
    </row>
    <row r="42" spans="1:4" s="1104" customFormat="1" ht="11.25" customHeight="1" x14ac:dyDescent="0.2">
      <c r="A42" s="1411"/>
      <c r="B42" s="1110">
        <v>380</v>
      </c>
      <c r="C42" s="1110">
        <v>380</v>
      </c>
      <c r="D42" s="1116" t="s">
        <v>590</v>
      </c>
    </row>
    <row r="43" spans="1:4" s="1104" customFormat="1" ht="11.25" customHeight="1" x14ac:dyDescent="0.2">
      <c r="A43" s="1411"/>
      <c r="B43" s="1110">
        <v>1000</v>
      </c>
      <c r="C43" s="1110">
        <v>1000</v>
      </c>
      <c r="D43" s="1116" t="s">
        <v>560</v>
      </c>
    </row>
    <row r="44" spans="1:4" s="1104" customFormat="1" ht="11.25" customHeight="1" x14ac:dyDescent="0.2">
      <c r="A44" s="1411"/>
      <c r="B44" s="1110">
        <v>99</v>
      </c>
      <c r="C44" s="1110">
        <v>99</v>
      </c>
      <c r="D44" s="1116" t="s">
        <v>3689</v>
      </c>
    </row>
    <row r="45" spans="1:4" s="1104" customFormat="1" ht="11.25" customHeight="1" x14ac:dyDescent="0.2">
      <c r="A45" s="1411"/>
      <c r="B45" s="1110">
        <v>236.54</v>
      </c>
      <c r="C45" s="1110">
        <v>236.53050000000002</v>
      </c>
      <c r="D45" s="1116" t="s">
        <v>3072</v>
      </c>
    </row>
    <row r="46" spans="1:4" s="1104" customFormat="1" ht="11.25" customHeight="1" x14ac:dyDescent="0.2">
      <c r="A46" s="1411"/>
      <c r="B46" s="1110">
        <v>809.38000000000011</v>
      </c>
      <c r="C46" s="1110">
        <v>809.37</v>
      </c>
      <c r="D46" s="1116" t="s">
        <v>4117</v>
      </c>
    </row>
    <row r="47" spans="1:4" s="1104" customFormat="1" ht="11.25" customHeight="1" x14ac:dyDescent="0.2">
      <c r="A47" s="1412"/>
      <c r="B47" s="1111">
        <v>5769.95</v>
      </c>
      <c r="C47" s="1111">
        <v>5759.0458499999995</v>
      </c>
      <c r="D47" s="1117" t="s">
        <v>11</v>
      </c>
    </row>
    <row r="48" spans="1:4" s="1104" customFormat="1" ht="11.25" customHeight="1" x14ac:dyDescent="0.2">
      <c r="A48" s="1411" t="s">
        <v>293</v>
      </c>
      <c r="B48" s="1110">
        <v>41.44</v>
      </c>
      <c r="C48" s="1110">
        <v>41.44</v>
      </c>
      <c r="D48" s="1116" t="s">
        <v>2939</v>
      </c>
    </row>
    <row r="49" spans="1:4" s="1104" customFormat="1" ht="11.25" customHeight="1" x14ac:dyDescent="0.2">
      <c r="A49" s="1411"/>
      <c r="B49" s="1110">
        <v>70</v>
      </c>
      <c r="C49" s="1110">
        <v>70</v>
      </c>
      <c r="D49" s="1116" t="s">
        <v>651</v>
      </c>
    </row>
    <row r="50" spans="1:4" s="1104" customFormat="1" ht="11.25" customHeight="1" x14ac:dyDescent="0.2">
      <c r="A50" s="1411"/>
      <c r="B50" s="1110">
        <v>13270</v>
      </c>
      <c r="C50" s="1110">
        <v>13270</v>
      </c>
      <c r="D50" s="1116" t="s">
        <v>600</v>
      </c>
    </row>
    <row r="51" spans="1:4" s="1104" customFormat="1" ht="11.25" customHeight="1" x14ac:dyDescent="0.2">
      <c r="A51" s="1411"/>
      <c r="B51" s="1110">
        <v>500</v>
      </c>
      <c r="C51" s="1110">
        <v>500</v>
      </c>
      <c r="D51" s="1116" t="s">
        <v>577</v>
      </c>
    </row>
    <row r="52" spans="1:4" s="1104" customFormat="1" ht="11.25" customHeight="1" x14ac:dyDescent="0.2">
      <c r="A52" s="1411"/>
      <c r="B52" s="1110">
        <v>370</v>
      </c>
      <c r="C52" s="1110">
        <v>370</v>
      </c>
      <c r="D52" s="1116" t="s">
        <v>559</v>
      </c>
    </row>
    <row r="53" spans="1:4" s="1104" customFormat="1" ht="11.25" customHeight="1" x14ac:dyDescent="0.2">
      <c r="A53" s="1411"/>
      <c r="B53" s="1110">
        <v>150.16999999999999</v>
      </c>
      <c r="C53" s="1110">
        <v>150.16800000000001</v>
      </c>
      <c r="D53" s="1116" t="s">
        <v>3688</v>
      </c>
    </row>
    <row r="54" spans="1:4" s="1104" customFormat="1" ht="11.25" customHeight="1" x14ac:dyDescent="0.2">
      <c r="A54" s="1411"/>
      <c r="B54" s="1110">
        <v>14401.61</v>
      </c>
      <c r="C54" s="1110">
        <v>14401.608</v>
      </c>
      <c r="D54" s="1116" t="s">
        <v>11</v>
      </c>
    </row>
    <row r="55" spans="1:4" s="1104" customFormat="1" ht="11.25" customHeight="1" x14ac:dyDescent="0.2">
      <c r="A55" s="1410" t="s">
        <v>3695</v>
      </c>
      <c r="B55" s="1109">
        <v>1262.47</v>
      </c>
      <c r="C55" s="1109">
        <v>1262.4582500000001</v>
      </c>
      <c r="D55" s="1115" t="s">
        <v>3223</v>
      </c>
    </row>
    <row r="56" spans="1:4" s="1104" customFormat="1" ht="11.25" customHeight="1" x14ac:dyDescent="0.2">
      <c r="A56" s="1411"/>
      <c r="B56" s="1110">
        <v>1262.47</v>
      </c>
      <c r="C56" s="1110">
        <v>1262.4582500000001</v>
      </c>
      <c r="D56" s="1116" t="s">
        <v>11</v>
      </c>
    </row>
    <row r="57" spans="1:4" s="1104" customFormat="1" ht="11.25" customHeight="1" x14ac:dyDescent="0.2">
      <c r="A57" s="1410" t="s">
        <v>316</v>
      </c>
      <c r="B57" s="1109">
        <v>400.01</v>
      </c>
      <c r="C57" s="1109">
        <v>400</v>
      </c>
      <c r="D57" s="1115" t="s">
        <v>4586</v>
      </c>
    </row>
    <row r="58" spans="1:4" s="1104" customFormat="1" ht="11.25" customHeight="1" x14ac:dyDescent="0.2">
      <c r="A58" s="1411"/>
      <c r="B58" s="1110">
        <v>100</v>
      </c>
      <c r="C58" s="1110">
        <v>100</v>
      </c>
      <c r="D58" s="1116" t="s">
        <v>3221</v>
      </c>
    </row>
    <row r="59" spans="1:4" s="1104" customFormat="1" ht="11.25" customHeight="1" x14ac:dyDescent="0.2">
      <c r="A59" s="1411"/>
      <c r="B59" s="1110">
        <v>750</v>
      </c>
      <c r="C59" s="1110">
        <v>556.79999999999995</v>
      </c>
      <c r="D59" s="1116" t="s">
        <v>3222</v>
      </c>
    </row>
    <row r="60" spans="1:4" s="1104" customFormat="1" ht="11.25" customHeight="1" x14ac:dyDescent="0.2">
      <c r="A60" s="1411"/>
      <c r="B60" s="1110">
        <v>420</v>
      </c>
      <c r="C60" s="1110">
        <v>336</v>
      </c>
      <c r="D60" s="1116" t="s">
        <v>3223</v>
      </c>
    </row>
    <row r="61" spans="1:4" s="1104" customFormat="1" ht="11.25" customHeight="1" x14ac:dyDescent="0.2">
      <c r="A61" s="1411"/>
      <c r="B61" s="1110">
        <v>80</v>
      </c>
      <c r="C61" s="1110">
        <v>78.792000000000002</v>
      </c>
      <c r="D61" s="1116" t="s">
        <v>589</v>
      </c>
    </row>
    <row r="62" spans="1:4" s="1104" customFormat="1" ht="11.25" customHeight="1" x14ac:dyDescent="0.2">
      <c r="A62" s="1411"/>
      <c r="B62" s="1110">
        <v>1136.8</v>
      </c>
      <c r="C62" s="1110">
        <v>372</v>
      </c>
      <c r="D62" s="1116" t="s">
        <v>3689</v>
      </c>
    </row>
    <row r="63" spans="1:4" s="1104" customFormat="1" ht="11.25" customHeight="1" x14ac:dyDescent="0.2">
      <c r="A63" s="1411"/>
      <c r="B63" s="1110">
        <v>296.10000000000002</v>
      </c>
      <c r="C63" s="1110">
        <v>296.09899999999999</v>
      </c>
      <c r="D63" s="1116" t="s">
        <v>2587</v>
      </c>
    </row>
    <row r="64" spans="1:4" s="1104" customFormat="1" ht="11.25" customHeight="1" x14ac:dyDescent="0.2">
      <c r="A64" s="1411"/>
      <c r="B64" s="1110">
        <v>193.04</v>
      </c>
      <c r="C64" s="1110">
        <v>193.0275</v>
      </c>
      <c r="D64" s="1116" t="s">
        <v>4117</v>
      </c>
    </row>
    <row r="65" spans="1:4" s="1104" customFormat="1" ht="11.25" customHeight="1" x14ac:dyDescent="0.2">
      <c r="A65" s="1412"/>
      <c r="B65" s="1111">
        <v>3375.95</v>
      </c>
      <c r="C65" s="1111">
        <v>2332.7184999999999</v>
      </c>
      <c r="D65" s="1117" t="s">
        <v>11</v>
      </c>
    </row>
    <row r="66" spans="1:4" s="1104" customFormat="1" ht="11.25" customHeight="1" x14ac:dyDescent="0.2">
      <c r="A66" s="1411" t="s">
        <v>317</v>
      </c>
      <c r="B66" s="1110">
        <v>227.1</v>
      </c>
      <c r="C66" s="1110">
        <v>227.1</v>
      </c>
      <c r="D66" s="1116" t="s">
        <v>3220</v>
      </c>
    </row>
    <row r="67" spans="1:4" s="1104" customFormat="1" ht="11.25" customHeight="1" x14ac:dyDescent="0.2">
      <c r="A67" s="1411"/>
      <c r="B67" s="1110">
        <v>36.799999999999997</v>
      </c>
      <c r="C67" s="1110">
        <v>36.652000000000001</v>
      </c>
      <c r="D67" s="1116" t="s">
        <v>589</v>
      </c>
    </row>
    <row r="68" spans="1:4" s="1104" customFormat="1" ht="11.25" customHeight="1" x14ac:dyDescent="0.2">
      <c r="A68" s="1411"/>
      <c r="B68" s="1110">
        <v>22479</v>
      </c>
      <c r="C68" s="1110">
        <v>22479</v>
      </c>
      <c r="D68" s="1116" t="s">
        <v>600</v>
      </c>
    </row>
    <row r="69" spans="1:4" s="1104" customFormat="1" ht="11.25" customHeight="1" x14ac:dyDescent="0.2">
      <c r="A69" s="1411"/>
      <c r="B69" s="1110">
        <v>99</v>
      </c>
      <c r="C69" s="1110">
        <v>99</v>
      </c>
      <c r="D69" s="1116" t="s">
        <v>3689</v>
      </c>
    </row>
    <row r="70" spans="1:4" s="1104" customFormat="1" ht="11.25" customHeight="1" x14ac:dyDescent="0.2">
      <c r="A70" s="1411"/>
      <c r="B70" s="1110">
        <v>499</v>
      </c>
      <c r="C70" s="1110">
        <v>499</v>
      </c>
      <c r="D70" s="1116" t="s">
        <v>3691</v>
      </c>
    </row>
    <row r="71" spans="1:4" s="1104" customFormat="1" ht="11.25" customHeight="1" x14ac:dyDescent="0.2">
      <c r="A71" s="1412"/>
      <c r="B71" s="1111">
        <v>23340.9</v>
      </c>
      <c r="C71" s="1111">
        <v>23340.752</v>
      </c>
      <c r="D71" s="1117" t="s">
        <v>11</v>
      </c>
    </row>
    <row r="72" spans="1:4" s="1104" customFormat="1" ht="11.25" customHeight="1" x14ac:dyDescent="0.2">
      <c r="A72" s="1411" t="s">
        <v>318</v>
      </c>
      <c r="B72" s="1110">
        <v>144</v>
      </c>
      <c r="C72" s="1110">
        <v>144</v>
      </c>
      <c r="D72" s="1116" t="s">
        <v>576</v>
      </c>
    </row>
    <row r="73" spans="1:4" s="1104" customFormat="1" ht="11.25" customHeight="1" x14ac:dyDescent="0.2">
      <c r="A73" s="1411"/>
      <c r="B73" s="1110">
        <v>80</v>
      </c>
      <c r="C73" s="1110">
        <v>77.0608</v>
      </c>
      <c r="D73" s="1116" t="s">
        <v>589</v>
      </c>
    </row>
    <row r="74" spans="1:4" s="1104" customFormat="1" ht="11.25" customHeight="1" x14ac:dyDescent="0.2">
      <c r="A74" s="1411"/>
      <c r="B74" s="1110">
        <v>1000</v>
      </c>
      <c r="C74" s="1110">
        <v>0</v>
      </c>
      <c r="D74" s="1116" t="s">
        <v>3696</v>
      </c>
    </row>
    <row r="75" spans="1:4" s="1104" customFormat="1" ht="11.25" customHeight="1" x14ac:dyDescent="0.2">
      <c r="A75" s="1411"/>
      <c r="B75" s="1110">
        <v>99</v>
      </c>
      <c r="C75" s="1110">
        <v>99</v>
      </c>
      <c r="D75" s="1116" t="s">
        <v>3689</v>
      </c>
    </row>
    <row r="76" spans="1:4" s="1104" customFormat="1" ht="11.25" customHeight="1" x14ac:dyDescent="0.2">
      <c r="A76" s="1411"/>
      <c r="B76" s="1110">
        <v>53.39</v>
      </c>
      <c r="C76" s="1110">
        <v>53.382000000000005</v>
      </c>
      <c r="D76" s="1116" t="s">
        <v>3072</v>
      </c>
    </row>
    <row r="77" spans="1:4" s="1104" customFormat="1" ht="11.25" customHeight="1" x14ac:dyDescent="0.2">
      <c r="A77" s="1411"/>
      <c r="B77" s="1110">
        <v>290.84999999999997</v>
      </c>
      <c r="C77" s="1110">
        <v>290.83500000000004</v>
      </c>
      <c r="D77" s="1116" t="s">
        <v>4117</v>
      </c>
    </row>
    <row r="78" spans="1:4" s="1104" customFormat="1" ht="11.25" customHeight="1" x14ac:dyDescent="0.2">
      <c r="A78" s="1411"/>
      <c r="B78" s="1110">
        <v>1667.24</v>
      </c>
      <c r="C78" s="1110">
        <v>664.27780000000007</v>
      </c>
      <c r="D78" s="1116" t="s">
        <v>11</v>
      </c>
    </row>
    <row r="79" spans="1:4" s="1104" customFormat="1" ht="11.25" customHeight="1" x14ac:dyDescent="0.2">
      <c r="A79" s="1410" t="s">
        <v>319</v>
      </c>
      <c r="B79" s="1109">
        <v>100</v>
      </c>
      <c r="C79" s="1109">
        <v>100</v>
      </c>
      <c r="D79" s="1115" t="s">
        <v>3220</v>
      </c>
    </row>
    <row r="80" spans="1:4" s="1104" customFormat="1" ht="11.25" customHeight="1" x14ac:dyDescent="0.2">
      <c r="A80" s="1411"/>
      <c r="B80" s="1110">
        <v>80</v>
      </c>
      <c r="C80" s="1110">
        <v>80</v>
      </c>
      <c r="D80" s="1116" t="s">
        <v>589</v>
      </c>
    </row>
    <row r="81" spans="1:4" s="1104" customFormat="1" ht="11.25" customHeight="1" x14ac:dyDescent="0.2">
      <c r="A81" s="1411"/>
      <c r="B81" s="1110">
        <v>143</v>
      </c>
      <c r="C81" s="1110">
        <v>143</v>
      </c>
      <c r="D81" s="1116" t="s">
        <v>3690</v>
      </c>
    </row>
    <row r="82" spans="1:4" s="1104" customFormat="1" ht="11.25" customHeight="1" x14ac:dyDescent="0.2">
      <c r="A82" s="1411"/>
      <c r="B82" s="1110">
        <v>121.3</v>
      </c>
      <c r="C82" s="1110">
        <v>121.3</v>
      </c>
      <c r="D82" s="1116" t="s">
        <v>651</v>
      </c>
    </row>
    <row r="83" spans="1:4" s="1104" customFormat="1" ht="11.25" customHeight="1" x14ac:dyDescent="0.2">
      <c r="A83" s="1411"/>
      <c r="B83" s="1110">
        <v>51</v>
      </c>
      <c r="C83" s="1110">
        <v>46.557499999999997</v>
      </c>
      <c r="D83" s="1116" t="s">
        <v>4587</v>
      </c>
    </row>
    <row r="84" spans="1:4" s="1104" customFormat="1" ht="11.25" customHeight="1" x14ac:dyDescent="0.2">
      <c r="A84" s="1411"/>
      <c r="B84" s="1110">
        <v>18793</v>
      </c>
      <c r="C84" s="1110">
        <v>18793</v>
      </c>
      <c r="D84" s="1116" t="s">
        <v>600</v>
      </c>
    </row>
    <row r="85" spans="1:4" s="1104" customFormat="1" ht="11.25" customHeight="1" x14ac:dyDescent="0.2">
      <c r="A85" s="1411"/>
      <c r="B85" s="1110">
        <v>808.6</v>
      </c>
      <c r="C85" s="1110">
        <v>808.6</v>
      </c>
      <c r="D85" s="1116" t="s">
        <v>598</v>
      </c>
    </row>
    <row r="86" spans="1:4" s="1104" customFormat="1" ht="11.25" customHeight="1" x14ac:dyDescent="0.2">
      <c r="A86" s="1411"/>
      <c r="B86" s="1110">
        <v>30.86</v>
      </c>
      <c r="C86" s="1110">
        <v>30.856900000000003</v>
      </c>
      <c r="D86" s="1116" t="s">
        <v>3688</v>
      </c>
    </row>
    <row r="87" spans="1:4" s="1104" customFormat="1" ht="11.25" customHeight="1" x14ac:dyDescent="0.2">
      <c r="A87" s="1411"/>
      <c r="B87" s="1110">
        <v>2324</v>
      </c>
      <c r="C87" s="1110">
        <v>2324</v>
      </c>
      <c r="D87" s="1116" t="s">
        <v>3689</v>
      </c>
    </row>
    <row r="88" spans="1:4" s="1104" customFormat="1" ht="11.25" customHeight="1" x14ac:dyDescent="0.2">
      <c r="A88" s="1411"/>
      <c r="B88" s="1110">
        <v>14.700000000000001</v>
      </c>
      <c r="C88" s="1110">
        <v>7.6729999999999992</v>
      </c>
      <c r="D88" s="1116" t="s">
        <v>3072</v>
      </c>
    </row>
    <row r="89" spans="1:4" s="1104" customFormat="1" ht="11.25" customHeight="1" x14ac:dyDescent="0.2">
      <c r="A89" s="1411"/>
      <c r="B89" s="1110">
        <v>16.16</v>
      </c>
      <c r="C89" s="1110">
        <v>16.146000000000001</v>
      </c>
      <c r="D89" s="1116" t="s">
        <v>4117</v>
      </c>
    </row>
    <row r="90" spans="1:4" s="1104" customFormat="1" ht="11.25" customHeight="1" x14ac:dyDescent="0.2">
      <c r="A90" s="1411"/>
      <c r="B90" s="1110">
        <v>22482.62</v>
      </c>
      <c r="C90" s="1110">
        <v>22471.133399999995</v>
      </c>
      <c r="D90" s="1116" t="s">
        <v>11</v>
      </c>
    </row>
    <row r="91" spans="1:4" s="1104" customFormat="1" ht="11.25" customHeight="1" x14ac:dyDescent="0.2">
      <c r="A91" s="1410" t="s">
        <v>320</v>
      </c>
      <c r="B91" s="1109">
        <v>30</v>
      </c>
      <c r="C91" s="1109">
        <v>30</v>
      </c>
      <c r="D91" s="1115" t="s">
        <v>576</v>
      </c>
    </row>
    <row r="92" spans="1:4" s="1104" customFormat="1" ht="11.25" customHeight="1" x14ac:dyDescent="0.2">
      <c r="A92" s="1411"/>
      <c r="B92" s="1110">
        <v>2099</v>
      </c>
      <c r="C92" s="1110">
        <v>2099</v>
      </c>
      <c r="D92" s="1116" t="s">
        <v>3689</v>
      </c>
    </row>
    <row r="93" spans="1:4" s="1104" customFormat="1" ht="11.25" customHeight="1" x14ac:dyDescent="0.2">
      <c r="A93" s="1412"/>
      <c r="B93" s="1111">
        <v>2129</v>
      </c>
      <c r="C93" s="1111">
        <v>2129</v>
      </c>
      <c r="D93" s="1117" t="s">
        <v>11</v>
      </c>
    </row>
    <row r="94" spans="1:4" s="1104" customFormat="1" ht="11.25" customHeight="1" x14ac:dyDescent="0.2">
      <c r="A94" s="1411" t="s">
        <v>321</v>
      </c>
      <c r="B94" s="1110">
        <v>30</v>
      </c>
      <c r="C94" s="1110">
        <v>30</v>
      </c>
      <c r="D94" s="1116" t="s">
        <v>4587</v>
      </c>
    </row>
    <row r="95" spans="1:4" s="1104" customFormat="1" ht="11.25" customHeight="1" x14ac:dyDescent="0.2">
      <c r="A95" s="1411"/>
      <c r="B95" s="1110">
        <v>363</v>
      </c>
      <c r="C95" s="1110">
        <v>363</v>
      </c>
      <c r="D95" s="1116" t="s">
        <v>3689</v>
      </c>
    </row>
    <row r="96" spans="1:4" s="1104" customFormat="1" ht="11.25" customHeight="1" x14ac:dyDescent="0.2">
      <c r="A96" s="1411"/>
      <c r="B96" s="1110">
        <v>781</v>
      </c>
      <c r="C96" s="1110">
        <v>781</v>
      </c>
      <c r="D96" s="1116" t="s">
        <v>3691</v>
      </c>
    </row>
    <row r="97" spans="1:4" s="1104" customFormat="1" ht="11.25" customHeight="1" x14ac:dyDescent="0.2">
      <c r="A97" s="1412"/>
      <c r="B97" s="1111">
        <v>1174</v>
      </c>
      <c r="C97" s="1111">
        <v>1174</v>
      </c>
      <c r="D97" s="1117" t="s">
        <v>11</v>
      </c>
    </row>
    <row r="98" spans="1:4" s="1104" customFormat="1" ht="11.25" customHeight="1" x14ac:dyDescent="0.2">
      <c r="A98" s="1411" t="s">
        <v>304</v>
      </c>
      <c r="B98" s="1110">
        <v>90.8</v>
      </c>
      <c r="C98" s="1110">
        <v>90.8</v>
      </c>
      <c r="D98" s="1116" t="s">
        <v>3220</v>
      </c>
    </row>
    <row r="99" spans="1:4" s="1104" customFormat="1" ht="11.25" customHeight="1" x14ac:dyDescent="0.2">
      <c r="A99" s="1411"/>
      <c r="B99" s="1110">
        <v>2057.5299999999997</v>
      </c>
      <c r="C99" s="1110">
        <v>1536</v>
      </c>
      <c r="D99" s="1116" t="s">
        <v>3223</v>
      </c>
    </row>
    <row r="100" spans="1:4" s="1104" customFormat="1" ht="11.25" customHeight="1" x14ac:dyDescent="0.2">
      <c r="A100" s="1411"/>
      <c r="B100" s="1110">
        <v>80</v>
      </c>
      <c r="C100" s="1110">
        <v>79.06</v>
      </c>
      <c r="D100" s="1116" t="s">
        <v>589</v>
      </c>
    </row>
    <row r="101" spans="1:4" s="1104" customFormat="1" ht="11.25" customHeight="1" x14ac:dyDescent="0.2">
      <c r="A101" s="1411"/>
      <c r="B101" s="1110">
        <v>80</v>
      </c>
      <c r="C101" s="1110">
        <v>0</v>
      </c>
      <c r="D101" s="1116" t="s">
        <v>577</v>
      </c>
    </row>
    <row r="102" spans="1:4" s="1104" customFormat="1" ht="11.25" customHeight="1" x14ac:dyDescent="0.2">
      <c r="A102" s="1411"/>
      <c r="B102" s="1110">
        <v>177</v>
      </c>
      <c r="C102" s="1110">
        <v>177</v>
      </c>
      <c r="D102" s="1116" t="s">
        <v>3689</v>
      </c>
    </row>
    <row r="103" spans="1:4" s="1104" customFormat="1" ht="11.25" customHeight="1" x14ac:dyDescent="0.2">
      <c r="A103" s="1411"/>
      <c r="B103" s="1110">
        <v>2485.33</v>
      </c>
      <c r="C103" s="1110">
        <v>1882.86</v>
      </c>
      <c r="D103" s="1116" t="s">
        <v>11</v>
      </c>
    </row>
    <row r="104" spans="1:4" s="1104" customFormat="1" ht="11.25" customHeight="1" x14ac:dyDescent="0.2">
      <c r="A104" s="1410" t="s">
        <v>1514</v>
      </c>
      <c r="B104" s="1109">
        <v>79.099999999999994</v>
      </c>
      <c r="C104" s="1109">
        <v>79.099999999999994</v>
      </c>
      <c r="D104" s="1115" t="s">
        <v>4587</v>
      </c>
    </row>
    <row r="105" spans="1:4" s="1104" customFormat="1" ht="11.25" customHeight="1" x14ac:dyDescent="0.2">
      <c r="A105" s="1411"/>
      <c r="B105" s="1110">
        <v>3300</v>
      </c>
      <c r="C105" s="1110">
        <v>3300</v>
      </c>
      <c r="D105" s="1116" t="s">
        <v>600</v>
      </c>
    </row>
    <row r="106" spans="1:4" s="1104" customFormat="1" ht="11.25" customHeight="1" x14ac:dyDescent="0.2">
      <c r="A106" s="1411"/>
      <c r="B106" s="1110">
        <v>30.03</v>
      </c>
      <c r="C106" s="1110">
        <v>30.015000000000001</v>
      </c>
      <c r="D106" s="1116" t="s">
        <v>4117</v>
      </c>
    </row>
    <row r="107" spans="1:4" s="1104" customFormat="1" ht="11.25" customHeight="1" x14ac:dyDescent="0.2">
      <c r="A107" s="1411"/>
      <c r="B107" s="1110">
        <v>3409.13</v>
      </c>
      <c r="C107" s="1110">
        <v>3409.1149999999998</v>
      </c>
      <c r="D107" s="1116" t="s">
        <v>11</v>
      </c>
    </row>
    <row r="108" spans="1:4" s="1104" customFormat="1" ht="11.25" customHeight="1" x14ac:dyDescent="0.2">
      <c r="A108" s="1410" t="s">
        <v>322</v>
      </c>
      <c r="B108" s="1109">
        <v>81.3</v>
      </c>
      <c r="C108" s="1109">
        <v>67.736999999999995</v>
      </c>
      <c r="D108" s="1115" t="s">
        <v>3220</v>
      </c>
    </row>
    <row r="109" spans="1:4" s="1104" customFormat="1" ht="11.25" customHeight="1" x14ac:dyDescent="0.2">
      <c r="A109" s="1411"/>
      <c r="B109" s="1110">
        <v>80</v>
      </c>
      <c r="C109" s="1110">
        <v>80</v>
      </c>
      <c r="D109" s="1116" t="s">
        <v>589</v>
      </c>
    </row>
    <row r="110" spans="1:4" s="1104" customFormat="1" ht="11.25" customHeight="1" x14ac:dyDescent="0.2">
      <c r="A110" s="1411"/>
      <c r="B110" s="1110">
        <v>70</v>
      </c>
      <c r="C110" s="1110">
        <v>70</v>
      </c>
      <c r="D110" s="1116" t="s">
        <v>2939</v>
      </c>
    </row>
    <row r="111" spans="1:4" s="1104" customFormat="1" ht="11.25" customHeight="1" x14ac:dyDescent="0.2">
      <c r="A111" s="1411"/>
      <c r="B111" s="1110">
        <v>12384</v>
      </c>
      <c r="C111" s="1110">
        <v>12384</v>
      </c>
      <c r="D111" s="1116" t="s">
        <v>600</v>
      </c>
    </row>
    <row r="112" spans="1:4" s="1104" customFormat="1" ht="11.25" customHeight="1" x14ac:dyDescent="0.2">
      <c r="A112" s="1411"/>
      <c r="B112" s="1110">
        <v>177</v>
      </c>
      <c r="C112" s="1110">
        <v>177</v>
      </c>
      <c r="D112" s="1116" t="s">
        <v>3689</v>
      </c>
    </row>
    <row r="113" spans="1:4" s="1104" customFormat="1" ht="11.25" customHeight="1" x14ac:dyDescent="0.2">
      <c r="A113" s="1411"/>
      <c r="B113" s="1110">
        <v>50</v>
      </c>
      <c r="C113" s="1110">
        <v>50</v>
      </c>
      <c r="D113" s="1116" t="s">
        <v>2850</v>
      </c>
    </row>
    <row r="114" spans="1:4" s="1104" customFormat="1" ht="11.25" customHeight="1" x14ac:dyDescent="0.2">
      <c r="A114" s="1412"/>
      <c r="B114" s="1111">
        <v>12842.3</v>
      </c>
      <c r="C114" s="1111">
        <v>12828.736999999999</v>
      </c>
      <c r="D114" s="1117" t="s">
        <v>11</v>
      </c>
    </row>
    <row r="115" spans="1:4" s="1104" customFormat="1" ht="11.25" customHeight="1" x14ac:dyDescent="0.2">
      <c r="A115" s="1411" t="s">
        <v>323</v>
      </c>
      <c r="B115" s="1110">
        <v>138.80000000000001</v>
      </c>
      <c r="C115" s="1110">
        <v>138.80000000000001</v>
      </c>
      <c r="D115" s="1116" t="s">
        <v>3690</v>
      </c>
    </row>
    <row r="116" spans="1:4" s="1104" customFormat="1" ht="11.25" customHeight="1" x14ac:dyDescent="0.2">
      <c r="A116" s="1411"/>
      <c r="B116" s="1110">
        <v>9965</v>
      </c>
      <c r="C116" s="1110">
        <v>9965</v>
      </c>
      <c r="D116" s="1116" t="s">
        <v>600</v>
      </c>
    </row>
    <row r="117" spans="1:4" s="1104" customFormat="1" ht="11.25" customHeight="1" x14ac:dyDescent="0.2">
      <c r="A117" s="1411"/>
      <c r="B117" s="1110">
        <v>3389.96</v>
      </c>
      <c r="C117" s="1110">
        <v>3247.58725</v>
      </c>
      <c r="D117" s="1116" t="s">
        <v>3688</v>
      </c>
    </row>
    <row r="118" spans="1:4" s="1104" customFormat="1" ht="11.25" customHeight="1" x14ac:dyDescent="0.2">
      <c r="A118" s="1411"/>
      <c r="B118" s="1110">
        <v>99</v>
      </c>
      <c r="C118" s="1110">
        <v>99</v>
      </c>
      <c r="D118" s="1116" t="s">
        <v>3689</v>
      </c>
    </row>
    <row r="119" spans="1:4" s="1104" customFormat="1" ht="11.25" customHeight="1" x14ac:dyDescent="0.2">
      <c r="A119" s="1412"/>
      <c r="B119" s="1111">
        <v>13592.759999999998</v>
      </c>
      <c r="C119" s="1111">
        <v>13450.38725</v>
      </c>
      <c r="D119" s="1117" t="s">
        <v>11</v>
      </c>
    </row>
    <row r="120" spans="1:4" s="1104" customFormat="1" ht="11.25" customHeight="1" x14ac:dyDescent="0.2">
      <c r="A120" s="1411" t="s">
        <v>294</v>
      </c>
      <c r="B120" s="1110">
        <v>400.01</v>
      </c>
      <c r="C120" s="1110">
        <v>400</v>
      </c>
      <c r="D120" s="1116" t="s">
        <v>4586</v>
      </c>
    </row>
    <row r="121" spans="1:4" s="1104" customFormat="1" ht="11.25" customHeight="1" x14ac:dyDescent="0.2">
      <c r="A121" s="1411"/>
      <c r="B121" s="1110">
        <v>60</v>
      </c>
      <c r="C121" s="1110">
        <v>60</v>
      </c>
      <c r="D121" s="1116" t="s">
        <v>3220</v>
      </c>
    </row>
    <row r="122" spans="1:4" s="1104" customFormat="1" ht="11.25" customHeight="1" x14ac:dyDescent="0.2">
      <c r="A122" s="1411"/>
      <c r="B122" s="1110">
        <v>80</v>
      </c>
      <c r="C122" s="1110">
        <v>80</v>
      </c>
      <c r="D122" s="1116" t="s">
        <v>589</v>
      </c>
    </row>
    <row r="123" spans="1:4" s="1104" customFormat="1" ht="11.25" customHeight="1" x14ac:dyDescent="0.2">
      <c r="A123" s="1411"/>
      <c r="B123" s="1110">
        <v>43230</v>
      </c>
      <c r="C123" s="1110">
        <v>43230</v>
      </c>
      <c r="D123" s="1116" t="s">
        <v>600</v>
      </c>
    </row>
    <row r="124" spans="1:4" s="1104" customFormat="1" ht="11.25" customHeight="1" x14ac:dyDescent="0.2">
      <c r="A124" s="1411"/>
      <c r="B124" s="1110">
        <v>368.66999999999996</v>
      </c>
      <c r="C124" s="1110">
        <v>368.67399999999998</v>
      </c>
      <c r="D124" s="1116" t="s">
        <v>3699</v>
      </c>
    </row>
    <row r="125" spans="1:4" s="1104" customFormat="1" ht="11.25" customHeight="1" x14ac:dyDescent="0.2">
      <c r="A125" s="1411"/>
      <c r="B125" s="1110">
        <v>22232.02</v>
      </c>
      <c r="C125" s="1110">
        <v>22232.019</v>
      </c>
      <c r="D125" s="1116" t="s">
        <v>3688</v>
      </c>
    </row>
    <row r="126" spans="1:4" s="1104" customFormat="1" ht="11.25" customHeight="1" x14ac:dyDescent="0.2">
      <c r="A126" s="1411"/>
      <c r="B126" s="1110">
        <v>5138</v>
      </c>
      <c r="C126" s="1110">
        <v>2138</v>
      </c>
      <c r="D126" s="1116" t="s">
        <v>3689</v>
      </c>
    </row>
    <row r="127" spans="1:4" s="1104" customFormat="1" ht="11.25" customHeight="1" x14ac:dyDescent="0.2">
      <c r="A127" s="1411"/>
      <c r="B127" s="1110">
        <v>122</v>
      </c>
      <c r="C127" s="1110">
        <v>121.99700000000001</v>
      </c>
      <c r="D127" s="1116" t="s">
        <v>3072</v>
      </c>
    </row>
    <row r="128" spans="1:4" s="1104" customFormat="1" ht="11.25" customHeight="1" x14ac:dyDescent="0.2">
      <c r="A128" s="1411"/>
      <c r="B128" s="1110">
        <v>1430.25</v>
      </c>
      <c r="C128" s="1110">
        <v>1430.163</v>
      </c>
      <c r="D128" s="1116" t="s">
        <v>4117</v>
      </c>
    </row>
    <row r="129" spans="1:4" s="1104" customFormat="1" ht="11.25" customHeight="1" x14ac:dyDescent="0.2">
      <c r="A129" s="1411"/>
      <c r="B129" s="1110">
        <v>73060.95</v>
      </c>
      <c r="C129" s="1110">
        <v>70060.853000000003</v>
      </c>
      <c r="D129" s="1116" t="s">
        <v>11</v>
      </c>
    </row>
    <row r="130" spans="1:4" s="1104" customFormat="1" ht="11.25" customHeight="1" x14ac:dyDescent="0.2">
      <c r="A130" s="1410" t="s">
        <v>3224</v>
      </c>
      <c r="B130" s="1109">
        <v>320</v>
      </c>
      <c r="C130" s="1109">
        <v>320</v>
      </c>
      <c r="D130" s="1115" t="s">
        <v>576</v>
      </c>
    </row>
    <row r="131" spans="1:4" s="1104" customFormat="1" ht="11.25" customHeight="1" x14ac:dyDescent="0.2">
      <c r="A131" s="1411"/>
      <c r="B131" s="1110">
        <v>2400</v>
      </c>
      <c r="C131" s="1110">
        <v>2400</v>
      </c>
      <c r="D131" s="1116" t="s">
        <v>580</v>
      </c>
    </row>
    <row r="132" spans="1:4" s="1104" customFormat="1" ht="11.25" customHeight="1" x14ac:dyDescent="0.2">
      <c r="A132" s="1411"/>
      <c r="B132" s="1110">
        <v>279.2</v>
      </c>
      <c r="C132" s="1110">
        <v>279.2</v>
      </c>
      <c r="D132" s="1116" t="s">
        <v>558</v>
      </c>
    </row>
    <row r="133" spans="1:4" s="1104" customFormat="1" ht="11.25" customHeight="1" x14ac:dyDescent="0.2">
      <c r="A133" s="1411"/>
      <c r="B133" s="1110">
        <v>3548.82</v>
      </c>
      <c r="C133" s="1110">
        <v>595.01352999999972</v>
      </c>
      <c r="D133" s="1116" t="s">
        <v>3688</v>
      </c>
    </row>
    <row r="134" spans="1:4" s="1104" customFormat="1" ht="11.25" customHeight="1" x14ac:dyDescent="0.2">
      <c r="A134" s="1411"/>
      <c r="B134" s="1110">
        <v>276</v>
      </c>
      <c r="C134" s="1110">
        <v>276</v>
      </c>
      <c r="D134" s="1116" t="s">
        <v>3689</v>
      </c>
    </row>
    <row r="135" spans="1:4" s="1104" customFormat="1" ht="11.25" customHeight="1" x14ac:dyDescent="0.2">
      <c r="A135" s="1411"/>
      <c r="B135" s="1110">
        <v>175.96</v>
      </c>
      <c r="C135" s="1110">
        <v>175.95</v>
      </c>
      <c r="D135" s="1116" t="s">
        <v>4117</v>
      </c>
    </row>
    <row r="136" spans="1:4" s="1104" customFormat="1" ht="11.25" customHeight="1" x14ac:dyDescent="0.2">
      <c r="A136" s="1411"/>
      <c r="B136" s="1110">
        <v>6999.9800000000005</v>
      </c>
      <c r="C136" s="1110">
        <v>4046.1635299999998</v>
      </c>
      <c r="D136" s="1116" t="s">
        <v>11</v>
      </c>
    </row>
    <row r="137" spans="1:4" s="1104" customFormat="1" ht="11.25" customHeight="1" x14ac:dyDescent="0.2">
      <c r="A137" s="1410" t="s">
        <v>370</v>
      </c>
      <c r="B137" s="1109">
        <v>4227.7299999999996</v>
      </c>
      <c r="C137" s="1109">
        <v>0</v>
      </c>
      <c r="D137" s="1115" t="s">
        <v>4586</v>
      </c>
    </row>
    <row r="138" spans="1:4" s="1104" customFormat="1" ht="11.25" customHeight="1" x14ac:dyDescent="0.2">
      <c r="A138" s="1411"/>
      <c r="B138" s="1110">
        <v>300</v>
      </c>
      <c r="C138" s="1110">
        <v>300</v>
      </c>
      <c r="D138" s="1116" t="s">
        <v>3223</v>
      </c>
    </row>
    <row r="139" spans="1:4" s="1104" customFormat="1" ht="11.25" customHeight="1" x14ac:dyDescent="0.2">
      <c r="A139" s="1411"/>
      <c r="B139" s="1110">
        <v>80</v>
      </c>
      <c r="C139" s="1110">
        <v>80</v>
      </c>
      <c r="D139" s="1116" t="s">
        <v>589</v>
      </c>
    </row>
    <row r="140" spans="1:4" s="1104" customFormat="1" ht="11.25" customHeight="1" x14ac:dyDescent="0.2">
      <c r="A140" s="1411"/>
      <c r="B140" s="1110">
        <v>5569</v>
      </c>
      <c r="C140" s="1110">
        <v>5569</v>
      </c>
      <c r="D140" s="1116" t="s">
        <v>600</v>
      </c>
    </row>
    <row r="141" spans="1:4" s="1104" customFormat="1" ht="11.25" customHeight="1" x14ac:dyDescent="0.2">
      <c r="A141" s="1411"/>
      <c r="B141" s="1110">
        <v>300</v>
      </c>
      <c r="C141" s="1110">
        <v>300</v>
      </c>
      <c r="D141" s="1116" t="s">
        <v>590</v>
      </c>
    </row>
    <row r="142" spans="1:4" s="1104" customFormat="1" ht="11.25" customHeight="1" x14ac:dyDescent="0.2">
      <c r="A142" s="1411"/>
      <c r="B142" s="1110">
        <v>110</v>
      </c>
      <c r="C142" s="1110">
        <v>110</v>
      </c>
      <c r="D142" s="1116" t="s">
        <v>559</v>
      </c>
    </row>
    <row r="143" spans="1:4" s="1104" customFormat="1" ht="11.25" customHeight="1" x14ac:dyDescent="0.2">
      <c r="A143" s="1411"/>
      <c r="B143" s="1110">
        <v>409.06</v>
      </c>
      <c r="C143" s="1110">
        <v>404.82299999999998</v>
      </c>
      <c r="D143" s="1116" t="s">
        <v>3699</v>
      </c>
    </row>
    <row r="144" spans="1:4" s="1104" customFormat="1" ht="11.25" customHeight="1" x14ac:dyDescent="0.2">
      <c r="A144" s="1411"/>
      <c r="B144" s="1110">
        <v>4737</v>
      </c>
      <c r="C144" s="1110">
        <v>4737</v>
      </c>
      <c r="D144" s="1116" t="s">
        <v>3691</v>
      </c>
    </row>
    <row r="145" spans="1:4" s="1104" customFormat="1" ht="11.25" customHeight="1" x14ac:dyDescent="0.2">
      <c r="A145" s="1411"/>
      <c r="B145" s="1110">
        <v>10</v>
      </c>
      <c r="C145" s="1110">
        <v>10</v>
      </c>
      <c r="D145" s="1116" t="s">
        <v>2850</v>
      </c>
    </row>
    <row r="146" spans="1:4" s="1104" customFormat="1" ht="11.25" customHeight="1" x14ac:dyDescent="0.2">
      <c r="A146" s="1411"/>
      <c r="B146" s="1110">
        <v>123.64</v>
      </c>
      <c r="C146" s="1110">
        <v>123.633</v>
      </c>
      <c r="D146" s="1116" t="s">
        <v>3072</v>
      </c>
    </row>
    <row r="147" spans="1:4" s="1104" customFormat="1" ht="11.25" customHeight="1" x14ac:dyDescent="0.2">
      <c r="A147" s="1411"/>
      <c r="B147" s="1110">
        <v>1015.3900000000001</v>
      </c>
      <c r="C147" s="1110">
        <v>1015.335</v>
      </c>
      <c r="D147" s="1116" t="s">
        <v>4117</v>
      </c>
    </row>
    <row r="148" spans="1:4" s="1104" customFormat="1" ht="11.25" customHeight="1" x14ac:dyDescent="0.2">
      <c r="A148" s="1412"/>
      <c r="B148" s="1111">
        <v>16881.82</v>
      </c>
      <c r="C148" s="1111">
        <v>12649.790999999999</v>
      </c>
      <c r="D148" s="1117" t="s">
        <v>11</v>
      </c>
    </row>
    <row r="149" spans="1:4" s="1104" customFormat="1" ht="11.25" customHeight="1" x14ac:dyDescent="0.2">
      <c r="A149" s="1411" t="s">
        <v>324</v>
      </c>
      <c r="B149" s="1110">
        <v>1996.56</v>
      </c>
      <c r="C149" s="1110">
        <v>0</v>
      </c>
      <c r="D149" s="1116" t="s">
        <v>4586</v>
      </c>
    </row>
    <row r="150" spans="1:4" s="1104" customFormat="1" ht="11.25" customHeight="1" x14ac:dyDescent="0.2">
      <c r="A150" s="1411"/>
      <c r="B150" s="1110">
        <v>80</v>
      </c>
      <c r="C150" s="1110">
        <v>80</v>
      </c>
      <c r="D150" s="1116" t="s">
        <v>589</v>
      </c>
    </row>
    <row r="151" spans="1:4" s="1104" customFormat="1" ht="11.25" customHeight="1" x14ac:dyDescent="0.2">
      <c r="A151" s="1411"/>
      <c r="B151" s="1110">
        <v>138.5</v>
      </c>
      <c r="C151" s="1110">
        <v>133.68079999999998</v>
      </c>
      <c r="D151" s="1116" t="s">
        <v>3690</v>
      </c>
    </row>
    <row r="152" spans="1:4" s="1104" customFormat="1" ht="11.25" customHeight="1" x14ac:dyDescent="0.2">
      <c r="A152" s="1411"/>
      <c r="B152" s="1110">
        <v>37.299999999999997</v>
      </c>
      <c r="C152" s="1110">
        <v>37.299999999999997</v>
      </c>
      <c r="D152" s="1116" t="s">
        <v>4587</v>
      </c>
    </row>
    <row r="153" spans="1:4" s="1104" customFormat="1" ht="11.25" customHeight="1" x14ac:dyDescent="0.2">
      <c r="A153" s="1411"/>
      <c r="B153" s="1110">
        <v>400</v>
      </c>
      <c r="C153" s="1110">
        <v>400</v>
      </c>
      <c r="D153" s="1116" t="s">
        <v>577</v>
      </c>
    </row>
    <row r="154" spans="1:4" s="1104" customFormat="1" ht="11.25" customHeight="1" x14ac:dyDescent="0.2">
      <c r="A154" s="1411"/>
      <c r="B154" s="1110">
        <v>243.2</v>
      </c>
      <c r="C154" s="1110">
        <v>235.00598000000002</v>
      </c>
      <c r="D154" s="1116" t="s">
        <v>590</v>
      </c>
    </row>
    <row r="155" spans="1:4" s="1104" customFormat="1" ht="11.25" customHeight="1" x14ac:dyDescent="0.2">
      <c r="A155" s="1411"/>
      <c r="B155" s="1110">
        <v>300</v>
      </c>
      <c r="C155" s="1110">
        <v>285.16409999999996</v>
      </c>
      <c r="D155" s="1116" t="s">
        <v>559</v>
      </c>
    </row>
    <row r="156" spans="1:4" s="1104" customFormat="1" ht="11.25" customHeight="1" x14ac:dyDescent="0.2">
      <c r="A156" s="1411"/>
      <c r="B156" s="1110">
        <v>4100</v>
      </c>
      <c r="C156" s="1110">
        <v>4059.2224700000002</v>
      </c>
      <c r="D156" s="1116" t="s">
        <v>3701</v>
      </c>
    </row>
    <row r="157" spans="1:4" s="1104" customFormat="1" ht="11.25" customHeight="1" x14ac:dyDescent="0.2">
      <c r="A157" s="1411"/>
      <c r="B157" s="1110">
        <v>99</v>
      </c>
      <c r="C157" s="1110">
        <v>99</v>
      </c>
      <c r="D157" s="1116" t="s">
        <v>3689</v>
      </c>
    </row>
    <row r="158" spans="1:4" s="1104" customFormat="1" ht="11.25" customHeight="1" x14ac:dyDescent="0.2">
      <c r="A158" s="1411"/>
      <c r="B158" s="1110">
        <v>264.89</v>
      </c>
      <c r="C158" s="1110">
        <v>264.85649999999998</v>
      </c>
      <c r="D158" s="1116" t="s">
        <v>4117</v>
      </c>
    </row>
    <row r="159" spans="1:4" s="1104" customFormat="1" ht="11.25" customHeight="1" x14ac:dyDescent="0.2">
      <c r="A159" s="1412"/>
      <c r="B159" s="1111">
        <v>7659.45</v>
      </c>
      <c r="C159" s="1111">
        <v>5594.2298499999997</v>
      </c>
      <c r="D159" s="1117" t="s">
        <v>11</v>
      </c>
    </row>
    <row r="160" spans="1:4" s="1104" customFormat="1" ht="11.25" customHeight="1" x14ac:dyDescent="0.2">
      <c r="A160" s="1411" t="s">
        <v>1515</v>
      </c>
      <c r="B160" s="1110">
        <v>148</v>
      </c>
      <c r="C160" s="1110">
        <v>148</v>
      </c>
      <c r="D160" s="1116" t="s">
        <v>3220</v>
      </c>
    </row>
    <row r="161" spans="1:4" s="1104" customFormat="1" ht="11.25" customHeight="1" x14ac:dyDescent="0.2">
      <c r="A161" s="1411"/>
      <c r="B161" s="1110">
        <v>94.86</v>
      </c>
      <c r="C161" s="1110">
        <v>0</v>
      </c>
      <c r="D161" s="1116" t="s">
        <v>3223</v>
      </c>
    </row>
    <row r="162" spans="1:4" s="1104" customFormat="1" ht="11.25" customHeight="1" x14ac:dyDescent="0.2">
      <c r="A162" s="1411"/>
      <c r="B162" s="1110">
        <v>34316</v>
      </c>
      <c r="C162" s="1110">
        <v>34316</v>
      </c>
      <c r="D162" s="1116" t="s">
        <v>600</v>
      </c>
    </row>
    <row r="163" spans="1:4" s="1104" customFormat="1" ht="11.25" customHeight="1" x14ac:dyDescent="0.2">
      <c r="A163" s="1411"/>
      <c r="B163" s="1110">
        <v>856.8</v>
      </c>
      <c r="C163" s="1110">
        <v>855.68</v>
      </c>
      <c r="D163" s="1116" t="s">
        <v>598</v>
      </c>
    </row>
    <row r="164" spans="1:4" s="1104" customFormat="1" ht="11.25" customHeight="1" x14ac:dyDescent="0.2">
      <c r="A164" s="1411"/>
      <c r="B164" s="1110">
        <v>70</v>
      </c>
      <c r="C164" s="1110">
        <v>70</v>
      </c>
      <c r="D164" s="1116" t="s">
        <v>3702</v>
      </c>
    </row>
    <row r="165" spans="1:4" s="1104" customFormat="1" ht="11.25" customHeight="1" x14ac:dyDescent="0.2">
      <c r="A165" s="1411"/>
      <c r="B165" s="1110">
        <v>47.46</v>
      </c>
      <c r="C165" s="1110">
        <v>47.460999999999999</v>
      </c>
      <c r="D165" s="1116" t="s">
        <v>3688</v>
      </c>
    </row>
    <row r="166" spans="1:4" s="1104" customFormat="1" ht="11.25" customHeight="1" x14ac:dyDescent="0.2">
      <c r="A166" s="1411"/>
      <c r="B166" s="1110">
        <v>2000</v>
      </c>
      <c r="C166" s="1110">
        <v>0</v>
      </c>
      <c r="D166" s="1116" t="s">
        <v>3689</v>
      </c>
    </row>
    <row r="167" spans="1:4" s="1104" customFormat="1" ht="11.25" customHeight="1" x14ac:dyDescent="0.2">
      <c r="A167" s="1411"/>
      <c r="B167" s="1110">
        <v>1884.34</v>
      </c>
      <c r="C167" s="1110">
        <v>1884.3321299999998</v>
      </c>
      <c r="D167" s="1116" t="s">
        <v>2877</v>
      </c>
    </row>
    <row r="168" spans="1:4" s="1104" customFormat="1" ht="11.25" customHeight="1" x14ac:dyDescent="0.2">
      <c r="A168" s="1411"/>
      <c r="B168" s="1110">
        <v>39417.46</v>
      </c>
      <c r="C168" s="1110">
        <v>37321.473130000006</v>
      </c>
      <c r="D168" s="1116" t="s">
        <v>11</v>
      </c>
    </row>
    <row r="169" spans="1:4" s="1104" customFormat="1" ht="11.25" customHeight="1" x14ac:dyDescent="0.2">
      <c r="A169" s="1410" t="s">
        <v>1516</v>
      </c>
      <c r="B169" s="1109">
        <v>74.5</v>
      </c>
      <c r="C169" s="1109">
        <v>74.5</v>
      </c>
      <c r="D169" s="1115" t="s">
        <v>3220</v>
      </c>
    </row>
    <row r="170" spans="1:4" s="1104" customFormat="1" ht="11.25" customHeight="1" x14ac:dyDescent="0.2">
      <c r="A170" s="1411"/>
      <c r="B170" s="1110">
        <v>80</v>
      </c>
      <c r="C170" s="1110">
        <v>80</v>
      </c>
      <c r="D170" s="1116" t="s">
        <v>576</v>
      </c>
    </row>
    <row r="171" spans="1:4" s="1104" customFormat="1" ht="11.25" customHeight="1" x14ac:dyDescent="0.2">
      <c r="A171" s="1411"/>
      <c r="B171" s="1110">
        <v>400</v>
      </c>
      <c r="C171" s="1110">
        <v>400</v>
      </c>
      <c r="D171" s="1116" t="s">
        <v>577</v>
      </c>
    </row>
    <row r="172" spans="1:4" s="1104" customFormat="1" ht="11.25" customHeight="1" x14ac:dyDescent="0.2">
      <c r="A172" s="1411"/>
      <c r="B172" s="1110">
        <v>480</v>
      </c>
      <c r="C172" s="1110">
        <v>480</v>
      </c>
      <c r="D172" s="1116" t="s">
        <v>3689</v>
      </c>
    </row>
    <row r="173" spans="1:4" s="1104" customFormat="1" ht="11.25" customHeight="1" x14ac:dyDescent="0.2">
      <c r="A173" s="1411"/>
      <c r="B173" s="1110">
        <v>31.38</v>
      </c>
      <c r="C173" s="1110">
        <v>31.371000000000002</v>
      </c>
      <c r="D173" s="1116" t="s">
        <v>3072</v>
      </c>
    </row>
    <row r="174" spans="1:4" s="1104" customFormat="1" ht="11.25" customHeight="1" x14ac:dyDescent="0.2">
      <c r="A174" s="1411"/>
      <c r="B174" s="1110">
        <v>74.12</v>
      </c>
      <c r="C174" s="1110">
        <v>74.105999999999995</v>
      </c>
      <c r="D174" s="1116" t="s">
        <v>4117</v>
      </c>
    </row>
    <row r="175" spans="1:4" s="1104" customFormat="1" ht="11.25" customHeight="1" x14ac:dyDescent="0.2">
      <c r="A175" s="1411"/>
      <c r="B175" s="1110">
        <v>1140</v>
      </c>
      <c r="C175" s="1110">
        <v>1139.9770000000001</v>
      </c>
      <c r="D175" s="1116" t="s">
        <v>11</v>
      </c>
    </row>
    <row r="176" spans="1:4" s="1104" customFormat="1" ht="11.25" customHeight="1" x14ac:dyDescent="0.2">
      <c r="A176" s="1410" t="s">
        <v>376</v>
      </c>
      <c r="B176" s="1109">
        <v>233</v>
      </c>
      <c r="C176" s="1109">
        <v>233</v>
      </c>
      <c r="D176" s="1115" t="s">
        <v>600</v>
      </c>
    </row>
    <row r="177" spans="1:4" s="1104" customFormat="1" ht="11.25" customHeight="1" x14ac:dyDescent="0.2">
      <c r="A177" s="1411"/>
      <c r="B177" s="1110">
        <v>2000</v>
      </c>
      <c r="C177" s="1110">
        <v>2000</v>
      </c>
      <c r="D177" s="1116" t="s">
        <v>3689</v>
      </c>
    </row>
    <row r="178" spans="1:4" s="1104" customFormat="1" ht="11.25" customHeight="1" x14ac:dyDescent="0.2">
      <c r="A178" s="1412"/>
      <c r="B178" s="1111">
        <v>2233</v>
      </c>
      <c r="C178" s="1111">
        <v>2233</v>
      </c>
      <c r="D178" s="1117" t="s">
        <v>11</v>
      </c>
    </row>
    <row r="179" spans="1:4" s="1104" customFormat="1" ht="11.25" customHeight="1" x14ac:dyDescent="0.2">
      <c r="A179" s="1410" t="s">
        <v>325</v>
      </c>
      <c r="B179" s="1109">
        <v>91.3</v>
      </c>
      <c r="C179" s="1109">
        <v>91.3</v>
      </c>
      <c r="D179" s="1115" t="s">
        <v>589</v>
      </c>
    </row>
    <row r="180" spans="1:4" s="1104" customFormat="1" ht="11.25" customHeight="1" x14ac:dyDescent="0.2">
      <c r="A180" s="1411"/>
      <c r="B180" s="1110">
        <v>400</v>
      </c>
      <c r="C180" s="1110">
        <v>400</v>
      </c>
      <c r="D180" s="1116" t="s">
        <v>577</v>
      </c>
    </row>
    <row r="181" spans="1:4" s="1104" customFormat="1" ht="11.25" customHeight="1" x14ac:dyDescent="0.2">
      <c r="A181" s="1411"/>
      <c r="B181" s="1110">
        <v>300</v>
      </c>
      <c r="C181" s="1110">
        <v>300</v>
      </c>
      <c r="D181" s="1116" t="s">
        <v>559</v>
      </c>
    </row>
    <row r="182" spans="1:4" s="1104" customFormat="1" ht="11.25" customHeight="1" x14ac:dyDescent="0.2">
      <c r="A182" s="1411"/>
      <c r="B182" s="1110">
        <v>99</v>
      </c>
      <c r="C182" s="1110">
        <v>99</v>
      </c>
      <c r="D182" s="1116" t="s">
        <v>3689</v>
      </c>
    </row>
    <row r="183" spans="1:4" s="1104" customFormat="1" ht="11.25" customHeight="1" x14ac:dyDescent="0.2">
      <c r="A183" s="1411"/>
      <c r="B183" s="1110">
        <v>10</v>
      </c>
      <c r="C183" s="1110">
        <v>10</v>
      </c>
      <c r="D183" s="1116" t="s">
        <v>2850</v>
      </c>
    </row>
    <row r="184" spans="1:4" s="1104" customFormat="1" ht="11.25" customHeight="1" x14ac:dyDescent="0.2">
      <c r="A184" s="1411"/>
      <c r="B184" s="1110">
        <v>38.74</v>
      </c>
      <c r="C184" s="1110">
        <v>24.761499999999998</v>
      </c>
      <c r="D184" s="1116" t="s">
        <v>3072</v>
      </c>
    </row>
    <row r="185" spans="1:4" s="1104" customFormat="1" ht="11.25" customHeight="1" x14ac:dyDescent="0.2">
      <c r="A185" s="1412"/>
      <c r="B185" s="1111">
        <v>939.04</v>
      </c>
      <c r="C185" s="1111">
        <v>925.06149999999991</v>
      </c>
      <c r="D185" s="1117" t="s">
        <v>11</v>
      </c>
    </row>
    <row r="186" spans="1:4" s="1104" customFormat="1" ht="11.25" customHeight="1" x14ac:dyDescent="0.2">
      <c r="A186" s="1411" t="s">
        <v>1517</v>
      </c>
      <c r="B186" s="1110">
        <v>300</v>
      </c>
      <c r="C186" s="1110">
        <v>300</v>
      </c>
      <c r="D186" s="1116" t="s">
        <v>559</v>
      </c>
    </row>
    <row r="187" spans="1:4" s="1104" customFormat="1" ht="11.25" customHeight="1" x14ac:dyDescent="0.2">
      <c r="A187" s="1411"/>
      <c r="B187" s="1110">
        <v>167</v>
      </c>
      <c r="C187" s="1110">
        <v>167</v>
      </c>
      <c r="D187" s="1116" t="s">
        <v>3688</v>
      </c>
    </row>
    <row r="188" spans="1:4" s="1104" customFormat="1" ht="11.25" customHeight="1" x14ac:dyDescent="0.2">
      <c r="A188" s="1411"/>
      <c r="B188" s="1110">
        <v>467</v>
      </c>
      <c r="C188" s="1110">
        <v>467</v>
      </c>
      <c r="D188" s="1116" t="s">
        <v>11</v>
      </c>
    </row>
    <row r="189" spans="1:4" s="1104" customFormat="1" ht="11.25" customHeight="1" x14ac:dyDescent="0.2">
      <c r="A189" s="1410" t="s">
        <v>326</v>
      </c>
      <c r="B189" s="1109">
        <v>1163.9099999999999</v>
      </c>
      <c r="C189" s="1109">
        <v>1163.9000000000001</v>
      </c>
      <c r="D189" s="1115" t="s">
        <v>4586</v>
      </c>
    </row>
    <row r="190" spans="1:4" s="1104" customFormat="1" ht="11.25" customHeight="1" x14ac:dyDescent="0.2">
      <c r="A190" s="1411"/>
      <c r="B190" s="1110">
        <v>80</v>
      </c>
      <c r="C190" s="1110">
        <v>80</v>
      </c>
      <c r="D190" s="1116" t="s">
        <v>589</v>
      </c>
    </row>
    <row r="191" spans="1:4" s="1104" customFormat="1" ht="11.25" customHeight="1" x14ac:dyDescent="0.2">
      <c r="A191" s="1411"/>
      <c r="B191" s="1110">
        <v>340</v>
      </c>
      <c r="C191" s="1110">
        <v>326</v>
      </c>
      <c r="D191" s="1116" t="s">
        <v>590</v>
      </c>
    </row>
    <row r="192" spans="1:4" s="1104" customFormat="1" ht="11.25" customHeight="1" x14ac:dyDescent="0.2">
      <c r="A192" s="1411"/>
      <c r="B192" s="1110">
        <v>2138</v>
      </c>
      <c r="C192" s="1110">
        <v>2138</v>
      </c>
      <c r="D192" s="1116" t="s">
        <v>3689</v>
      </c>
    </row>
    <row r="193" spans="1:4" s="1104" customFormat="1" ht="11.25" customHeight="1" x14ac:dyDescent="0.2">
      <c r="A193" s="1411"/>
      <c r="B193" s="1110">
        <v>21.580000000000002</v>
      </c>
      <c r="C193" s="1110">
        <v>21.576000000000001</v>
      </c>
      <c r="D193" s="1116" t="s">
        <v>3072</v>
      </c>
    </row>
    <row r="194" spans="1:4" s="1104" customFormat="1" ht="11.25" customHeight="1" x14ac:dyDescent="0.2">
      <c r="A194" s="1411"/>
      <c r="B194" s="1110">
        <v>957.81</v>
      </c>
      <c r="C194" s="1110">
        <v>957.78899999999999</v>
      </c>
      <c r="D194" s="1116" t="s">
        <v>4117</v>
      </c>
    </row>
    <row r="195" spans="1:4" s="1104" customFormat="1" ht="11.25" customHeight="1" x14ac:dyDescent="0.2">
      <c r="A195" s="1411"/>
      <c r="B195" s="1110">
        <v>4701.2999999999993</v>
      </c>
      <c r="C195" s="1110">
        <v>4687.2650000000003</v>
      </c>
      <c r="D195" s="1116" t="s">
        <v>11</v>
      </c>
    </row>
    <row r="196" spans="1:4" s="1104" customFormat="1" ht="11.25" customHeight="1" x14ac:dyDescent="0.2">
      <c r="A196" s="1410" t="s">
        <v>327</v>
      </c>
      <c r="B196" s="1109">
        <v>50</v>
      </c>
      <c r="C196" s="1109">
        <v>50</v>
      </c>
      <c r="D196" s="1115" t="s">
        <v>3220</v>
      </c>
    </row>
    <row r="197" spans="1:4" s="1104" customFormat="1" ht="11.25" customHeight="1" x14ac:dyDescent="0.2">
      <c r="A197" s="1411"/>
      <c r="B197" s="1110">
        <v>320</v>
      </c>
      <c r="C197" s="1110">
        <v>230.57115999999999</v>
      </c>
      <c r="D197" s="1116" t="s">
        <v>576</v>
      </c>
    </row>
    <row r="198" spans="1:4" s="1104" customFormat="1" ht="11.25" customHeight="1" x14ac:dyDescent="0.2">
      <c r="A198" s="1411"/>
      <c r="B198" s="1110">
        <v>266.5</v>
      </c>
      <c r="C198" s="1110">
        <v>266.5</v>
      </c>
      <c r="D198" s="1116" t="s">
        <v>590</v>
      </c>
    </row>
    <row r="199" spans="1:4" s="1104" customFormat="1" ht="11.25" customHeight="1" x14ac:dyDescent="0.2">
      <c r="A199" s="1411"/>
      <c r="B199" s="1110">
        <v>2000</v>
      </c>
      <c r="C199" s="1110">
        <v>2000</v>
      </c>
      <c r="D199" s="1116" t="s">
        <v>560</v>
      </c>
    </row>
    <row r="200" spans="1:4" s="1104" customFormat="1" ht="11.25" customHeight="1" x14ac:dyDescent="0.2">
      <c r="A200" s="1411"/>
      <c r="B200" s="1110">
        <v>198</v>
      </c>
      <c r="C200" s="1110">
        <v>198</v>
      </c>
      <c r="D200" s="1116" t="s">
        <v>3689</v>
      </c>
    </row>
    <row r="201" spans="1:4" s="1104" customFormat="1" ht="11.25" customHeight="1" x14ac:dyDescent="0.2">
      <c r="A201" s="1411"/>
      <c r="B201" s="1110">
        <v>57.330000000000005</v>
      </c>
      <c r="C201" s="1110">
        <v>57.3185</v>
      </c>
      <c r="D201" s="1116" t="s">
        <v>3072</v>
      </c>
    </row>
    <row r="202" spans="1:4" s="1104" customFormat="1" ht="11.25" customHeight="1" x14ac:dyDescent="0.2">
      <c r="A202" s="1411"/>
      <c r="B202" s="1110">
        <v>564.94000000000005</v>
      </c>
      <c r="C202" s="1110">
        <v>564.899</v>
      </c>
      <c r="D202" s="1116" t="s">
        <v>4117</v>
      </c>
    </row>
    <row r="203" spans="1:4" s="1104" customFormat="1" ht="11.25" customHeight="1" x14ac:dyDescent="0.2">
      <c r="A203" s="1412"/>
      <c r="B203" s="1111">
        <v>3456.77</v>
      </c>
      <c r="C203" s="1111">
        <v>3367.2886599999997</v>
      </c>
      <c r="D203" s="1117" t="s">
        <v>11</v>
      </c>
    </row>
    <row r="204" spans="1:4" s="1104" customFormat="1" ht="11.25" customHeight="1" x14ac:dyDescent="0.2">
      <c r="A204" s="1411" t="s">
        <v>1518</v>
      </c>
      <c r="B204" s="1110">
        <v>237.92</v>
      </c>
      <c r="C204" s="1110">
        <v>237.91900000000001</v>
      </c>
      <c r="D204" s="1116" t="s">
        <v>541</v>
      </c>
    </row>
    <row r="205" spans="1:4" s="1104" customFormat="1" ht="11.25" customHeight="1" x14ac:dyDescent="0.2">
      <c r="A205" s="1411"/>
      <c r="B205" s="1110">
        <v>2736</v>
      </c>
      <c r="C205" s="1110">
        <v>2736</v>
      </c>
      <c r="D205" s="1116" t="s">
        <v>3223</v>
      </c>
    </row>
    <row r="206" spans="1:4" s="1104" customFormat="1" ht="11.25" customHeight="1" x14ac:dyDescent="0.2">
      <c r="A206" s="1411"/>
      <c r="B206" s="1110">
        <v>389</v>
      </c>
      <c r="C206" s="1110">
        <v>389</v>
      </c>
      <c r="D206" s="1116" t="s">
        <v>600</v>
      </c>
    </row>
    <row r="207" spans="1:4" s="1104" customFormat="1" ht="11.25" customHeight="1" x14ac:dyDescent="0.2">
      <c r="A207" s="1411"/>
      <c r="B207" s="1110">
        <v>250</v>
      </c>
      <c r="C207" s="1110">
        <v>250</v>
      </c>
      <c r="D207" s="1116" t="s">
        <v>559</v>
      </c>
    </row>
    <row r="208" spans="1:4" s="1104" customFormat="1" ht="11.25" customHeight="1" x14ac:dyDescent="0.2">
      <c r="A208" s="1412"/>
      <c r="B208" s="1111">
        <v>3612.92</v>
      </c>
      <c r="C208" s="1111">
        <v>3612.9189999999999</v>
      </c>
      <c r="D208" s="1117" t="s">
        <v>11</v>
      </c>
    </row>
    <row r="209" spans="1:4" s="1104" customFormat="1" ht="11.25" customHeight="1" x14ac:dyDescent="0.2">
      <c r="A209" s="1411" t="s">
        <v>328</v>
      </c>
      <c r="B209" s="1110">
        <v>480</v>
      </c>
      <c r="C209" s="1110">
        <v>480</v>
      </c>
      <c r="D209" s="1116" t="s">
        <v>576</v>
      </c>
    </row>
    <row r="210" spans="1:4" s="1104" customFormat="1" ht="11.25" customHeight="1" x14ac:dyDescent="0.2">
      <c r="A210" s="1411"/>
      <c r="B210" s="1110">
        <v>80</v>
      </c>
      <c r="C210" s="1110">
        <v>80</v>
      </c>
      <c r="D210" s="1116" t="s">
        <v>589</v>
      </c>
    </row>
    <row r="211" spans="1:4" s="1104" customFormat="1" ht="11.25" customHeight="1" x14ac:dyDescent="0.2">
      <c r="A211" s="1411"/>
      <c r="B211" s="1110">
        <v>500</v>
      </c>
      <c r="C211" s="1110">
        <v>500</v>
      </c>
      <c r="D211" s="1116" t="s">
        <v>558</v>
      </c>
    </row>
    <row r="212" spans="1:4" s="1104" customFormat="1" ht="11.25" customHeight="1" x14ac:dyDescent="0.2">
      <c r="A212" s="1411"/>
      <c r="B212" s="1110">
        <v>99</v>
      </c>
      <c r="C212" s="1110">
        <v>99</v>
      </c>
      <c r="D212" s="1116" t="s">
        <v>3689</v>
      </c>
    </row>
    <row r="213" spans="1:4" s="1104" customFormat="1" ht="11.25" customHeight="1" x14ac:dyDescent="0.2">
      <c r="A213" s="1411"/>
      <c r="B213" s="1110">
        <v>197.69</v>
      </c>
      <c r="C213" s="1110">
        <v>197.685</v>
      </c>
      <c r="D213" s="1116" t="s">
        <v>4117</v>
      </c>
    </row>
    <row r="214" spans="1:4" s="1104" customFormat="1" ht="11.25" customHeight="1" x14ac:dyDescent="0.2">
      <c r="A214" s="1411"/>
      <c r="B214" s="1110">
        <v>1356.69</v>
      </c>
      <c r="C214" s="1110">
        <v>1356.6849999999999</v>
      </c>
      <c r="D214" s="1116" t="s">
        <v>11</v>
      </c>
    </row>
    <row r="215" spans="1:4" s="1104" customFormat="1" ht="11.25" customHeight="1" x14ac:dyDescent="0.2">
      <c r="A215" s="1410" t="s">
        <v>295</v>
      </c>
      <c r="B215" s="1109">
        <v>2849.6</v>
      </c>
      <c r="C215" s="1109">
        <v>1816.5339999999999</v>
      </c>
      <c r="D215" s="1115" t="s">
        <v>3223</v>
      </c>
    </row>
    <row r="216" spans="1:4" s="1104" customFormat="1" ht="11.25" customHeight="1" x14ac:dyDescent="0.2">
      <c r="A216" s="1411"/>
      <c r="B216" s="1110">
        <v>80</v>
      </c>
      <c r="C216" s="1110">
        <v>60.542999999999999</v>
      </c>
      <c r="D216" s="1116" t="s">
        <v>589</v>
      </c>
    </row>
    <row r="217" spans="1:4" s="1104" customFormat="1" ht="11.25" customHeight="1" x14ac:dyDescent="0.2">
      <c r="A217" s="1411"/>
      <c r="B217" s="1110">
        <v>73</v>
      </c>
      <c r="C217" s="1110">
        <v>59.755000000000003</v>
      </c>
      <c r="D217" s="1116" t="s">
        <v>4587</v>
      </c>
    </row>
    <row r="218" spans="1:4" s="1104" customFormat="1" ht="11.25" customHeight="1" x14ac:dyDescent="0.2">
      <c r="A218" s="1411"/>
      <c r="B218" s="1110">
        <v>3256</v>
      </c>
      <c r="C218" s="1110">
        <v>3256</v>
      </c>
      <c r="D218" s="1116" t="s">
        <v>600</v>
      </c>
    </row>
    <row r="219" spans="1:4" s="1104" customFormat="1" ht="11.25" customHeight="1" x14ac:dyDescent="0.2">
      <c r="A219" s="1411"/>
      <c r="B219" s="1110">
        <v>98</v>
      </c>
      <c r="C219" s="1110">
        <v>69.045999999999992</v>
      </c>
      <c r="D219" s="1116" t="s">
        <v>3702</v>
      </c>
    </row>
    <row r="220" spans="1:4" s="1104" customFormat="1" ht="11.25" customHeight="1" x14ac:dyDescent="0.2">
      <c r="A220" s="1411"/>
      <c r="B220" s="1110">
        <v>99</v>
      </c>
      <c r="C220" s="1110">
        <v>99</v>
      </c>
      <c r="D220" s="1116" t="s">
        <v>3689</v>
      </c>
    </row>
    <row r="221" spans="1:4" s="1104" customFormat="1" ht="11.25" customHeight="1" x14ac:dyDescent="0.2">
      <c r="A221" s="1411"/>
      <c r="B221" s="1110">
        <v>643</v>
      </c>
      <c r="C221" s="1110">
        <v>643</v>
      </c>
      <c r="D221" s="1116" t="s">
        <v>3691</v>
      </c>
    </row>
    <row r="222" spans="1:4" s="1104" customFormat="1" ht="11.25" customHeight="1" x14ac:dyDescent="0.2">
      <c r="A222" s="1411"/>
      <c r="B222" s="1110">
        <v>22.02</v>
      </c>
      <c r="C222" s="1110">
        <v>22.01</v>
      </c>
      <c r="D222" s="1116" t="s">
        <v>3072</v>
      </c>
    </row>
    <row r="223" spans="1:4" s="1104" customFormat="1" ht="11.25" customHeight="1" x14ac:dyDescent="0.2">
      <c r="A223" s="1411"/>
      <c r="B223" s="1110">
        <v>175.96</v>
      </c>
      <c r="C223" s="1110">
        <v>175.95</v>
      </c>
      <c r="D223" s="1116" t="s">
        <v>4117</v>
      </c>
    </row>
    <row r="224" spans="1:4" s="1104" customFormat="1" ht="11.25" customHeight="1" x14ac:dyDescent="0.2">
      <c r="A224" s="1411"/>
      <c r="B224" s="1110">
        <v>7296.5800000000008</v>
      </c>
      <c r="C224" s="1110">
        <v>6201.8379999999997</v>
      </c>
      <c r="D224" s="1116" t="s">
        <v>11</v>
      </c>
    </row>
    <row r="225" spans="1:4" s="1104" customFormat="1" ht="11.25" customHeight="1" x14ac:dyDescent="0.2">
      <c r="A225" s="1410" t="s">
        <v>329</v>
      </c>
      <c r="B225" s="1109">
        <v>96.6</v>
      </c>
      <c r="C225" s="1109">
        <v>96.6</v>
      </c>
      <c r="D225" s="1115" t="s">
        <v>3220</v>
      </c>
    </row>
    <row r="226" spans="1:4" s="1104" customFormat="1" ht="11.25" customHeight="1" x14ac:dyDescent="0.2">
      <c r="A226" s="1411"/>
      <c r="B226" s="1110">
        <v>70</v>
      </c>
      <c r="C226" s="1110">
        <v>70</v>
      </c>
      <c r="D226" s="1116" t="s">
        <v>651</v>
      </c>
    </row>
    <row r="227" spans="1:4" s="1104" customFormat="1" ht="11.25" customHeight="1" x14ac:dyDescent="0.2">
      <c r="A227" s="1411"/>
      <c r="B227" s="1110">
        <v>35.5</v>
      </c>
      <c r="C227" s="1110">
        <v>35.5</v>
      </c>
      <c r="D227" s="1116" t="s">
        <v>4587</v>
      </c>
    </row>
    <row r="228" spans="1:4" s="1104" customFormat="1" ht="11.25" customHeight="1" x14ac:dyDescent="0.2">
      <c r="A228" s="1411"/>
      <c r="B228" s="1110">
        <v>135</v>
      </c>
      <c r="C228" s="1110">
        <v>135</v>
      </c>
      <c r="D228" s="1116" t="s">
        <v>600</v>
      </c>
    </row>
    <row r="229" spans="1:4" s="1104" customFormat="1" ht="11.25" customHeight="1" x14ac:dyDescent="0.2">
      <c r="A229" s="1411"/>
      <c r="B229" s="1110">
        <v>320</v>
      </c>
      <c r="C229" s="1110">
        <v>320</v>
      </c>
      <c r="D229" s="1116" t="s">
        <v>577</v>
      </c>
    </row>
    <row r="230" spans="1:4" s="1104" customFormat="1" ht="11.25" customHeight="1" x14ac:dyDescent="0.2">
      <c r="A230" s="1411"/>
      <c r="B230" s="1110">
        <v>99</v>
      </c>
      <c r="C230" s="1110">
        <v>99</v>
      </c>
      <c r="D230" s="1116" t="s">
        <v>3689</v>
      </c>
    </row>
    <row r="231" spans="1:4" s="1104" customFormat="1" ht="11.25" customHeight="1" x14ac:dyDescent="0.2">
      <c r="A231" s="1411"/>
      <c r="B231" s="1110">
        <v>343</v>
      </c>
      <c r="C231" s="1110">
        <v>343</v>
      </c>
      <c r="D231" s="1116" t="s">
        <v>3691</v>
      </c>
    </row>
    <row r="232" spans="1:4" s="1104" customFormat="1" ht="11.25" customHeight="1" x14ac:dyDescent="0.2">
      <c r="A232" s="1412"/>
      <c r="B232" s="1111">
        <v>1099.0999999999999</v>
      </c>
      <c r="C232" s="1111">
        <v>1099.0999999999999</v>
      </c>
      <c r="D232" s="1117" t="s">
        <v>11</v>
      </c>
    </row>
    <row r="233" spans="1:4" s="1104" customFormat="1" ht="11.25" customHeight="1" x14ac:dyDescent="0.2">
      <c r="A233" s="1411" t="s">
        <v>330</v>
      </c>
      <c r="B233" s="1110">
        <v>416.56</v>
      </c>
      <c r="C233" s="1110">
        <v>416.55</v>
      </c>
      <c r="D233" s="1116" t="s">
        <v>4586</v>
      </c>
    </row>
    <row r="234" spans="1:4" s="1104" customFormat="1" ht="11.25" customHeight="1" x14ac:dyDescent="0.2">
      <c r="A234" s="1411"/>
      <c r="B234" s="1110">
        <v>67.599999999999994</v>
      </c>
      <c r="C234" s="1110">
        <v>57.645999999999994</v>
      </c>
      <c r="D234" s="1116" t="s">
        <v>3220</v>
      </c>
    </row>
    <row r="235" spans="1:4" s="1104" customFormat="1" ht="11.25" customHeight="1" x14ac:dyDescent="0.2">
      <c r="A235" s="1411"/>
      <c r="B235" s="1110">
        <v>80</v>
      </c>
      <c r="C235" s="1110">
        <v>77.546000000000006</v>
      </c>
      <c r="D235" s="1116" t="s">
        <v>589</v>
      </c>
    </row>
    <row r="236" spans="1:4" s="1104" customFormat="1" ht="11.25" customHeight="1" x14ac:dyDescent="0.2">
      <c r="A236" s="1411"/>
      <c r="B236" s="1110">
        <v>13748</v>
      </c>
      <c r="C236" s="1110">
        <v>13748</v>
      </c>
      <c r="D236" s="1116" t="s">
        <v>600</v>
      </c>
    </row>
    <row r="237" spans="1:4" s="1104" customFormat="1" ht="11.25" customHeight="1" x14ac:dyDescent="0.2">
      <c r="A237" s="1411"/>
      <c r="B237" s="1110">
        <v>80</v>
      </c>
      <c r="C237" s="1110">
        <v>80</v>
      </c>
      <c r="D237" s="1116" t="s">
        <v>577</v>
      </c>
    </row>
    <row r="238" spans="1:4" s="1104" customFormat="1" ht="11.25" customHeight="1" x14ac:dyDescent="0.2">
      <c r="A238" s="1411"/>
      <c r="B238" s="1110">
        <v>2358.36</v>
      </c>
      <c r="C238" s="1110">
        <v>2358.3580000000002</v>
      </c>
      <c r="D238" s="1116" t="s">
        <v>3688</v>
      </c>
    </row>
    <row r="239" spans="1:4" s="1104" customFormat="1" ht="11.25" customHeight="1" x14ac:dyDescent="0.2">
      <c r="A239" s="1411"/>
      <c r="B239" s="1110">
        <v>237</v>
      </c>
      <c r="C239" s="1110">
        <v>237</v>
      </c>
      <c r="D239" s="1116" t="s">
        <v>3689</v>
      </c>
    </row>
    <row r="240" spans="1:4" s="1104" customFormat="1" ht="11.25" customHeight="1" x14ac:dyDescent="0.2">
      <c r="A240" s="1412"/>
      <c r="B240" s="1111">
        <v>16987.52</v>
      </c>
      <c r="C240" s="1111">
        <v>16975.099999999999</v>
      </c>
      <c r="D240" s="1117" t="s">
        <v>11</v>
      </c>
    </row>
    <row r="241" spans="1:4" s="1104" customFormat="1" ht="11.25" customHeight="1" x14ac:dyDescent="0.2">
      <c r="A241" s="1411" t="s">
        <v>331</v>
      </c>
      <c r="B241" s="1110">
        <v>99</v>
      </c>
      <c r="C241" s="1110">
        <v>99</v>
      </c>
      <c r="D241" s="1116" t="s">
        <v>3689</v>
      </c>
    </row>
    <row r="242" spans="1:4" s="1104" customFormat="1" ht="11.25" customHeight="1" x14ac:dyDescent="0.2">
      <c r="A242" s="1411"/>
      <c r="B242" s="1110">
        <v>99</v>
      </c>
      <c r="C242" s="1110">
        <v>99</v>
      </c>
      <c r="D242" s="1116" t="s">
        <v>11</v>
      </c>
    </row>
    <row r="243" spans="1:4" s="1104" customFormat="1" ht="11.25" customHeight="1" x14ac:dyDescent="0.2">
      <c r="A243" s="1410" t="s">
        <v>1519</v>
      </c>
      <c r="B243" s="1109">
        <v>274.60000000000002</v>
      </c>
      <c r="C243" s="1109">
        <v>274.59889000000004</v>
      </c>
      <c r="D243" s="1115" t="s">
        <v>576</v>
      </c>
    </row>
    <row r="244" spans="1:4" s="1104" customFormat="1" ht="11.25" customHeight="1" x14ac:dyDescent="0.2">
      <c r="A244" s="1411"/>
      <c r="B244" s="1110">
        <v>274.60000000000002</v>
      </c>
      <c r="C244" s="1110">
        <v>274.59889000000004</v>
      </c>
      <c r="D244" s="1116" t="s">
        <v>11</v>
      </c>
    </row>
    <row r="245" spans="1:4" s="1104" customFormat="1" ht="11.25" customHeight="1" x14ac:dyDescent="0.2">
      <c r="A245" s="1410" t="s">
        <v>1520</v>
      </c>
      <c r="B245" s="1109">
        <v>400</v>
      </c>
      <c r="C245" s="1109">
        <v>400</v>
      </c>
      <c r="D245" s="1115" t="s">
        <v>577</v>
      </c>
    </row>
    <row r="246" spans="1:4" s="1104" customFormat="1" ht="11.25" customHeight="1" x14ac:dyDescent="0.2">
      <c r="A246" s="1411"/>
      <c r="B246" s="1110">
        <v>62.79</v>
      </c>
      <c r="C246" s="1110">
        <v>62.78</v>
      </c>
      <c r="D246" s="1116" t="s">
        <v>3072</v>
      </c>
    </row>
    <row r="247" spans="1:4" s="1104" customFormat="1" ht="11.25" customHeight="1" x14ac:dyDescent="0.2">
      <c r="A247" s="1411"/>
      <c r="B247" s="1110">
        <v>416.59000000000003</v>
      </c>
      <c r="C247" s="1110">
        <v>416.58749999999998</v>
      </c>
      <c r="D247" s="1116" t="s">
        <v>4117</v>
      </c>
    </row>
    <row r="248" spans="1:4" s="1104" customFormat="1" ht="11.25" customHeight="1" x14ac:dyDescent="0.2">
      <c r="A248" s="1412"/>
      <c r="B248" s="1111">
        <v>879.38000000000011</v>
      </c>
      <c r="C248" s="1111">
        <v>879.36749999999995</v>
      </c>
      <c r="D248" s="1117" t="s">
        <v>11</v>
      </c>
    </row>
    <row r="249" spans="1:4" s="1104" customFormat="1" ht="11.25" customHeight="1" x14ac:dyDescent="0.2">
      <c r="A249" s="1411" t="s">
        <v>3704</v>
      </c>
      <c r="B249" s="1110">
        <v>5000</v>
      </c>
      <c r="C249" s="1110">
        <v>0</v>
      </c>
      <c r="D249" s="1116" t="s">
        <v>649</v>
      </c>
    </row>
    <row r="250" spans="1:4" s="1104" customFormat="1" ht="11.25" customHeight="1" x14ac:dyDescent="0.2">
      <c r="A250" s="1411"/>
      <c r="B250" s="1110">
        <v>195</v>
      </c>
      <c r="C250" s="1110">
        <v>195</v>
      </c>
      <c r="D250" s="1116" t="s">
        <v>3700</v>
      </c>
    </row>
    <row r="251" spans="1:4" s="1104" customFormat="1" ht="11.25" customHeight="1" x14ac:dyDescent="0.2">
      <c r="A251" s="1411"/>
      <c r="B251" s="1110">
        <v>376</v>
      </c>
      <c r="C251" s="1110">
        <v>376</v>
      </c>
      <c r="D251" s="1116" t="s">
        <v>577</v>
      </c>
    </row>
    <row r="252" spans="1:4" s="1104" customFormat="1" ht="11.25" customHeight="1" x14ac:dyDescent="0.2">
      <c r="A252" s="1412"/>
      <c r="B252" s="1111">
        <v>5571</v>
      </c>
      <c r="C252" s="1111">
        <v>571</v>
      </c>
      <c r="D252" s="1117" t="s">
        <v>11</v>
      </c>
    </row>
    <row r="253" spans="1:4" s="1104" customFormat="1" ht="11.25" customHeight="1" x14ac:dyDescent="0.2">
      <c r="A253" s="1411" t="s">
        <v>1521</v>
      </c>
      <c r="B253" s="1110">
        <v>400</v>
      </c>
      <c r="C253" s="1110">
        <v>400</v>
      </c>
      <c r="D253" s="1116" t="s">
        <v>577</v>
      </c>
    </row>
    <row r="254" spans="1:4" s="1104" customFormat="1" ht="11.25" customHeight="1" x14ac:dyDescent="0.2">
      <c r="A254" s="1411"/>
      <c r="B254" s="1110">
        <v>2000</v>
      </c>
      <c r="C254" s="1110">
        <v>2000</v>
      </c>
      <c r="D254" s="1116" t="s">
        <v>560</v>
      </c>
    </row>
    <row r="255" spans="1:4" s="1104" customFormat="1" ht="11.25" customHeight="1" x14ac:dyDescent="0.2">
      <c r="A255" s="1411"/>
      <c r="B255" s="1110">
        <v>2400</v>
      </c>
      <c r="C255" s="1110">
        <v>2400</v>
      </c>
      <c r="D255" s="1116" t="s">
        <v>11</v>
      </c>
    </row>
    <row r="256" spans="1:4" s="1104" customFormat="1" ht="11.25" customHeight="1" x14ac:dyDescent="0.2">
      <c r="A256" s="1410" t="s">
        <v>1522</v>
      </c>
      <c r="B256" s="1109">
        <v>249.95</v>
      </c>
      <c r="C256" s="1109">
        <v>249.95</v>
      </c>
      <c r="D256" s="1115" t="s">
        <v>3222</v>
      </c>
    </row>
    <row r="257" spans="1:4" s="1104" customFormat="1" ht="11.25" customHeight="1" x14ac:dyDescent="0.2">
      <c r="A257" s="1411"/>
      <c r="B257" s="1110">
        <v>875</v>
      </c>
      <c r="C257" s="1110">
        <v>875</v>
      </c>
      <c r="D257" s="1116" t="s">
        <v>3693</v>
      </c>
    </row>
    <row r="258" spans="1:4" s="1104" customFormat="1" ht="11.25" customHeight="1" x14ac:dyDescent="0.2">
      <c r="A258" s="1411"/>
      <c r="B258" s="1110">
        <v>4250</v>
      </c>
      <c r="C258" s="1110">
        <v>2000</v>
      </c>
      <c r="D258" s="1116" t="s">
        <v>3689</v>
      </c>
    </row>
    <row r="259" spans="1:4" s="1104" customFormat="1" ht="11.25" customHeight="1" x14ac:dyDescent="0.2">
      <c r="A259" s="1411"/>
      <c r="B259" s="1110">
        <v>5374.95</v>
      </c>
      <c r="C259" s="1110">
        <v>3124.95</v>
      </c>
      <c r="D259" s="1116" t="s">
        <v>11</v>
      </c>
    </row>
    <row r="260" spans="1:4" s="1104" customFormat="1" ht="11.25" customHeight="1" x14ac:dyDescent="0.2">
      <c r="A260" s="1410" t="s">
        <v>3705</v>
      </c>
      <c r="B260" s="1109">
        <v>569.24</v>
      </c>
      <c r="C260" s="1109">
        <v>569.24</v>
      </c>
      <c r="D260" s="1115" t="s">
        <v>576</v>
      </c>
    </row>
    <row r="261" spans="1:4" s="1104" customFormat="1" ht="11.25" customHeight="1" x14ac:dyDescent="0.2">
      <c r="A261" s="1411"/>
      <c r="B261" s="1110">
        <v>300</v>
      </c>
      <c r="C261" s="1110">
        <v>0</v>
      </c>
      <c r="D261" s="1116" t="s">
        <v>3223</v>
      </c>
    </row>
    <row r="262" spans="1:4" s="1104" customFormat="1" ht="11.25" customHeight="1" x14ac:dyDescent="0.2">
      <c r="A262" s="1412"/>
      <c r="B262" s="1111">
        <v>869.24</v>
      </c>
      <c r="C262" s="1111">
        <v>569.24</v>
      </c>
      <c r="D262" s="1117" t="s">
        <v>11</v>
      </c>
    </row>
    <row r="263" spans="1:4" s="1104" customFormat="1" ht="11.25" customHeight="1" x14ac:dyDescent="0.2">
      <c r="A263" s="1411" t="s">
        <v>332</v>
      </c>
      <c r="B263" s="1110">
        <v>400</v>
      </c>
      <c r="C263" s="1110">
        <v>400</v>
      </c>
      <c r="D263" s="1116" t="s">
        <v>576</v>
      </c>
    </row>
    <row r="264" spans="1:4" s="1104" customFormat="1" ht="11.25" customHeight="1" x14ac:dyDescent="0.2">
      <c r="A264" s="1411"/>
      <c r="B264" s="1110">
        <v>168</v>
      </c>
      <c r="C264" s="1110">
        <v>168</v>
      </c>
      <c r="D264" s="1116" t="s">
        <v>577</v>
      </c>
    </row>
    <row r="265" spans="1:4" s="1104" customFormat="1" ht="11.25" customHeight="1" x14ac:dyDescent="0.2">
      <c r="A265" s="1412"/>
      <c r="B265" s="1111">
        <v>568</v>
      </c>
      <c r="C265" s="1111">
        <v>568</v>
      </c>
      <c r="D265" s="1117" t="s">
        <v>11</v>
      </c>
    </row>
    <row r="266" spans="1:4" s="1104" customFormat="1" ht="11.25" customHeight="1" x14ac:dyDescent="0.2">
      <c r="A266" s="1411" t="s">
        <v>3706</v>
      </c>
      <c r="B266" s="1110">
        <v>8.86</v>
      </c>
      <c r="C266" s="1110">
        <v>8.8575099999999996</v>
      </c>
      <c r="D266" s="1116" t="s">
        <v>576</v>
      </c>
    </row>
    <row r="267" spans="1:4" s="1104" customFormat="1" ht="11.25" customHeight="1" x14ac:dyDescent="0.2">
      <c r="A267" s="1411"/>
      <c r="B267" s="1110">
        <v>130</v>
      </c>
      <c r="C267" s="1110">
        <v>130</v>
      </c>
      <c r="D267" s="1116" t="s">
        <v>2896</v>
      </c>
    </row>
    <row r="268" spans="1:4" s="1104" customFormat="1" ht="11.25" customHeight="1" x14ac:dyDescent="0.2">
      <c r="A268" s="1411"/>
      <c r="B268" s="1110">
        <v>289.89999999999998</v>
      </c>
      <c r="C268" s="1110">
        <v>260.77100000000002</v>
      </c>
      <c r="D268" s="1116" t="s">
        <v>3223</v>
      </c>
    </row>
    <row r="269" spans="1:4" s="1104" customFormat="1" ht="11.25" customHeight="1" x14ac:dyDescent="0.2">
      <c r="A269" s="1411"/>
      <c r="B269" s="1110">
        <v>428.76</v>
      </c>
      <c r="C269" s="1110">
        <v>399.62851000000001</v>
      </c>
      <c r="D269" s="1116" t="s">
        <v>11</v>
      </c>
    </row>
    <row r="270" spans="1:4" s="1104" customFormat="1" ht="11.25" customHeight="1" x14ac:dyDescent="0.2">
      <c r="A270" s="1410" t="s">
        <v>2516</v>
      </c>
      <c r="B270" s="1109">
        <v>412.37</v>
      </c>
      <c r="C270" s="1109">
        <v>412.36522000000002</v>
      </c>
      <c r="D270" s="1115" t="s">
        <v>576</v>
      </c>
    </row>
    <row r="271" spans="1:4" s="1104" customFormat="1" ht="11.25" customHeight="1" x14ac:dyDescent="0.2">
      <c r="A271" s="1411"/>
      <c r="B271" s="1110">
        <v>168.8</v>
      </c>
      <c r="C271" s="1110">
        <v>168.8</v>
      </c>
      <c r="D271" s="1116" t="s">
        <v>577</v>
      </c>
    </row>
    <row r="272" spans="1:4" s="1104" customFormat="1" ht="11.25" customHeight="1" x14ac:dyDescent="0.2">
      <c r="A272" s="1411"/>
      <c r="B272" s="1110">
        <v>581.17000000000007</v>
      </c>
      <c r="C272" s="1110">
        <v>581.16522000000009</v>
      </c>
      <c r="D272" s="1116" t="s">
        <v>11</v>
      </c>
    </row>
    <row r="273" spans="1:4" s="1104" customFormat="1" ht="11.25" customHeight="1" x14ac:dyDescent="0.2">
      <c r="A273" s="1410" t="s">
        <v>3707</v>
      </c>
      <c r="B273" s="1109">
        <v>420</v>
      </c>
      <c r="C273" s="1109">
        <v>420</v>
      </c>
      <c r="D273" s="1115" t="s">
        <v>576</v>
      </c>
    </row>
    <row r="274" spans="1:4" s="1104" customFormat="1" ht="11.25" customHeight="1" x14ac:dyDescent="0.2">
      <c r="A274" s="1412"/>
      <c r="B274" s="1111">
        <v>420</v>
      </c>
      <c r="C274" s="1111">
        <v>420</v>
      </c>
      <c r="D274" s="1117" t="s">
        <v>11</v>
      </c>
    </row>
    <row r="275" spans="1:4" s="1104" customFormat="1" ht="11.25" customHeight="1" x14ac:dyDescent="0.2">
      <c r="A275" s="1410" t="s">
        <v>333</v>
      </c>
      <c r="B275" s="1109">
        <v>400</v>
      </c>
      <c r="C275" s="1109">
        <v>400</v>
      </c>
      <c r="D275" s="1115" t="s">
        <v>576</v>
      </c>
    </row>
    <row r="276" spans="1:4" s="1104" customFormat="1" ht="11.25" customHeight="1" x14ac:dyDescent="0.2">
      <c r="A276" s="1411"/>
      <c r="B276" s="1110">
        <v>40.6</v>
      </c>
      <c r="C276" s="1110">
        <v>40.6</v>
      </c>
      <c r="D276" s="1116" t="s">
        <v>577</v>
      </c>
    </row>
    <row r="277" spans="1:4" s="1104" customFormat="1" ht="11.25" customHeight="1" x14ac:dyDescent="0.2">
      <c r="A277" s="1412"/>
      <c r="B277" s="1111">
        <v>440.6</v>
      </c>
      <c r="C277" s="1111">
        <v>440.6</v>
      </c>
      <c r="D277" s="1117" t="s">
        <v>11</v>
      </c>
    </row>
    <row r="278" spans="1:4" s="1104" customFormat="1" ht="11.25" customHeight="1" x14ac:dyDescent="0.2">
      <c r="A278" s="1411" t="s">
        <v>1523</v>
      </c>
      <c r="B278" s="1110">
        <v>103.01</v>
      </c>
      <c r="C278" s="1110">
        <v>103.00731999999999</v>
      </c>
      <c r="D278" s="1116" t="s">
        <v>576</v>
      </c>
    </row>
    <row r="279" spans="1:4" s="1104" customFormat="1" ht="11.25" customHeight="1" x14ac:dyDescent="0.2">
      <c r="A279" s="1411"/>
      <c r="B279" s="1110">
        <v>384</v>
      </c>
      <c r="C279" s="1110">
        <v>347.80088000000001</v>
      </c>
      <c r="D279" s="1116" t="s">
        <v>580</v>
      </c>
    </row>
    <row r="280" spans="1:4" s="1104" customFormat="1" ht="11.25" customHeight="1" x14ac:dyDescent="0.2">
      <c r="A280" s="1411"/>
      <c r="B280" s="1110">
        <v>1060.51</v>
      </c>
      <c r="C280" s="1110">
        <v>1060.51</v>
      </c>
      <c r="D280" s="1116" t="s">
        <v>3688</v>
      </c>
    </row>
    <row r="281" spans="1:4" s="1104" customFormat="1" ht="11.25" customHeight="1" x14ac:dyDescent="0.2">
      <c r="A281" s="1411"/>
      <c r="B281" s="1110">
        <v>1547.52</v>
      </c>
      <c r="C281" s="1110">
        <v>1511.3181999999999</v>
      </c>
      <c r="D281" s="1116" t="s">
        <v>11</v>
      </c>
    </row>
    <row r="282" spans="1:4" s="1104" customFormat="1" ht="11.25" customHeight="1" x14ac:dyDescent="0.2">
      <c r="A282" s="1410" t="s">
        <v>334</v>
      </c>
      <c r="B282" s="1109">
        <v>8482</v>
      </c>
      <c r="C282" s="1109">
        <v>8482</v>
      </c>
      <c r="D282" s="1115" t="s">
        <v>600</v>
      </c>
    </row>
    <row r="283" spans="1:4" s="1104" customFormat="1" ht="11.25" customHeight="1" x14ac:dyDescent="0.2">
      <c r="A283" s="1411"/>
      <c r="B283" s="1110">
        <v>2099</v>
      </c>
      <c r="C283" s="1110">
        <v>2099</v>
      </c>
      <c r="D283" s="1116" t="s">
        <v>3689</v>
      </c>
    </row>
    <row r="284" spans="1:4" s="1104" customFormat="1" ht="11.25" customHeight="1" x14ac:dyDescent="0.2">
      <c r="A284" s="1411"/>
      <c r="B284" s="1110">
        <v>10581</v>
      </c>
      <c r="C284" s="1110">
        <v>10581</v>
      </c>
      <c r="D284" s="1116" t="s">
        <v>11</v>
      </c>
    </row>
    <row r="285" spans="1:4" s="1104" customFormat="1" ht="11.25" customHeight="1" x14ac:dyDescent="0.2">
      <c r="A285" s="1410" t="s">
        <v>4588</v>
      </c>
      <c r="B285" s="1109">
        <v>119.92</v>
      </c>
      <c r="C285" s="1109">
        <v>119.92</v>
      </c>
      <c r="D285" s="1115" t="s">
        <v>577</v>
      </c>
    </row>
    <row r="286" spans="1:4" s="1104" customFormat="1" ht="11.25" customHeight="1" x14ac:dyDescent="0.2">
      <c r="A286" s="1412"/>
      <c r="B286" s="1111">
        <v>119.92</v>
      </c>
      <c r="C286" s="1111">
        <v>119.92</v>
      </c>
      <c r="D286" s="1117" t="s">
        <v>11</v>
      </c>
    </row>
    <row r="287" spans="1:4" s="1104" customFormat="1" ht="11.25" customHeight="1" x14ac:dyDescent="0.2">
      <c r="A287" s="1411" t="s">
        <v>3225</v>
      </c>
      <c r="B287" s="1110">
        <v>7660.2</v>
      </c>
      <c r="C287" s="1110">
        <v>7660.1938700000001</v>
      </c>
      <c r="D287" s="1116" t="s">
        <v>3688</v>
      </c>
    </row>
    <row r="288" spans="1:4" s="1104" customFormat="1" ht="11.25" customHeight="1" x14ac:dyDescent="0.2">
      <c r="A288" s="1412"/>
      <c r="B288" s="1111">
        <v>7660.2</v>
      </c>
      <c r="C288" s="1111">
        <v>7660.1938700000001</v>
      </c>
      <c r="D288" s="1117" t="s">
        <v>11</v>
      </c>
    </row>
    <row r="289" spans="1:4" s="1104" customFormat="1" ht="11.25" customHeight="1" x14ac:dyDescent="0.2">
      <c r="A289" s="1411" t="s">
        <v>3708</v>
      </c>
      <c r="B289" s="1110">
        <v>64.78</v>
      </c>
      <c r="C289" s="1110">
        <v>64.78</v>
      </c>
      <c r="D289" s="1116" t="s">
        <v>576</v>
      </c>
    </row>
    <row r="290" spans="1:4" s="1104" customFormat="1" ht="11.25" customHeight="1" x14ac:dyDescent="0.2">
      <c r="A290" s="1411"/>
      <c r="B290" s="1110">
        <v>64.78</v>
      </c>
      <c r="C290" s="1110">
        <v>64.78</v>
      </c>
      <c r="D290" s="1116" t="s">
        <v>11</v>
      </c>
    </row>
    <row r="291" spans="1:4" s="1104" customFormat="1" ht="11.25" customHeight="1" x14ac:dyDescent="0.2">
      <c r="A291" s="1410" t="s">
        <v>2533</v>
      </c>
      <c r="B291" s="1109">
        <v>788.9</v>
      </c>
      <c r="C291" s="1109">
        <v>644.18455000000006</v>
      </c>
      <c r="D291" s="1115" t="s">
        <v>560</v>
      </c>
    </row>
    <row r="292" spans="1:4" s="1104" customFormat="1" ht="11.25" customHeight="1" x14ac:dyDescent="0.2">
      <c r="A292" s="1411"/>
      <c r="B292" s="1110">
        <v>2250</v>
      </c>
      <c r="C292" s="1110">
        <v>2234.6310800000001</v>
      </c>
      <c r="D292" s="1116" t="s">
        <v>3689</v>
      </c>
    </row>
    <row r="293" spans="1:4" s="1104" customFormat="1" ht="11.25" customHeight="1" x14ac:dyDescent="0.2">
      <c r="A293" s="1411"/>
      <c r="B293" s="1110">
        <v>3038.9</v>
      </c>
      <c r="C293" s="1110">
        <v>2878.8156300000001</v>
      </c>
      <c r="D293" s="1116" t="s">
        <v>11</v>
      </c>
    </row>
    <row r="294" spans="1:4" s="1104" customFormat="1" ht="11.25" customHeight="1" x14ac:dyDescent="0.2">
      <c r="A294" s="1410" t="s">
        <v>3226</v>
      </c>
      <c r="B294" s="1109">
        <v>249.12</v>
      </c>
      <c r="C294" s="1109">
        <v>249.11600000000001</v>
      </c>
      <c r="D294" s="1115" t="s">
        <v>3688</v>
      </c>
    </row>
    <row r="295" spans="1:4" s="1104" customFormat="1" ht="11.25" customHeight="1" x14ac:dyDescent="0.2">
      <c r="A295" s="1412"/>
      <c r="B295" s="1111">
        <v>249.12</v>
      </c>
      <c r="C295" s="1111">
        <v>249.11600000000001</v>
      </c>
      <c r="D295" s="1117" t="s">
        <v>11</v>
      </c>
    </row>
    <row r="296" spans="1:4" s="1104" customFormat="1" ht="11.25" customHeight="1" x14ac:dyDescent="0.2">
      <c r="A296" s="1411" t="s">
        <v>2655</v>
      </c>
      <c r="B296" s="1110">
        <v>537.6</v>
      </c>
      <c r="C296" s="1110">
        <v>463.51400000000001</v>
      </c>
      <c r="D296" s="1116" t="s">
        <v>649</v>
      </c>
    </row>
    <row r="297" spans="1:4" s="1104" customFormat="1" ht="11.25" customHeight="1" x14ac:dyDescent="0.2">
      <c r="A297" s="1411"/>
      <c r="B297" s="1110">
        <v>488</v>
      </c>
      <c r="C297" s="1110">
        <v>407.99561</v>
      </c>
      <c r="D297" s="1116" t="s">
        <v>576</v>
      </c>
    </row>
    <row r="298" spans="1:4" s="1104" customFormat="1" ht="11.25" customHeight="1" x14ac:dyDescent="0.2">
      <c r="A298" s="1411"/>
      <c r="B298" s="1110">
        <v>2400</v>
      </c>
      <c r="C298" s="1110">
        <v>2400</v>
      </c>
      <c r="D298" s="1116" t="s">
        <v>3223</v>
      </c>
    </row>
    <row r="299" spans="1:4" s="1104" customFormat="1" ht="11.25" customHeight="1" x14ac:dyDescent="0.2">
      <c r="A299" s="1411"/>
      <c r="B299" s="1110">
        <v>2646.41</v>
      </c>
      <c r="C299" s="1110">
        <v>2646.4075600000001</v>
      </c>
      <c r="D299" s="1116" t="s">
        <v>580</v>
      </c>
    </row>
    <row r="300" spans="1:4" s="1104" customFormat="1" ht="11.25" customHeight="1" x14ac:dyDescent="0.2">
      <c r="A300" s="1411"/>
      <c r="B300" s="1110">
        <v>320.45999999999998</v>
      </c>
      <c r="C300" s="1110">
        <v>320.44719999999995</v>
      </c>
      <c r="D300" s="1116" t="s">
        <v>577</v>
      </c>
    </row>
    <row r="301" spans="1:4" s="1104" customFormat="1" ht="11.25" customHeight="1" x14ac:dyDescent="0.2">
      <c r="A301" s="1411"/>
      <c r="B301" s="1110">
        <v>251.1</v>
      </c>
      <c r="C301" s="1110">
        <v>251.1</v>
      </c>
      <c r="D301" s="1116" t="s">
        <v>3688</v>
      </c>
    </row>
    <row r="302" spans="1:4" s="1104" customFormat="1" ht="11.25" customHeight="1" x14ac:dyDescent="0.2">
      <c r="A302" s="1411"/>
      <c r="B302" s="1110">
        <v>2000</v>
      </c>
      <c r="C302" s="1110">
        <v>2000</v>
      </c>
      <c r="D302" s="1116" t="s">
        <v>3689</v>
      </c>
    </row>
    <row r="303" spans="1:4" s="1104" customFormat="1" ht="11.25" customHeight="1" x14ac:dyDescent="0.2">
      <c r="A303" s="1412"/>
      <c r="B303" s="1111">
        <v>8643.57</v>
      </c>
      <c r="C303" s="1111">
        <v>8489.4643700000015</v>
      </c>
      <c r="D303" s="1117" t="s">
        <v>11</v>
      </c>
    </row>
    <row r="304" spans="1:4" s="1104" customFormat="1" ht="11.25" customHeight="1" x14ac:dyDescent="0.2">
      <c r="A304" s="1411" t="s">
        <v>335</v>
      </c>
      <c r="B304" s="1110">
        <v>400</v>
      </c>
      <c r="C304" s="1110">
        <v>400</v>
      </c>
      <c r="D304" s="1116" t="s">
        <v>576</v>
      </c>
    </row>
    <row r="305" spans="1:4" s="1104" customFormat="1" ht="11.25" customHeight="1" x14ac:dyDescent="0.2">
      <c r="A305" s="1411"/>
      <c r="B305" s="1110">
        <v>203.28</v>
      </c>
      <c r="C305" s="1110">
        <v>203.28</v>
      </c>
      <c r="D305" s="1116" t="s">
        <v>577</v>
      </c>
    </row>
    <row r="306" spans="1:4" s="1104" customFormat="1" ht="11.25" customHeight="1" x14ac:dyDescent="0.2">
      <c r="A306" s="1411"/>
      <c r="B306" s="1110">
        <v>74.06</v>
      </c>
      <c r="C306" s="1110">
        <v>74.058999999999997</v>
      </c>
      <c r="D306" s="1116" t="s">
        <v>588</v>
      </c>
    </row>
    <row r="307" spans="1:4" s="1104" customFormat="1" ht="11.25" customHeight="1" x14ac:dyDescent="0.2">
      <c r="A307" s="1411"/>
      <c r="B307" s="1110">
        <v>677.33999999999992</v>
      </c>
      <c r="C307" s="1110">
        <v>677.33899999999994</v>
      </c>
      <c r="D307" s="1116" t="s">
        <v>11</v>
      </c>
    </row>
    <row r="308" spans="1:4" s="1104" customFormat="1" ht="11.25" customHeight="1" x14ac:dyDescent="0.2">
      <c r="A308" s="1410" t="s">
        <v>1524</v>
      </c>
      <c r="B308" s="1109">
        <v>696.06</v>
      </c>
      <c r="C308" s="1109">
        <v>0</v>
      </c>
      <c r="D308" s="1115" t="s">
        <v>4586</v>
      </c>
    </row>
    <row r="309" spans="1:4" s="1104" customFormat="1" ht="11.25" customHeight="1" x14ac:dyDescent="0.2">
      <c r="A309" s="1411"/>
      <c r="B309" s="1110">
        <v>80</v>
      </c>
      <c r="C309" s="1110">
        <v>71.08</v>
      </c>
      <c r="D309" s="1116" t="s">
        <v>589</v>
      </c>
    </row>
    <row r="310" spans="1:4" s="1104" customFormat="1" ht="11.25" customHeight="1" x14ac:dyDescent="0.2">
      <c r="A310" s="1411"/>
      <c r="B310" s="1110">
        <v>1701</v>
      </c>
      <c r="C310" s="1110">
        <v>1701</v>
      </c>
      <c r="D310" s="1116" t="s">
        <v>600</v>
      </c>
    </row>
    <row r="311" spans="1:4" s="1104" customFormat="1" ht="11.25" customHeight="1" x14ac:dyDescent="0.2">
      <c r="A311" s="1411"/>
      <c r="B311" s="1110">
        <v>13.37</v>
      </c>
      <c r="C311" s="1110">
        <v>13.371870000000001</v>
      </c>
      <c r="D311" s="1116" t="s">
        <v>3688</v>
      </c>
    </row>
    <row r="312" spans="1:4" s="1104" customFormat="1" ht="11.25" customHeight="1" x14ac:dyDescent="0.2">
      <c r="A312" s="1411"/>
      <c r="B312" s="1110">
        <v>2490.4299999999998</v>
      </c>
      <c r="C312" s="1110">
        <v>1785.4518699999999</v>
      </c>
      <c r="D312" s="1116" t="s">
        <v>11</v>
      </c>
    </row>
    <row r="313" spans="1:4" s="1104" customFormat="1" ht="11.25" customHeight="1" x14ac:dyDescent="0.2">
      <c r="A313" s="1410" t="s">
        <v>1525</v>
      </c>
      <c r="B313" s="1109">
        <v>400</v>
      </c>
      <c r="C313" s="1109">
        <v>400</v>
      </c>
      <c r="D313" s="1115" t="s">
        <v>576</v>
      </c>
    </row>
    <row r="314" spans="1:4" s="1104" customFormat="1" ht="11.25" customHeight="1" x14ac:dyDescent="0.2">
      <c r="A314" s="1411"/>
      <c r="B314" s="1110">
        <v>136.4</v>
      </c>
      <c r="C314" s="1110">
        <v>136.4</v>
      </c>
      <c r="D314" s="1116" t="s">
        <v>3690</v>
      </c>
    </row>
    <row r="315" spans="1:4" s="1104" customFormat="1" ht="11.25" customHeight="1" x14ac:dyDescent="0.2">
      <c r="A315" s="1412"/>
      <c r="B315" s="1111">
        <v>536.4</v>
      </c>
      <c r="C315" s="1111">
        <v>536.4</v>
      </c>
      <c r="D315" s="1117" t="s">
        <v>11</v>
      </c>
    </row>
    <row r="316" spans="1:4" s="1104" customFormat="1" ht="11.25" customHeight="1" x14ac:dyDescent="0.2">
      <c r="A316" s="1411" t="s">
        <v>4589</v>
      </c>
      <c r="B316" s="1110">
        <v>67.91</v>
      </c>
      <c r="C316" s="1110">
        <v>67.909669999999991</v>
      </c>
      <c r="D316" s="1116" t="s">
        <v>577</v>
      </c>
    </row>
    <row r="317" spans="1:4" s="1104" customFormat="1" ht="11.25" customHeight="1" x14ac:dyDescent="0.2">
      <c r="A317" s="1412"/>
      <c r="B317" s="1111">
        <v>67.91</v>
      </c>
      <c r="C317" s="1111">
        <v>67.909669999999991</v>
      </c>
      <c r="D317" s="1117" t="s">
        <v>11</v>
      </c>
    </row>
    <row r="318" spans="1:4" s="1104" customFormat="1" ht="11.25" customHeight="1" x14ac:dyDescent="0.2">
      <c r="A318" s="1411" t="s">
        <v>3227</v>
      </c>
      <c r="B318" s="1110">
        <v>2500.0100000000002</v>
      </c>
      <c r="C318" s="1110">
        <v>0</v>
      </c>
      <c r="D318" s="1116" t="s">
        <v>4586</v>
      </c>
    </row>
    <row r="319" spans="1:4" s="1104" customFormat="1" ht="11.25" customHeight="1" x14ac:dyDescent="0.2">
      <c r="A319" s="1411"/>
      <c r="B319" s="1110">
        <v>57.2</v>
      </c>
      <c r="C319" s="1110">
        <v>57.2</v>
      </c>
      <c r="D319" s="1116" t="s">
        <v>589</v>
      </c>
    </row>
    <row r="320" spans="1:4" s="1104" customFormat="1" ht="11.25" customHeight="1" x14ac:dyDescent="0.2">
      <c r="A320" s="1411"/>
      <c r="B320" s="1110">
        <v>140.78</v>
      </c>
      <c r="C320" s="1110">
        <v>140.76</v>
      </c>
      <c r="D320" s="1116" t="s">
        <v>4117</v>
      </c>
    </row>
    <row r="321" spans="1:4" s="1104" customFormat="1" ht="11.25" customHeight="1" x14ac:dyDescent="0.2">
      <c r="A321" s="1411"/>
      <c r="B321" s="1110">
        <v>2697.9900000000002</v>
      </c>
      <c r="C321" s="1110">
        <v>197.95999999999998</v>
      </c>
      <c r="D321" s="1116" t="s">
        <v>11</v>
      </c>
    </row>
    <row r="322" spans="1:4" s="1104" customFormat="1" ht="11.25" customHeight="1" x14ac:dyDescent="0.2">
      <c r="A322" s="1410" t="s">
        <v>1526</v>
      </c>
      <c r="B322" s="1109">
        <v>200</v>
      </c>
      <c r="C322" s="1109">
        <v>23.528380000000002</v>
      </c>
      <c r="D322" s="1115" t="s">
        <v>3700</v>
      </c>
    </row>
    <row r="323" spans="1:4" s="1104" customFormat="1" ht="11.25" customHeight="1" x14ac:dyDescent="0.2">
      <c r="A323" s="1412"/>
      <c r="B323" s="1111">
        <v>200</v>
      </c>
      <c r="C323" s="1111">
        <v>23.528380000000002</v>
      </c>
      <c r="D323" s="1117" t="s">
        <v>11</v>
      </c>
    </row>
    <row r="324" spans="1:4" s="1104" customFormat="1" ht="11.25" customHeight="1" x14ac:dyDescent="0.2">
      <c r="A324" s="1410" t="s">
        <v>1527</v>
      </c>
      <c r="B324" s="1109">
        <v>300</v>
      </c>
      <c r="C324" s="1109">
        <v>300</v>
      </c>
      <c r="D324" s="1115" t="s">
        <v>600</v>
      </c>
    </row>
    <row r="325" spans="1:4" s="1104" customFormat="1" ht="11.25" customHeight="1" x14ac:dyDescent="0.2">
      <c r="A325" s="1411"/>
      <c r="B325" s="1110">
        <v>150</v>
      </c>
      <c r="C325" s="1110">
        <v>150</v>
      </c>
      <c r="D325" s="1116" t="s">
        <v>583</v>
      </c>
    </row>
    <row r="326" spans="1:4" s="1104" customFormat="1" ht="11.25" customHeight="1" x14ac:dyDescent="0.2">
      <c r="A326" s="1412"/>
      <c r="B326" s="1111">
        <v>450</v>
      </c>
      <c r="C326" s="1111">
        <v>450</v>
      </c>
      <c r="D326" s="1117" t="s">
        <v>11</v>
      </c>
    </row>
    <row r="327" spans="1:4" s="1104" customFormat="1" ht="11.25" customHeight="1" x14ac:dyDescent="0.2">
      <c r="A327" s="1411" t="s">
        <v>1528</v>
      </c>
      <c r="B327" s="1110">
        <v>2446.9</v>
      </c>
      <c r="C327" s="1110">
        <v>0</v>
      </c>
      <c r="D327" s="1116" t="s">
        <v>649</v>
      </c>
    </row>
    <row r="328" spans="1:4" s="1104" customFormat="1" ht="11.25" customHeight="1" x14ac:dyDescent="0.2">
      <c r="A328" s="1412"/>
      <c r="B328" s="1111">
        <v>2446.9</v>
      </c>
      <c r="C328" s="1111">
        <v>0</v>
      </c>
      <c r="D328" s="1117" t="s">
        <v>11</v>
      </c>
    </row>
    <row r="329" spans="1:4" s="1104" customFormat="1" ht="11.25" customHeight="1" x14ac:dyDescent="0.2">
      <c r="A329" s="1411" t="s">
        <v>1529</v>
      </c>
      <c r="B329" s="1110">
        <v>3600</v>
      </c>
      <c r="C329" s="1110">
        <v>2400</v>
      </c>
      <c r="D329" s="1116" t="s">
        <v>580</v>
      </c>
    </row>
    <row r="330" spans="1:4" s="1104" customFormat="1" ht="11.25" customHeight="1" x14ac:dyDescent="0.2">
      <c r="A330" s="1411"/>
      <c r="B330" s="1110">
        <v>31.08</v>
      </c>
      <c r="C330" s="1110">
        <v>0</v>
      </c>
      <c r="D330" s="1116" t="s">
        <v>577</v>
      </c>
    </row>
    <row r="331" spans="1:4" s="1104" customFormat="1" ht="11.25" customHeight="1" x14ac:dyDescent="0.2">
      <c r="A331" s="1411"/>
      <c r="B331" s="1110">
        <v>3631.08</v>
      </c>
      <c r="C331" s="1110">
        <v>2400</v>
      </c>
      <c r="D331" s="1116" t="s">
        <v>11</v>
      </c>
    </row>
    <row r="332" spans="1:4" s="1104" customFormat="1" ht="11.25" customHeight="1" x14ac:dyDescent="0.2">
      <c r="A332" s="1410" t="s">
        <v>1530</v>
      </c>
      <c r="B332" s="1109">
        <v>400</v>
      </c>
      <c r="C332" s="1109">
        <v>400</v>
      </c>
      <c r="D332" s="1115" t="s">
        <v>576</v>
      </c>
    </row>
    <row r="333" spans="1:4" s="1104" customFormat="1" ht="11.25" customHeight="1" x14ac:dyDescent="0.2">
      <c r="A333" s="1411"/>
      <c r="B333" s="1110">
        <v>37.5</v>
      </c>
      <c r="C333" s="1110">
        <v>37.5</v>
      </c>
      <c r="D333" s="1116" t="s">
        <v>2939</v>
      </c>
    </row>
    <row r="334" spans="1:4" s="1104" customFormat="1" ht="11.25" customHeight="1" x14ac:dyDescent="0.2">
      <c r="A334" s="1411"/>
      <c r="B334" s="1110">
        <v>275</v>
      </c>
      <c r="C334" s="1110">
        <v>275</v>
      </c>
      <c r="D334" s="1116" t="s">
        <v>3691</v>
      </c>
    </row>
    <row r="335" spans="1:4" s="1104" customFormat="1" ht="11.25" customHeight="1" x14ac:dyDescent="0.2">
      <c r="A335" s="1411"/>
      <c r="B335" s="1110">
        <v>50</v>
      </c>
      <c r="C335" s="1110">
        <v>50</v>
      </c>
      <c r="D335" s="1116" t="s">
        <v>2850</v>
      </c>
    </row>
    <row r="336" spans="1:4" s="1104" customFormat="1" ht="11.25" customHeight="1" x14ac:dyDescent="0.2">
      <c r="A336" s="1411"/>
      <c r="B336" s="1110">
        <v>762.5</v>
      </c>
      <c r="C336" s="1110">
        <v>762.5</v>
      </c>
      <c r="D336" s="1116" t="s">
        <v>11</v>
      </c>
    </row>
    <row r="337" spans="1:4" s="1104" customFormat="1" ht="11.25" customHeight="1" x14ac:dyDescent="0.2">
      <c r="A337" s="1410" t="s">
        <v>1531</v>
      </c>
      <c r="B337" s="1109">
        <v>400</v>
      </c>
      <c r="C337" s="1109">
        <v>0</v>
      </c>
      <c r="D337" s="1115" t="s">
        <v>576</v>
      </c>
    </row>
    <row r="338" spans="1:4" s="1104" customFormat="1" ht="11.25" customHeight="1" x14ac:dyDescent="0.2">
      <c r="A338" s="1411"/>
      <c r="B338" s="1110">
        <v>225</v>
      </c>
      <c r="C338" s="1110">
        <v>225</v>
      </c>
      <c r="D338" s="1116" t="s">
        <v>3689</v>
      </c>
    </row>
    <row r="339" spans="1:4" s="1104" customFormat="1" ht="11.25" customHeight="1" x14ac:dyDescent="0.2">
      <c r="A339" s="1412"/>
      <c r="B339" s="1111">
        <v>625</v>
      </c>
      <c r="C339" s="1111">
        <v>225</v>
      </c>
      <c r="D339" s="1117" t="s">
        <v>11</v>
      </c>
    </row>
    <row r="340" spans="1:4" s="1104" customFormat="1" ht="11.25" customHeight="1" x14ac:dyDescent="0.2">
      <c r="A340" s="1411" t="s">
        <v>1532</v>
      </c>
      <c r="B340" s="1110">
        <v>450</v>
      </c>
      <c r="C340" s="1110">
        <v>450</v>
      </c>
      <c r="D340" s="1116" t="s">
        <v>600</v>
      </c>
    </row>
    <row r="341" spans="1:4" s="1104" customFormat="1" ht="11.25" customHeight="1" x14ac:dyDescent="0.2">
      <c r="A341" s="1412"/>
      <c r="B341" s="1111">
        <v>450</v>
      </c>
      <c r="C341" s="1111">
        <v>450</v>
      </c>
      <c r="D341" s="1117" t="s">
        <v>11</v>
      </c>
    </row>
    <row r="342" spans="1:4" s="1104" customFormat="1" ht="11.25" customHeight="1" x14ac:dyDescent="0.2">
      <c r="A342" s="1411" t="s">
        <v>336</v>
      </c>
      <c r="B342" s="1110">
        <v>500</v>
      </c>
      <c r="C342" s="1110">
        <v>500</v>
      </c>
      <c r="D342" s="1116" t="s">
        <v>576</v>
      </c>
    </row>
    <row r="343" spans="1:4" s="1104" customFormat="1" ht="11.25" customHeight="1" x14ac:dyDescent="0.2">
      <c r="A343" s="1411"/>
      <c r="B343" s="1110">
        <v>99</v>
      </c>
      <c r="C343" s="1110">
        <v>99</v>
      </c>
      <c r="D343" s="1116" t="s">
        <v>3689</v>
      </c>
    </row>
    <row r="344" spans="1:4" s="1104" customFormat="1" ht="11.25" customHeight="1" x14ac:dyDescent="0.2">
      <c r="A344" s="1411"/>
      <c r="B344" s="1110">
        <v>599</v>
      </c>
      <c r="C344" s="1110">
        <v>599</v>
      </c>
      <c r="D344" s="1116" t="s">
        <v>11</v>
      </c>
    </row>
    <row r="345" spans="1:4" s="1104" customFormat="1" ht="11.25" customHeight="1" x14ac:dyDescent="0.2">
      <c r="A345" s="1410" t="s">
        <v>2940</v>
      </c>
      <c r="B345" s="1109">
        <v>182.88</v>
      </c>
      <c r="C345" s="1109">
        <v>182.88</v>
      </c>
      <c r="D345" s="1115" t="s">
        <v>577</v>
      </c>
    </row>
    <row r="346" spans="1:4" s="1104" customFormat="1" ht="11.25" customHeight="1" x14ac:dyDescent="0.2">
      <c r="A346" s="1411"/>
      <c r="B346" s="1110">
        <v>182.88</v>
      </c>
      <c r="C346" s="1110">
        <v>182.88</v>
      </c>
      <c r="D346" s="1116" t="s">
        <v>11</v>
      </c>
    </row>
    <row r="347" spans="1:4" s="1104" customFormat="1" ht="11.25" customHeight="1" x14ac:dyDescent="0.2">
      <c r="A347" s="1410" t="s">
        <v>3709</v>
      </c>
      <c r="B347" s="1109">
        <v>400</v>
      </c>
      <c r="C347" s="1109">
        <v>400</v>
      </c>
      <c r="D347" s="1115" t="s">
        <v>576</v>
      </c>
    </row>
    <row r="348" spans="1:4" s="1104" customFormat="1" ht="11.25" customHeight="1" x14ac:dyDescent="0.2">
      <c r="A348" s="1412"/>
      <c r="B348" s="1111">
        <v>400</v>
      </c>
      <c r="C348" s="1111">
        <v>400</v>
      </c>
      <c r="D348" s="1117" t="s">
        <v>11</v>
      </c>
    </row>
    <row r="349" spans="1:4" s="1104" customFormat="1" ht="11.25" customHeight="1" x14ac:dyDescent="0.2">
      <c r="A349" s="1411" t="s">
        <v>391</v>
      </c>
      <c r="B349" s="1110">
        <v>10.54</v>
      </c>
      <c r="C349" s="1110">
        <v>10.53678</v>
      </c>
      <c r="D349" s="1116" t="s">
        <v>576</v>
      </c>
    </row>
    <row r="350" spans="1:4" s="1104" customFormat="1" ht="11.25" customHeight="1" x14ac:dyDescent="0.2">
      <c r="A350" s="1411"/>
      <c r="B350" s="1110">
        <v>24.81</v>
      </c>
      <c r="C350" s="1110">
        <v>24.81</v>
      </c>
      <c r="D350" s="1116" t="s">
        <v>577</v>
      </c>
    </row>
    <row r="351" spans="1:4" s="1104" customFormat="1" ht="11.25" customHeight="1" x14ac:dyDescent="0.2">
      <c r="A351" s="1412"/>
      <c r="B351" s="1111">
        <v>35.349999999999994</v>
      </c>
      <c r="C351" s="1111">
        <v>35.346779999999995</v>
      </c>
      <c r="D351" s="1117" t="s">
        <v>11</v>
      </c>
    </row>
    <row r="352" spans="1:4" s="1104" customFormat="1" ht="11.25" customHeight="1" x14ac:dyDescent="0.2">
      <c r="A352" s="1411" t="s">
        <v>337</v>
      </c>
      <c r="B352" s="1110">
        <v>133.6</v>
      </c>
      <c r="C352" s="1110">
        <v>132.6</v>
      </c>
      <c r="D352" s="1116" t="s">
        <v>3690</v>
      </c>
    </row>
    <row r="353" spans="1:4" s="1104" customFormat="1" ht="11.25" customHeight="1" x14ac:dyDescent="0.2">
      <c r="A353" s="1411"/>
      <c r="B353" s="1110">
        <v>99</v>
      </c>
      <c r="C353" s="1110">
        <v>99</v>
      </c>
      <c r="D353" s="1116" t="s">
        <v>3689</v>
      </c>
    </row>
    <row r="354" spans="1:4" s="1104" customFormat="1" ht="11.25" customHeight="1" x14ac:dyDescent="0.2">
      <c r="A354" s="1411"/>
      <c r="B354" s="1110">
        <v>288.26</v>
      </c>
      <c r="C354" s="1110">
        <v>288.2475</v>
      </c>
      <c r="D354" s="1116" t="s">
        <v>4117</v>
      </c>
    </row>
    <row r="355" spans="1:4" s="1104" customFormat="1" ht="11.25" customHeight="1" x14ac:dyDescent="0.2">
      <c r="A355" s="1411"/>
      <c r="B355" s="1110">
        <v>520.86</v>
      </c>
      <c r="C355" s="1110">
        <v>519.84749999999997</v>
      </c>
      <c r="D355" s="1116" t="s">
        <v>11</v>
      </c>
    </row>
    <row r="356" spans="1:4" s="1104" customFormat="1" ht="11.25" customHeight="1" x14ac:dyDescent="0.2">
      <c r="A356" s="1410" t="s">
        <v>338</v>
      </c>
      <c r="B356" s="1109">
        <v>56.12</v>
      </c>
      <c r="C356" s="1109">
        <v>56.119140000000002</v>
      </c>
      <c r="D356" s="1115" t="s">
        <v>576</v>
      </c>
    </row>
    <row r="357" spans="1:4" s="1104" customFormat="1" ht="11.25" customHeight="1" x14ac:dyDescent="0.2">
      <c r="A357" s="1411"/>
      <c r="B357" s="1110">
        <v>34.92</v>
      </c>
      <c r="C357" s="1110">
        <v>34.911149999999999</v>
      </c>
      <c r="D357" s="1116" t="s">
        <v>577</v>
      </c>
    </row>
    <row r="358" spans="1:4" s="1104" customFormat="1" ht="11.25" customHeight="1" x14ac:dyDescent="0.2">
      <c r="A358" s="1411"/>
      <c r="B358" s="1110">
        <v>91.039999999999992</v>
      </c>
      <c r="C358" s="1110">
        <v>91.030290000000008</v>
      </c>
      <c r="D358" s="1116" t="s">
        <v>11</v>
      </c>
    </row>
    <row r="359" spans="1:4" s="1104" customFormat="1" ht="11.25" customHeight="1" x14ac:dyDescent="0.2">
      <c r="A359" s="1410" t="s">
        <v>339</v>
      </c>
      <c r="B359" s="1109">
        <v>430</v>
      </c>
      <c r="C359" s="1109">
        <v>429.99400000000003</v>
      </c>
      <c r="D359" s="1115" t="s">
        <v>576</v>
      </c>
    </row>
    <row r="360" spans="1:4" s="1104" customFormat="1" ht="11.25" customHeight="1" x14ac:dyDescent="0.2">
      <c r="A360" s="1411"/>
      <c r="B360" s="1110">
        <v>14754</v>
      </c>
      <c r="C360" s="1110">
        <v>14754</v>
      </c>
      <c r="D360" s="1116" t="s">
        <v>600</v>
      </c>
    </row>
    <row r="361" spans="1:4" s="1104" customFormat="1" ht="11.25" customHeight="1" x14ac:dyDescent="0.2">
      <c r="A361" s="1412"/>
      <c r="B361" s="1111">
        <v>15184</v>
      </c>
      <c r="C361" s="1111">
        <v>15183.994000000001</v>
      </c>
      <c r="D361" s="1117" t="s">
        <v>11</v>
      </c>
    </row>
    <row r="362" spans="1:4" s="1104" customFormat="1" ht="11.25" customHeight="1" x14ac:dyDescent="0.2">
      <c r="A362" s="1411" t="s">
        <v>3228</v>
      </c>
      <c r="B362" s="1110">
        <v>500</v>
      </c>
      <c r="C362" s="1110">
        <v>500</v>
      </c>
      <c r="D362" s="1116" t="s">
        <v>576</v>
      </c>
    </row>
    <row r="363" spans="1:4" s="1104" customFormat="1" ht="11.25" customHeight="1" x14ac:dyDescent="0.2">
      <c r="A363" s="1411"/>
      <c r="B363" s="1110">
        <v>382.16</v>
      </c>
      <c r="C363" s="1110">
        <v>382.16</v>
      </c>
      <c r="D363" s="1116" t="s">
        <v>577</v>
      </c>
    </row>
    <row r="364" spans="1:4" s="1104" customFormat="1" ht="11.25" customHeight="1" x14ac:dyDescent="0.2">
      <c r="A364" s="1412"/>
      <c r="B364" s="1111">
        <v>882.16000000000008</v>
      </c>
      <c r="C364" s="1111">
        <v>882.16000000000008</v>
      </c>
      <c r="D364" s="1117" t="s">
        <v>11</v>
      </c>
    </row>
    <row r="365" spans="1:4" s="1104" customFormat="1" ht="11.25" customHeight="1" x14ac:dyDescent="0.2">
      <c r="A365" s="1411" t="s">
        <v>3710</v>
      </c>
      <c r="B365" s="1110">
        <v>80</v>
      </c>
      <c r="C365" s="1110">
        <v>80</v>
      </c>
      <c r="D365" s="1116" t="s">
        <v>576</v>
      </c>
    </row>
    <row r="366" spans="1:4" s="1104" customFormat="1" ht="11.25" customHeight="1" x14ac:dyDescent="0.2">
      <c r="A366" s="1411"/>
      <c r="B366" s="1110">
        <v>80</v>
      </c>
      <c r="C366" s="1110">
        <v>80</v>
      </c>
      <c r="D366" s="1116" t="s">
        <v>11</v>
      </c>
    </row>
    <row r="367" spans="1:4" s="1104" customFormat="1" ht="11.25" customHeight="1" x14ac:dyDescent="0.2">
      <c r="A367" s="1410" t="s">
        <v>3711</v>
      </c>
      <c r="B367" s="1109">
        <v>4862.1000000000004</v>
      </c>
      <c r="C367" s="1109">
        <v>4862.1000000000004</v>
      </c>
      <c r="D367" s="1115" t="s">
        <v>560</v>
      </c>
    </row>
    <row r="368" spans="1:4" s="1104" customFormat="1" ht="11.25" customHeight="1" x14ac:dyDescent="0.2">
      <c r="A368" s="1411"/>
      <c r="B368" s="1110">
        <v>4862.1000000000004</v>
      </c>
      <c r="C368" s="1110">
        <v>4862.1000000000004</v>
      </c>
      <c r="D368" s="1116" t="s">
        <v>11</v>
      </c>
    </row>
    <row r="369" spans="1:4" s="1104" customFormat="1" ht="11.25" customHeight="1" x14ac:dyDescent="0.2">
      <c r="A369" s="1410" t="s">
        <v>2656</v>
      </c>
      <c r="B369" s="1109">
        <v>80</v>
      </c>
      <c r="C369" s="1109">
        <v>80</v>
      </c>
      <c r="D369" s="1115" t="s">
        <v>577</v>
      </c>
    </row>
    <row r="370" spans="1:4" s="1104" customFormat="1" ht="11.25" customHeight="1" x14ac:dyDescent="0.2">
      <c r="A370" s="1412"/>
      <c r="B370" s="1111">
        <v>80</v>
      </c>
      <c r="C370" s="1111">
        <v>80</v>
      </c>
      <c r="D370" s="1117" t="s">
        <v>11</v>
      </c>
    </row>
    <row r="371" spans="1:4" s="1104" customFormat="1" ht="11.25" customHeight="1" x14ac:dyDescent="0.2">
      <c r="A371" s="1411" t="s">
        <v>3229</v>
      </c>
      <c r="B371" s="1110">
        <v>1665.1</v>
      </c>
      <c r="C371" s="1110">
        <v>1665.10258</v>
      </c>
      <c r="D371" s="1116" t="s">
        <v>649</v>
      </c>
    </row>
    <row r="372" spans="1:4" s="1104" customFormat="1" ht="11.25" customHeight="1" x14ac:dyDescent="0.2">
      <c r="A372" s="1411"/>
      <c r="B372" s="1110">
        <v>2048</v>
      </c>
      <c r="C372" s="1110">
        <v>2048</v>
      </c>
      <c r="D372" s="1116" t="s">
        <v>580</v>
      </c>
    </row>
    <row r="373" spans="1:4" s="1104" customFormat="1" ht="11.25" customHeight="1" x14ac:dyDescent="0.2">
      <c r="A373" s="1412"/>
      <c r="B373" s="1111">
        <v>3713.1</v>
      </c>
      <c r="C373" s="1111">
        <v>3713.1025799999998</v>
      </c>
      <c r="D373" s="1117" t="s">
        <v>11</v>
      </c>
    </row>
    <row r="374" spans="1:4" s="1104" customFormat="1" ht="11.25" customHeight="1" x14ac:dyDescent="0.2">
      <c r="A374" s="1411" t="s">
        <v>3712</v>
      </c>
      <c r="B374" s="1110">
        <v>75</v>
      </c>
      <c r="C374" s="1110">
        <v>75</v>
      </c>
      <c r="D374" s="1116" t="s">
        <v>4587</v>
      </c>
    </row>
    <row r="375" spans="1:4" s="1104" customFormat="1" ht="11.25" customHeight="1" x14ac:dyDescent="0.2">
      <c r="A375" s="1411"/>
      <c r="B375" s="1110">
        <v>96.8</v>
      </c>
      <c r="C375" s="1110">
        <v>96.8</v>
      </c>
      <c r="D375" s="1116" t="s">
        <v>3688</v>
      </c>
    </row>
    <row r="376" spans="1:4" s="1104" customFormat="1" ht="11.25" customHeight="1" x14ac:dyDescent="0.2">
      <c r="A376" s="1411"/>
      <c r="B376" s="1110">
        <v>171.8</v>
      </c>
      <c r="C376" s="1110">
        <v>171.8</v>
      </c>
      <c r="D376" s="1116" t="s">
        <v>11</v>
      </c>
    </row>
    <row r="377" spans="1:4" s="1104" customFormat="1" ht="11.25" customHeight="1" x14ac:dyDescent="0.2">
      <c r="A377" s="1410" t="s">
        <v>3713</v>
      </c>
      <c r="B377" s="1109">
        <v>122.6</v>
      </c>
      <c r="C377" s="1109">
        <v>108.74799999999999</v>
      </c>
      <c r="D377" s="1115" t="s">
        <v>3690</v>
      </c>
    </row>
    <row r="378" spans="1:4" s="1104" customFormat="1" ht="11.25" customHeight="1" x14ac:dyDescent="0.2">
      <c r="A378" s="1411"/>
      <c r="B378" s="1110">
        <v>80</v>
      </c>
      <c r="C378" s="1110">
        <v>80</v>
      </c>
      <c r="D378" s="1116" t="s">
        <v>577</v>
      </c>
    </row>
    <row r="379" spans="1:4" s="1104" customFormat="1" ht="11.25" customHeight="1" x14ac:dyDescent="0.2">
      <c r="A379" s="1411"/>
      <c r="B379" s="1110">
        <v>65.94</v>
      </c>
      <c r="C379" s="1110">
        <v>57.3645</v>
      </c>
      <c r="D379" s="1116" t="s">
        <v>3072</v>
      </c>
    </row>
    <row r="380" spans="1:4" s="1104" customFormat="1" ht="11.25" customHeight="1" x14ac:dyDescent="0.2">
      <c r="A380" s="1411"/>
      <c r="B380" s="1110">
        <v>96.78</v>
      </c>
      <c r="C380" s="1110">
        <v>96.772499999999994</v>
      </c>
      <c r="D380" s="1116" t="s">
        <v>4117</v>
      </c>
    </row>
    <row r="381" spans="1:4" s="1104" customFormat="1" ht="11.25" customHeight="1" x14ac:dyDescent="0.2">
      <c r="A381" s="1411"/>
      <c r="B381" s="1110">
        <v>500</v>
      </c>
      <c r="C381" s="1110">
        <v>500</v>
      </c>
      <c r="D381" s="1116" t="s">
        <v>583</v>
      </c>
    </row>
    <row r="382" spans="1:4" s="1104" customFormat="1" ht="11.25" customHeight="1" x14ac:dyDescent="0.2">
      <c r="A382" s="1411"/>
      <c r="B382" s="1110">
        <v>865.31999999999994</v>
      </c>
      <c r="C382" s="1110">
        <v>842.88499999999999</v>
      </c>
      <c r="D382" s="1116" t="s">
        <v>11</v>
      </c>
    </row>
    <row r="383" spans="1:4" s="1104" customFormat="1" ht="11.25" customHeight="1" x14ac:dyDescent="0.2">
      <c r="A383" s="1410" t="s">
        <v>2534</v>
      </c>
      <c r="B383" s="1109">
        <v>423</v>
      </c>
      <c r="C383" s="1109">
        <v>80</v>
      </c>
      <c r="D383" s="1115" t="s">
        <v>576</v>
      </c>
    </row>
    <row r="384" spans="1:4" s="1104" customFormat="1" ht="11.25" customHeight="1" x14ac:dyDescent="0.2">
      <c r="A384" s="1412"/>
      <c r="B384" s="1111">
        <v>423</v>
      </c>
      <c r="C384" s="1111">
        <v>80</v>
      </c>
      <c r="D384" s="1117" t="s">
        <v>11</v>
      </c>
    </row>
    <row r="385" spans="1:4" s="1104" customFormat="1" ht="11.25" customHeight="1" x14ac:dyDescent="0.2">
      <c r="A385" s="1411" t="s">
        <v>1533</v>
      </c>
      <c r="B385" s="1110">
        <v>221.69</v>
      </c>
      <c r="C385" s="1110">
        <v>221.68099999999998</v>
      </c>
      <c r="D385" s="1116" t="s">
        <v>3714</v>
      </c>
    </row>
    <row r="386" spans="1:4" s="1104" customFormat="1" ht="11.25" customHeight="1" x14ac:dyDescent="0.2">
      <c r="A386" s="1411"/>
      <c r="B386" s="1110">
        <v>838</v>
      </c>
      <c r="C386" s="1110">
        <v>838</v>
      </c>
      <c r="D386" s="1116" t="s">
        <v>3691</v>
      </c>
    </row>
    <row r="387" spans="1:4" s="1104" customFormat="1" ht="11.25" customHeight="1" x14ac:dyDescent="0.2">
      <c r="A387" s="1412"/>
      <c r="B387" s="1111">
        <v>1059.69</v>
      </c>
      <c r="C387" s="1111">
        <v>1059.681</v>
      </c>
      <c r="D387" s="1117" t="s">
        <v>11</v>
      </c>
    </row>
    <row r="388" spans="1:4" s="1104" customFormat="1" ht="11.25" customHeight="1" x14ac:dyDescent="0.2">
      <c r="A388" s="1411" t="s">
        <v>1534</v>
      </c>
      <c r="B388" s="1110">
        <v>195</v>
      </c>
      <c r="C388" s="1110">
        <v>0</v>
      </c>
      <c r="D388" s="1116" t="s">
        <v>3700</v>
      </c>
    </row>
    <row r="389" spans="1:4" s="1104" customFormat="1" ht="11.25" customHeight="1" x14ac:dyDescent="0.2">
      <c r="A389" s="1411"/>
      <c r="B389" s="1110">
        <v>30</v>
      </c>
      <c r="C389" s="1110">
        <v>0</v>
      </c>
      <c r="D389" s="1116" t="s">
        <v>576</v>
      </c>
    </row>
    <row r="390" spans="1:4" s="1104" customFormat="1" ht="11.25" customHeight="1" x14ac:dyDescent="0.2">
      <c r="A390" s="1411"/>
      <c r="B390" s="1110">
        <v>48.79</v>
      </c>
      <c r="C390" s="1110">
        <v>48.79</v>
      </c>
      <c r="D390" s="1116" t="s">
        <v>577</v>
      </c>
    </row>
    <row r="391" spans="1:4" s="1104" customFormat="1" ht="11.25" customHeight="1" x14ac:dyDescent="0.2">
      <c r="A391" s="1411"/>
      <c r="B391" s="1110">
        <v>273.79000000000002</v>
      </c>
      <c r="C391" s="1110">
        <v>48.79</v>
      </c>
      <c r="D391" s="1116" t="s">
        <v>11</v>
      </c>
    </row>
    <row r="392" spans="1:4" s="1104" customFormat="1" ht="11.25" customHeight="1" x14ac:dyDescent="0.2">
      <c r="A392" s="1410" t="s">
        <v>1535</v>
      </c>
      <c r="B392" s="1109">
        <v>951.52</v>
      </c>
      <c r="C392" s="1109">
        <v>951.52300000000002</v>
      </c>
      <c r="D392" s="1115" t="s">
        <v>541</v>
      </c>
    </row>
    <row r="393" spans="1:4" s="1104" customFormat="1" ht="11.25" customHeight="1" x14ac:dyDescent="0.2">
      <c r="A393" s="1411"/>
      <c r="B393" s="1110">
        <v>2000</v>
      </c>
      <c r="C393" s="1110">
        <v>2000</v>
      </c>
      <c r="D393" s="1116" t="s">
        <v>3689</v>
      </c>
    </row>
    <row r="394" spans="1:4" s="1104" customFormat="1" ht="11.25" customHeight="1" x14ac:dyDescent="0.2">
      <c r="A394" s="1411"/>
      <c r="B394" s="1110">
        <v>2951.52</v>
      </c>
      <c r="C394" s="1110">
        <v>2951.5230000000001</v>
      </c>
      <c r="D394" s="1116" t="s">
        <v>11</v>
      </c>
    </row>
    <row r="395" spans="1:4" s="1104" customFormat="1" ht="11.25" customHeight="1" x14ac:dyDescent="0.2">
      <c r="A395" s="1410" t="s">
        <v>3230</v>
      </c>
      <c r="B395" s="1109">
        <v>288</v>
      </c>
      <c r="C395" s="1109">
        <v>288</v>
      </c>
      <c r="D395" s="1115" t="s">
        <v>576</v>
      </c>
    </row>
    <row r="396" spans="1:4" s="1104" customFormat="1" ht="11.25" customHeight="1" x14ac:dyDescent="0.2">
      <c r="A396" s="1411"/>
      <c r="B396" s="1110">
        <v>105.41</v>
      </c>
      <c r="C396" s="1110">
        <v>105.405</v>
      </c>
      <c r="D396" s="1116" t="s">
        <v>3688</v>
      </c>
    </row>
    <row r="397" spans="1:4" s="1104" customFormat="1" ht="11.25" customHeight="1" x14ac:dyDescent="0.2">
      <c r="A397" s="1412"/>
      <c r="B397" s="1111">
        <v>393.40999999999997</v>
      </c>
      <c r="C397" s="1111">
        <v>393.40499999999997</v>
      </c>
      <c r="D397" s="1117" t="s">
        <v>11</v>
      </c>
    </row>
    <row r="398" spans="1:4" s="1104" customFormat="1" ht="11.25" customHeight="1" x14ac:dyDescent="0.2">
      <c r="A398" s="1411" t="s">
        <v>3231</v>
      </c>
      <c r="B398" s="1110">
        <v>1207.5</v>
      </c>
      <c r="C398" s="1110">
        <v>1207.5</v>
      </c>
      <c r="D398" s="1116" t="s">
        <v>3221</v>
      </c>
    </row>
    <row r="399" spans="1:4" s="1104" customFormat="1" ht="11.25" customHeight="1" x14ac:dyDescent="0.2">
      <c r="A399" s="1411"/>
      <c r="B399" s="1110">
        <v>400</v>
      </c>
      <c r="C399" s="1110">
        <v>200</v>
      </c>
      <c r="D399" s="1116" t="s">
        <v>3700</v>
      </c>
    </row>
    <row r="400" spans="1:4" s="1104" customFormat="1" ht="11.25" customHeight="1" x14ac:dyDescent="0.2">
      <c r="A400" s="1411"/>
      <c r="B400" s="1110">
        <v>400</v>
      </c>
      <c r="C400" s="1110">
        <v>400</v>
      </c>
      <c r="D400" s="1116" t="s">
        <v>576</v>
      </c>
    </row>
    <row r="401" spans="1:4" s="1104" customFormat="1" ht="11.25" customHeight="1" x14ac:dyDescent="0.2">
      <c r="A401" s="1411"/>
      <c r="B401" s="1110">
        <v>60</v>
      </c>
      <c r="C401" s="1110">
        <v>0</v>
      </c>
      <c r="D401" s="1116" t="s">
        <v>3223</v>
      </c>
    </row>
    <row r="402" spans="1:4" s="1104" customFormat="1" ht="11.25" customHeight="1" x14ac:dyDescent="0.2">
      <c r="A402" s="1411"/>
      <c r="B402" s="1110">
        <v>150</v>
      </c>
      <c r="C402" s="1110">
        <v>150</v>
      </c>
      <c r="D402" s="1116" t="s">
        <v>3690</v>
      </c>
    </row>
    <row r="403" spans="1:4" s="1104" customFormat="1" ht="11.25" customHeight="1" x14ac:dyDescent="0.2">
      <c r="A403" s="1412"/>
      <c r="B403" s="1111">
        <v>2217.5</v>
      </c>
      <c r="C403" s="1111">
        <v>1957.5</v>
      </c>
      <c r="D403" s="1117" t="s">
        <v>11</v>
      </c>
    </row>
    <row r="404" spans="1:4" s="1104" customFormat="1" ht="11.25" customHeight="1" x14ac:dyDescent="0.2">
      <c r="A404" s="1411" t="s">
        <v>340</v>
      </c>
      <c r="B404" s="1110">
        <v>99</v>
      </c>
      <c r="C404" s="1110">
        <v>99</v>
      </c>
      <c r="D404" s="1116" t="s">
        <v>3689</v>
      </c>
    </row>
    <row r="405" spans="1:4" s="1104" customFormat="1" ht="11.25" customHeight="1" x14ac:dyDescent="0.2">
      <c r="A405" s="1411"/>
      <c r="B405" s="1110">
        <v>99</v>
      </c>
      <c r="C405" s="1110">
        <v>99</v>
      </c>
      <c r="D405" s="1116" t="s">
        <v>11</v>
      </c>
    </row>
    <row r="406" spans="1:4" s="1104" customFormat="1" ht="11.25" customHeight="1" x14ac:dyDescent="0.2">
      <c r="A406" s="1410" t="s">
        <v>2941</v>
      </c>
      <c r="B406" s="1109">
        <v>80</v>
      </c>
      <c r="C406" s="1109">
        <v>65.043999999999997</v>
      </c>
      <c r="D406" s="1115" t="s">
        <v>557</v>
      </c>
    </row>
    <row r="407" spans="1:4" s="1104" customFormat="1" ht="11.25" customHeight="1" x14ac:dyDescent="0.2">
      <c r="A407" s="1411"/>
      <c r="B407" s="1110">
        <v>80</v>
      </c>
      <c r="C407" s="1110">
        <v>65.043999999999997</v>
      </c>
      <c r="D407" s="1116" t="s">
        <v>11</v>
      </c>
    </row>
    <row r="408" spans="1:4" s="1104" customFormat="1" ht="11.25" customHeight="1" x14ac:dyDescent="0.2">
      <c r="A408" s="1410" t="s">
        <v>3232</v>
      </c>
      <c r="B408" s="1109">
        <v>20.78</v>
      </c>
      <c r="C408" s="1109">
        <v>20.777999999999999</v>
      </c>
      <c r="D408" s="1115" t="s">
        <v>577</v>
      </c>
    </row>
    <row r="409" spans="1:4" s="1104" customFormat="1" ht="11.25" customHeight="1" x14ac:dyDescent="0.2">
      <c r="A409" s="1411"/>
      <c r="B409" s="1110">
        <v>18.059999999999999</v>
      </c>
      <c r="C409" s="1110">
        <v>18.045000000000002</v>
      </c>
      <c r="D409" s="1116" t="s">
        <v>3072</v>
      </c>
    </row>
    <row r="410" spans="1:4" s="1104" customFormat="1" ht="11.25" customHeight="1" x14ac:dyDescent="0.2">
      <c r="A410" s="1411"/>
      <c r="B410" s="1110">
        <v>14</v>
      </c>
      <c r="C410" s="1110">
        <v>14</v>
      </c>
      <c r="D410" s="1116" t="s">
        <v>4117</v>
      </c>
    </row>
    <row r="411" spans="1:4" s="1104" customFormat="1" ht="11.25" customHeight="1" x14ac:dyDescent="0.2">
      <c r="A411" s="1412"/>
      <c r="B411" s="1111">
        <v>52.84</v>
      </c>
      <c r="C411" s="1111">
        <v>52.823</v>
      </c>
      <c r="D411" s="1117" t="s">
        <v>11</v>
      </c>
    </row>
    <row r="412" spans="1:4" s="1104" customFormat="1" ht="11.25" customHeight="1" x14ac:dyDescent="0.2">
      <c r="A412" s="1411" t="s">
        <v>1536</v>
      </c>
      <c r="B412" s="1110">
        <v>400</v>
      </c>
      <c r="C412" s="1110">
        <v>400</v>
      </c>
      <c r="D412" s="1116" t="s">
        <v>576</v>
      </c>
    </row>
    <row r="413" spans="1:4" s="1104" customFormat="1" ht="11.25" customHeight="1" x14ac:dyDescent="0.2">
      <c r="A413" s="1411"/>
      <c r="B413" s="1110">
        <v>640</v>
      </c>
      <c r="C413" s="1110">
        <v>0</v>
      </c>
      <c r="D413" s="1116" t="s">
        <v>3223</v>
      </c>
    </row>
    <row r="414" spans="1:4" s="1104" customFormat="1" ht="11.25" customHeight="1" x14ac:dyDescent="0.2">
      <c r="A414" s="1412"/>
      <c r="B414" s="1111">
        <v>1040</v>
      </c>
      <c r="C414" s="1111">
        <v>400</v>
      </c>
      <c r="D414" s="1117" t="s">
        <v>11</v>
      </c>
    </row>
    <row r="415" spans="1:4" s="1104" customFormat="1" ht="11.25" customHeight="1" x14ac:dyDescent="0.2">
      <c r="A415" s="1410" t="s">
        <v>1537</v>
      </c>
      <c r="B415" s="1109">
        <v>853</v>
      </c>
      <c r="C415" s="1109">
        <v>853</v>
      </c>
      <c r="D415" s="1115" t="s">
        <v>3688</v>
      </c>
    </row>
    <row r="416" spans="1:4" s="1104" customFormat="1" ht="11.25" customHeight="1" x14ac:dyDescent="0.2">
      <c r="A416" s="1412"/>
      <c r="B416" s="1111">
        <v>853</v>
      </c>
      <c r="C416" s="1111">
        <v>853</v>
      </c>
      <c r="D416" s="1117" t="s">
        <v>11</v>
      </c>
    </row>
    <row r="417" spans="1:4" s="1104" customFormat="1" ht="11.25" customHeight="1" x14ac:dyDescent="0.2">
      <c r="A417" s="1410" t="s">
        <v>341</v>
      </c>
      <c r="B417" s="1109">
        <v>8256</v>
      </c>
      <c r="C417" s="1109">
        <v>8256</v>
      </c>
      <c r="D417" s="1115" t="s">
        <v>600</v>
      </c>
    </row>
    <row r="418" spans="1:4" s="1104" customFormat="1" ht="11.25" customHeight="1" x14ac:dyDescent="0.2">
      <c r="A418" s="1411"/>
      <c r="B418" s="1110">
        <v>99</v>
      </c>
      <c r="C418" s="1110">
        <v>99</v>
      </c>
      <c r="D418" s="1116" t="s">
        <v>3689</v>
      </c>
    </row>
    <row r="419" spans="1:4" s="1104" customFormat="1" ht="11.25" customHeight="1" x14ac:dyDescent="0.2">
      <c r="A419" s="1411"/>
      <c r="B419" s="1110">
        <v>8355</v>
      </c>
      <c r="C419" s="1110">
        <v>8355</v>
      </c>
      <c r="D419" s="1116" t="s">
        <v>11</v>
      </c>
    </row>
    <row r="420" spans="1:4" s="1104" customFormat="1" ht="11.25" customHeight="1" x14ac:dyDescent="0.2">
      <c r="A420" s="1410" t="s">
        <v>1538</v>
      </c>
      <c r="B420" s="1109">
        <v>79.59</v>
      </c>
      <c r="C420" s="1109">
        <v>79.586520000000007</v>
      </c>
      <c r="D420" s="1115" t="s">
        <v>576</v>
      </c>
    </row>
    <row r="421" spans="1:4" s="1104" customFormat="1" ht="11.25" customHeight="1" x14ac:dyDescent="0.2">
      <c r="A421" s="1411"/>
      <c r="B421" s="1110">
        <v>98.2</v>
      </c>
      <c r="C421" s="1110">
        <v>98.2</v>
      </c>
      <c r="D421" s="1116" t="s">
        <v>3690</v>
      </c>
    </row>
    <row r="422" spans="1:4" s="1104" customFormat="1" ht="11.25" customHeight="1" x14ac:dyDescent="0.2">
      <c r="A422" s="1412"/>
      <c r="B422" s="1111">
        <v>177.79000000000002</v>
      </c>
      <c r="C422" s="1111">
        <v>177.78652</v>
      </c>
      <c r="D422" s="1117" t="s">
        <v>11</v>
      </c>
    </row>
    <row r="423" spans="1:4" s="1104" customFormat="1" ht="11.25" customHeight="1" x14ac:dyDescent="0.2">
      <c r="A423" s="1411" t="s">
        <v>2942</v>
      </c>
      <c r="B423" s="1110">
        <v>40.1</v>
      </c>
      <c r="C423" s="1110">
        <v>0</v>
      </c>
      <c r="D423" s="1116" t="s">
        <v>649</v>
      </c>
    </row>
    <row r="424" spans="1:4" s="1104" customFormat="1" ht="11.25" customHeight="1" x14ac:dyDescent="0.2">
      <c r="A424" s="1411"/>
      <c r="B424" s="1110">
        <v>94.74</v>
      </c>
      <c r="C424" s="1110">
        <v>94.734999999999999</v>
      </c>
      <c r="D424" s="1116" t="s">
        <v>559</v>
      </c>
    </row>
    <row r="425" spans="1:4" s="1104" customFormat="1" ht="11.25" customHeight="1" x14ac:dyDescent="0.2">
      <c r="A425" s="1412"/>
      <c r="B425" s="1111">
        <v>134.84</v>
      </c>
      <c r="C425" s="1111">
        <v>94.734999999999999</v>
      </c>
      <c r="D425" s="1117" t="s">
        <v>11</v>
      </c>
    </row>
    <row r="426" spans="1:4" s="1104" customFormat="1" ht="11.25" customHeight="1" x14ac:dyDescent="0.2">
      <c r="A426" s="1411" t="s">
        <v>1539</v>
      </c>
      <c r="B426" s="1110">
        <v>80</v>
      </c>
      <c r="C426" s="1110">
        <v>78.846580000000003</v>
      </c>
      <c r="D426" s="1116" t="s">
        <v>589</v>
      </c>
    </row>
    <row r="427" spans="1:4" s="1104" customFormat="1" ht="11.25" customHeight="1" x14ac:dyDescent="0.2">
      <c r="A427" s="1411"/>
      <c r="B427" s="1110">
        <v>68.599999999999994</v>
      </c>
      <c r="C427" s="1110">
        <v>0</v>
      </c>
      <c r="D427" s="1116" t="s">
        <v>577</v>
      </c>
    </row>
    <row r="428" spans="1:4" s="1104" customFormat="1" ht="11.25" customHeight="1" x14ac:dyDescent="0.2">
      <c r="A428" s="1411"/>
      <c r="B428" s="1110">
        <v>148.6</v>
      </c>
      <c r="C428" s="1110">
        <v>78.846580000000003</v>
      </c>
      <c r="D428" s="1116" t="s">
        <v>11</v>
      </c>
    </row>
    <row r="429" spans="1:4" s="1104" customFormat="1" ht="11.25" customHeight="1" x14ac:dyDescent="0.2">
      <c r="A429" s="1410" t="s">
        <v>1540</v>
      </c>
      <c r="B429" s="1109">
        <v>284.74</v>
      </c>
      <c r="C429" s="1109">
        <v>0</v>
      </c>
      <c r="D429" s="1115" t="s">
        <v>3223</v>
      </c>
    </row>
    <row r="430" spans="1:4" s="1104" customFormat="1" ht="11.25" customHeight="1" x14ac:dyDescent="0.2">
      <c r="A430" s="1411"/>
      <c r="B430" s="1110">
        <v>150</v>
      </c>
      <c r="C430" s="1110">
        <v>150</v>
      </c>
      <c r="D430" s="1116" t="s">
        <v>3690</v>
      </c>
    </row>
    <row r="431" spans="1:4" s="1104" customFormat="1" ht="11.25" customHeight="1" x14ac:dyDescent="0.2">
      <c r="A431" s="1411"/>
      <c r="B431" s="1110">
        <v>434.74</v>
      </c>
      <c r="C431" s="1110">
        <v>150</v>
      </c>
      <c r="D431" s="1116" t="s">
        <v>11</v>
      </c>
    </row>
    <row r="432" spans="1:4" s="1104" customFormat="1" ht="11.25" customHeight="1" x14ac:dyDescent="0.2">
      <c r="A432" s="1410" t="s">
        <v>4151</v>
      </c>
      <c r="B432" s="1109">
        <v>400</v>
      </c>
      <c r="C432" s="1109">
        <v>400</v>
      </c>
      <c r="D432" s="1115" t="s">
        <v>577</v>
      </c>
    </row>
    <row r="433" spans="1:4" s="1104" customFormat="1" ht="11.25" customHeight="1" x14ac:dyDescent="0.2">
      <c r="A433" s="1411"/>
      <c r="B433" s="1110">
        <v>505.66</v>
      </c>
      <c r="C433" s="1110">
        <v>505.661</v>
      </c>
      <c r="D433" s="1116" t="s">
        <v>3688</v>
      </c>
    </row>
    <row r="434" spans="1:4" s="1104" customFormat="1" ht="11.25" customHeight="1" x14ac:dyDescent="0.2">
      <c r="A434" s="1411"/>
      <c r="B434" s="1110">
        <v>30</v>
      </c>
      <c r="C434" s="1110">
        <v>30</v>
      </c>
      <c r="D434" s="1116" t="s">
        <v>2850</v>
      </c>
    </row>
    <row r="435" spans="1:4" s="1104" customFormat="1" ht="11.25" customHeight="1" x14ac:dyDescent="0.2">
      <c r="A435" s="1412"/>
      <c r="B435" s="1111">
        <v>935.66000000000008</v>
      </c>
      <c r="C435" s="1111">
        <v>935.66100000000006</v>
      </c>
      <c r="D435" s="1117" t="s">
        <v>11</v>
      </c>
    </row>
    <row r="436" spans="1:4" s="1104" customFormat="1" ht="11.25" customHeight="1" x14ac:dyDescent="0.2">
      <c r="A436" s="1411" t="s">
        <v>3233</v>
      </c>
      <c r="B436" s="1110">
        <v>8000</v>
      </c>
      <c r="C436" s="1110">
        <v>7935.8090899999997</v>
      </c>
      <c r="D436" s="1116" t="s">
        <v>2587</v>
      </c>
    </row>
    <row r="437" spans="1:4" s="1104" customFormat="1" ht="11.25" customHeight="1" x14ac:dyDescent="0.2">
      <c r="A437" s="1412"/>
      <c r="B437" s="1111">
        <v>8000</v>
      </c>
      <c r="C437" s="1111">
        <v>7935.8090899999997</v>
      </c>
      <c r="D437" s="1117" t="s">
        <v>11</v>
      </c>
    </row>
    <row r="438" spans="1:4" s="1104" customFormat="1" ht="11.25" customHeight="1" x14ac:dyDescent="0.2">
      <c r="A438" s="1411" t="s">
        <v>3234</v>
      </c>
      <c r="B438" s="1110">
        <v>222.4</v>
      </c>
      <c r="C438" s="1110">
        <v>222.4</v>
      </c>
      <c r="D438" s="1116" t="s">
        <v>576</v>
      </c>
    </row>
    <row r="439" spans="1:4" s="1104" customFormat="1" ht="11.25" customHeight="1" x14ac:dyDescent="0.2">
      <c r="A439" s="1411"/>
      <c r="B439" s="1110">
        <v>24.3</v>
      </c>
      <c r="C439" s="1110">
        <v>24.295999999999999</v>
      </c>
      <c r="D439" s="1116" t="s">
        <v>577</v>
      </c>
    </row>
    <row r="440" spans="1:4" s="1104" customFormat="1" ht="11.25" customHeight="1" x14ac:dyDescent="0.2">
      <c r="A440" s="1411"/>
      <c r="B440" s="1110">
        <v>246.70000000000002</v>
      </c>
      <c r="C440" s="1110">
        <v>246.696</v>
      </c>
      <c r="D440" s="1116" t="s">
        <v>11</v>
      </c>
    </row>
    <row r="441" spans="1:4" s="1104" customFormat="1" ht="11.25" customHeight="1" x14ac:dyDescent="0.2">
      <c r="A441" s="1410" t="s">
        <v>1541</v>
      </c>
      <c r="B441" s="1109">
        <v>579.41000000000008</v>
      </c>
      <c r="C441" s="1109">
        <v>579.4049</v>
      </c>
      <c r="D441" s="1115" t="s">
        <v>576</v>
      </c>
    </row>
    <row r="442" spans="1:4" s="1104" customFormat="1" ht="11.25" customHeight="1" x14ac:dyDescent="0.2">
      <c r="A442" s="1411"/>
      <c r="B442" s="1110">
        <v>579.41000000000008</v>
      </c>
      <c r="C442" s="1110">
        <v>579.4049</v>
      </c>
      <c r="D442" s="1116" t="s">
        <v>11</v>
      </c>
    </row>
    <row r="443" spans="1:4" s="1104" customFormat="1" ht="11.25" customHeight="1" x14ac:dyDescent="0.2">
      <c r="A443" s="1410" t="s">
        <v>1542</v>
      </c>
      <c r="B443" s="1109">
        <v>480</v>
      </c>
      <c r="C443" s="1109">
        <v>480</v>
      </c>
      <c r="D443" s="1115" t="s">
        <v>576</v>
      </c>
    </row>
    <row r="444" spans="1:4" s="1104" customFormat="1" ht="11.25" customHeight="1" x14ac:dyDescent="0.2">
      <c r="A444" s="1411"/>
      <c r="B444" s="1110">
        <v>63.349999999999994</v>
      </c>
      <c r="C444" s="1110">
        <v>63.342000000000006</v>
      </c>
      <c r="D444" s="1116" t="s">
        <v>4117</v>
      </c>
    </row>
    <row r="445" spans="1:4" s="1104" customFormat="1" ht="11.25" customHeight="1" x14ac:dyDescent="0.2">
      <c r="A445" s="1412"/>
      <c r="B445" s="1111">
        <v>543.35</v>
      </c>
      <c r="C445" s="1111">
        <v>543.34199999999998</v>
      </c>
      <c r="D445" s="1117" t="s">
        <v>11</v>
      </c>
    </row>
    <row r="446" spans="1:4" s="1104" customFormat="1" ht="11.25" customHeight="1" x14ac:dyDescent="0.2">
      <c r="A446" s="1411" t="s">
        <v>1543</v>
      </c>
      <c r="B446" s="1110">
        <v>225</v>
      </c>
      <c r="C446" s="1110">
        <v>225</v>
      </c>
      <c r="D446" s="1116" t="s">
        <v>3689</v>
      </c>
    </row>
    <row r="447" spans="1:4" s="1104" customFormat="1" ht="11.25" customHeight="1" x14ac:dyDescent="0.2">
      <c r="A447" s="1412"/>
      <c r="B447" s="1111">
        <v>225</v>
      </c>
      <c r="C447" s="1111">
        <v>225</v>
      </c>
      <c r="D447" s="1117" t="s">
        <v>11</v>
      </c>
    </row>
    <row r="448" spans="1:4" s="1104" customFormat="1" ht="11.25" customHeight="1" x14ac:dyDescent="0.2">
      <c r="A448" s="1411" t="s">
        <v>342</v>
      </c>
      <c r="B448" s="1110">
        <v>400</v>
      </c>
      <c r="C448" s="1110">
        <v>400</v>
      </c>
      <c r="D448" s="1116" t="s">
        <v>576</v>
      </c>
    </row>
    <row r="449" spans="1:4" s="1104" customFormat="1" ht="11.25" customHeight="1" x14ac:dyDescent="0.2">
      <c r="A449" s="1411"/>
      <c r="B449" s="1110">
        <v>110.4</v>
      </c>
      <c r="C449" s="1110">
        <v>110.4</v>
      </c>
      <c r="D449" s="1116" t="s">
        <v>3690</v>
      </c>
    </row>
    <row r="450" spans="1:4" s="1104" customFormat="1" ht="11.25" customHeight="1" x14ac:dyDescent="0.2">
      <c r="A450" s="1411"/>
      <c r="B450" s="1110">
        <v>69.8</v>
      </c>
      <c r="C450" s="1110">
        <v>69.8</v>
      </c>
      <c r="D450" s="1116" t="s">
        <v>651</v>
      </c>
    </row>
    <row r="451" spans="1:4" s="1104" customFormat="1" ht="11.25" customHeight="1" x14ac:dyDescent="0.2">
      <c r="A451" s="1411"/>
      <c r="B451" s="1110">
        <v>3000</v>
      </c>
      <c r="C451" s="1110">
        <v>3000</v>
      </c>
      <c r="D451" s="1116" t="s">
        <v>580</v>
      </c>
    </row>
    <row r="452" spans="1:4" s="1104" customFormat="1" ht="11.25" customHeight="1" x14ac:dyDescent="0.2">
      <c r="A452" s="1411"/>
      <c r="B452" s="1110">
        <v>48.92</v>
      </c>
      <c r="C452" s="1110">
        <v>48.918089999999999</v>
      </c>
      <c r="D452" s="1116" t="s">
        <v>577</v>
      </c>
    </row>
    <row r="453" spans="1:4" s="1104" customFormat="1" ht="11.25" customHeight="1" x14ac:dyDescent="0.2">
      <c r="A453" s="1411"/>
      <c r="B453" s="1110">
        <v>1288.06</v>
      </c>
      <c r="C453" s="1110">
        <v>1288.056</v>
      </c>
      <c r="D453" s="1116" t="s">
        <v>3688</v>
      </c>
    </row>
    <row r="454" spans="1:4" s="1104" customFormat="1" ht="11.25" customHeight="1" x14ac:dyDescent="0.2">
      <c r="A454" s="1411"/>
      <c r="B454" s="1110">
        <v>99</v>
      </c>
      <c r="C454" s="1110">
        <v>99</v>
      </c>
      <c r="D454" s="1116" t="s">
        <v>3689</v>
      </c>
    </row>
    <row r="455" spans="1:4" s="1104" customFormat="1" ht="11.25" customHeight="1" x14ac:dyDescent="0.2">
      <c r="A455" s="1411"/>
      <c r="B455" s="1110">
        <v>5016.18</v>
      </c>
      <c r="C455" s="1110">
        <v>5016.1740900000004</v>
      </c>
      <c r="D455" s="1116" t="s">
        <v>11</v>
      </c>
    </row>
    <row r="456" spans="1:4" s="1104" customFormat="1" ht="11.25" customHeight="1" x14ac:dyDescent="0.2">
      <c r="A456" s="1410" t="s">
        <v>2535</v>
      </c>
      <c r="B456" s="1109">
        <v>267.2</v>
      </c>
      <c r="C456" s="1109">
        <v>267.2</v>
      </c>
      <c r="D456" s="1115" t="s">
        <v>577</v>
      </c>
    </row>
    <row r="457" spans="1:4" s="1104" customFormat="1" ht="11.25" customHeight="1" x14ac:dyDescent="0.2">
      <c r="A457" s="1411"/>
      <c r="B457" s="1110">
        <v>267.2</v>
      </c>
      <c r="C457" s="1110">
        <v>267.2</v>
      </c>
      <c r="D457" s="1116" t="s">
        <v>11</v>
      </c>
    </row>
    <row r="458" spans="1:4" s="1104" customFormat="1" ht="11.25" customHeight="1" x14ac:dyDescent="0.2">
      <c r="A458" s="1410" t="s">
        <v>3715</v>
      </c>
      <c r="B458" s="1109">
        <v>500</v>
      </c>
      <c r="C458" s="1109">
        <v>500</v>
      </c>
      <c r="D458" s="1115" t="s">
        <v>576</v>
      </c>
    </row>
    <row r="459" spans="1:4" s="1104" customFormat="1" ht="11.25" customHeight="1" x14ac:dyDescent="0.2">
      <c r="A459" s="1411"/>
      <c r="B459" s="1110">
        <v>400</v>
      </c>
      <c r="C459" s="1110">
        <v>400</v>
      </c>
      <c r="D459" s="1116" t="s">
        <v>577</v>
      </c>
    </row>
    <row r="460" spans="1:4" s="1104" customFormat="1" ht="11.25" customHeight="1" x14ac:dyDescent="0.2">
      <c r="A460" s="1412"/>
      <c r="B460" s="1111">
        <v>900</v>
      </c>
      <c r="C460" s="1111">
        <v>900</v>
      </c>
      <c r="D460" s="1117" t="s">
        <v>11</v>
      </c>
    </row>
    <row r="461" spans="1:4" s="1104" customFormat="1" ht="11.25" customHeight="1" x14ac:dyDescent="0.2">
      <c r="A461" s="1410" t="s">
        <v>3716</v>
      </c>
      <c r="B461" s="1109">
        <v>25.86</v>
      </c>
      <c r="C461" s="1109">
        <v>0</v>
      </c>
      <c r="D461" s="1115" t="s">
        <v>576</v>
      </c>
    </row>
    <row r="462" spans="1:4" s="1104" customFormat="1" ht="11.25" customHeight="1" x14ac:dyDescent="0.2">
      <c r="A462" s="1412"/>
      <c r="B462" s="1111">
        <v>25.86</v>
      </c>
      <c r="C462" s="1111">
        <v>0</v>
      </c>
      <c r="D462" s="1117" t="s">
        <v>11</v>
      </c>
    </row>
    <row r="463" spans="1:4" s="1104" customFormat="1" ht="11.25" customHeight="1" x14ac:dyDescent="0.2">
      <c r="A463" s="1411" t="s">
        <v>296</v>
      </c>
      <c r="B463" s="1110">
        <v>81</v>
      </c>
      <c r="C463" s="1110">
        <v>81</v>
      </c>
      <c r="D463" s="1116" t="s">
        <v>3221</v>
      </c>
    </row>
    <row r="464" spans="1:4" s="1104" customFormat="1" ht="11.25" customHeight="1" x14ac:dyDescent="0.2">
      <c r="A464" s="1411"/>
      <c r="B464" s="1110">
        <v>99</v>
      </c>
      <c r="C464" s="1110">
        <v>99</v>
      </c>
      <c r="D464" s="1116" t="s">
        <v>3689</v>
      </c>
    </row>
    <row r="465" spans="1:4" s="1104" customFormat="1" ht="11.25" customHeight="1" x14ac:dyDescent="0.2">
      <c r="A465" s="1411"/>
      <c r="B465" s="1110">
        <v>180</v>
      </c>
      <c r="C465" s="1110">
        <v>180</v>
      </c>
      <c r="D465" s="1116" t="s">
        <v>11</v>
      </c>
    </row>
    <row r="466" spans="1:4" s="1104" customFormat="1" ht="11.25" customHeight="1" x14ac:dyDescent="0.2">
      <c r="A466" s="1410" t="s">
        <v>2536</v>
      </c>
      <c r="B466" s="1109">
        <v>100</v>
      </c>
      <c r="C466" s="1109">
        <v>100</v>
      </c>
      <c r="D466" s="1115" t="s">
        <v>3220</v>
      </c>
    </row>
    <row r="467" spans="1:4" s="1104" customFormat="1" ht="11.25" customHeight="1" x14ac:dyDescent="0.2">
      <c r="A467" s="1411"/>
      <c r="B467" s="1110">
        <v>225</v>
      </c>
      <c r="C467" s="1110">
        <v>225</v>
      </c>
      <c r="D467" s="1116" t="s">
        <v>3689</v>
      </c>
    </row>
    <row r="468" spans="1:4" s="1104" customFormat="1" ht="11.25" customHeight="1" x14ac:dyDescent="0.2">
      <c r="A468" s="1411"/>
      <c r="B468" s="1110">
        <v>325</v>
      </c>
      <c r="C468" s="1110">
        <v>325</v>
      </c>
      <c r="D468" s="1116" t="s">
        <v>11</v>
      </c>
    </row>
    <row r="469" spans="1:4" s="1104" customFormat="1" ht="11.25" customHeight="1" x14ac:dyDescent="0.2">
      <c r="A469" s="1410" t="s">
        <v>2822</v>
      </c>
      <c r="B469" s="1109">
        <v>109.52</v>
      </c>
      <c r="C469" s="1109">
        <v>109.52</v>
      </c>
      <c r="D469" s="1115" t="s">
        <v>576</v>
      </c>
    </row>
    <row r="470" spans="1:4" s="1104" customFormat="1" ht="11.25" customHeight="1" x14ac:dyDescent="0.2">
      <c r="A470" s="1412"/>
      <c r="B470" s="1111">
        <v>109.52</v>
      </c>
      <c r="C470" s="1111">
        <v>109.52</v>
      </c>
      <c r="D470" s="1117" t="s">
        <v>11</v>
      </c>
    </row>
    <row r="471" spans="1:4" s="1104" customFormat="1" ht="11.25" customHeight="1" x14ac:dyDescent="0.2">
      <c r="A471" s="1411" t="s">
        <v>1544</v>
      </c>
      <c r="B471" s="1110">
        <v>7150</v>
      </c>
      <c r="C471" s="1110">
        <v>7150</v>
      </c>
      <c r="D471" s="1116" t="s">
        <v>600</v>
      </c>
    </row>
    <row r="472" spans="1:4" s="1104" customFormat="1" ht="11.25" customHeight="1" x14ac:dyDescent="0.2">
      <c r="A472" s="1411"/>
      <c r="B472" s="1110">
        <v>36.4</v>
      </c>
      <c r="C472" s="1110">
        <v>36.4</v>
      </c>
      <c r="D472" s="1116" t="s">
        <v>577</v>
      </c>
    </row>
    <row r="473" spans="1:4" s="1104" customFormat="1" ht="11.25" customHeight="1" x14ac:dyDescent="0.2">
      <c r="A473" s="1412"/>
      <c r="B473" s="1111">
        <v>7186.4</v>
      </c>
      <c r="C473" s="1111">
        <v>7186.4</v>
      </c>
      <c r="D473" s="1117" t="s">
        <v>11</v>
      </c>
    </row>
    <row r="474" spans="1:4" s="1104" customFormat="1" ht="11.25" customHeight="1" x14ac:dyDescent="0.2">
      <c r="A474" s="1411" t="s">
        <v>3717</v>
      </c>
      <c r="B474" s="1110">
        <v>10</v>
      </c>
      <c r="C474" s="1110">
        <v>10</v>
      </c>
      <c r="D474" s="1116" t="s">
        <v>2850</v>
      </c>
    </row>
    <row r="475" spans="1:4" s="1104" customFormat="1" ht="11.25" customHeight="1" x14ac:dyDescent="0.2">
      <c r="A475" s="1411"/>
      <c r="B475" s="1110">
        <v>10</v>
      </c>
      <c r="C475" s="1110">
        <v>10</v>
      </c>
      <c r="D475" s="1116" t="s">
        <v>11</v>
      </c>
    </row>
    <row r="476" spans="1:4" s="1104" customFormat="1" ht="11.25" customHeight="1" x14ac:dyDescent="0.2">
      <c r="A476" s="1410" t="s">
        <v>1545</v>
      </c>
      <c r="B476" s="1109">
        <v>49.5</v>
      </c>
      <c r="C476" s="1109">
        <v>49.5</v>
      </c>
      <c r="D476" s="1115" t="s">
        <v>3220</v>
      </c>
    </row>
    <row r="477" spans="1:4" s="1104" customFormat="1" ht="11.25" customHeight="1" x14ac:dyDescent="0.2">
      <c r="A477" s="1411"/>
      <c r="B477" s="1110">
        <v>49.5</v>
      </c>
      <c r="C477" s="1110">
        <v>49.5</v>
      </c>
      <c r="D477" s="1116" t="s">
        <v>11</v>
      </c>
    </row>
    <row r="478" spans="1:4" s="1104" customFormat="1" ht="11.25" customHeight="1" x14ac:dyDescent="0.2">
      <c r="A478" s="1410" t="s">
        <v>3718</v>
      </c>
      <c r="B478" s="1109">
        <v>400</v>
      </c>
      <c r="C478" s="1109">
        <v>200</v>
      </c>
      <c r="D478" s="1115" t="s">
        <v>3700</v>
      </c>
    </row>
    <row r="479" spans="1:4" s="1104" customFormat="1" ht="11.25" customHeight="1" x14ac:dyDescent="0.2">
      <c r="A479" s="1411"/>
      <c r="B479" s="1110">
        <v>500</v>
      </c>
      <c r="C479" s="1110">
        <v>500</v>
      </c>
      <c r="D479" s="1116" t="s">
        <v>576</v>
      </c>
    </row>
    <row r="480" spans="1:4" s="1104" customFormat="1" ht="11.25" customHeight="1" x14ac:dyDescent="0.2">
      <c r="A480" s="1412"/>
      <c r="B480" s="1111">
        <v>900</v>
      </c>
      <c r="C480" s="1111">
        <v>700</v>
      </c>
      <c r="D480" s="1117" t="s">
        <v>11</v>
      </c>
    </row>
    <row r="481" spans="1:4" s="1104" customFormat="1" ht="11.25" customHeight="1" x14ac:dyDescent="0.2">
      <c r="A481" s="1411" t="s">
        <v>2827</v>
      </c>
      <c r="B481" s="1110">
        <v>1873.3</v>
      </c>
      <c r="C481" s="1110">
        <v>1873.3</v>
      </c>
      <c r="D481" s="1116" t="s">
        <v>4586</v>
      </c>
    </row>
    <row r="482" spans="1:4" s="1104" customFormat="1" ht="11.25" customHeight="1" x14ac:dyDescent="0.2">
      <c r="A482" s="1411"/>
      <c r="B482" s="1110">
        <v>20</v>
      </c>
      <c r="C482" s="1110">
        <v>20</v>
      </c>
      <c r="D482" s="1116" t="s">
        <v>576</v>
      </c>
    </row>
    <row r="483" spans="1:4" s="1104" customFormat="1" ht="11.25" customHeight="1" x14ac:dyDescent="0.2">
      <c r="A483" s="1412"/>
      <c r="B483" s="1111">
        <v>1893.3</v>
      </c>
      <c r="C483" s="1111">
        <v>1893.3</v>
      </c>
      <c r="D483" s="1117" t="s">
        <v>11</v>
      </c>
    </row>
    <row r="484" spans="1:4" s="1104" customFormat="1" ht="11.25" customHeight="1" x14ac:dyDescent="0.2">
      <c r="A484" s="1411" t="s">
        <v>3719</v>
      </c>
      <c r="B484" s="1110">
        <v>79.599999999999994</v>
      </c>
      <c r="C484" s="1110">
        <v>79.599999999999994</v>
      </c>
      <c r="D484" s="1116" t="s">
        <v>577</v>
      </c>
    </row>
    <row r="485" spans="1:4" s="1104" customFormat="1" ht="11.25" customHeight="1" x14ac:dyDescent="0.2">
      <c r="A485" s="1411"/>
      <c r="B485" s="1110">
        <v>79.599999999999994</v>
      </c>
      <c r="C485" s="1110">
        <v>79.599999999999994</v>
      </c>
      <c r="D485" s="1116" t="s">
        <v>11</v>
      </c>
    </row>
    <row r="486" spans="1:4" s="1104" customFormat="1" ht="11.25" customHeight="1" x14ac:dyDescent="0.2">
      <c r="A486" s="1410" t="s">
        <v>1546</v>
      </c>
      <c r="B486" s="1109">
        <v>97.5</v>
      </c>
      <c r="C486" s="1109">
        <v>97.5</v>
      </c>
      <c r="D486" s="1115" t="s">
        <v>577</v>
      </c>
    </row>
    <row r="487" spans="1:4" s="1104" customFormat="1" ht="11.25" customHeight="1" x14ac:dyDescent="0.2">
      <c r="A487" s="1411"/>
      <c r="B487" s="1110">
        <v>97.5</v>
      </c>
      <c r="C487" s="1110">
        <v>97.5</v>
      </c>
      <c r="D487" s="1116" t="s">
        <v>11</v>
      </c>
    </row>
    <row r="488" spans="1:4" s="1104" customFormat="1" ht="11.25" customHeight="1" x14ac:dyDescent="0.2">
      <c r="A488" s="1410" t="s">
        <v>1547</v>
      </c>
      <c r="B488" s="1109">
        <v>687.8</v>
      </c>
      <c r="C488" s="1109">
        <v>687.8</v>
      </c>
      <c r="D488" s="1115" t="s">
        <v>580</v>
      </c>
    </row>
    <row r="489" spans="1:4" s="1104" customFormat="1" ht="11.25" customHeight="1" x14ac:dyDescent="0.2">
      <c r="A489" s="1412"/>
      <c r="B489" s="1111">
        <v>687.8</v>
      </c>
      <c r="C489" s="1111">
        <v>687.8</v>
      </c>
      <c r="D489" s="1117" t="s">
        <v>11</v>
      </c>
    </row>
    <row r="490" spans="1:4" s="1104" customFormat="1" ht="11.25" customHeight="1" x14ac:dyDescent="0.2">
      <c r="A490" s="1411" t="s">
        <v>3235</v>
      </c>
      <c r="B490" s="1110">
        <v>173.42</v>
      </c>
      <c r="C490" s="1110">
        <v>173.41</v>
      </c>
      <c r="D490" s="1116" t="s">
        <v>577</v>
      </c>
    </row>
    <row r="491" spans="1:4" s="1104" customFormat="1" ht="11.25" customHeight="1" x14ac:dyDescent="0.2">
      <c r="A491" s="1411"/>
      <c r="B491" s="1110">
        <v>173.42</v>
      </c>
      <c r="C491" s="1110">
        <v>173.41</v>
      </c>
      <c r="D491" s="1116" t="s">
        <v>11</v>
      </c>
    </row>
    <row r="492" spans="1:4" s="1104" customFormat="1" ht="11.25" customHeight="1" x14ac:dyDescent="0.2">
      <c r="A492" s="1410" t="s">
        <v>2537</v>
      </c>
      <c r="B492" s="1109">
        <v>4976.7</v>
      </c>
      <c r="C492" s="1109">
        <v>4976.7</v>
      </c>
      <c r="D492" s="1115" t="s">
        <v>649</v>
      </c>
    </row>
    <row r="493" spans="1:4" s="1104" customFormat="1" ht="11.25" customHeight="1" x14ac:dyDescent="0.2">
      <c r="A493" s="1411"/>
      <c r="B493" s="1110">
        <v>420</v>
      </c>
      <c r="C493" s="1110">
        <v>420</v>
      </c>
      <c r="D493" s="1116" t="s">
        <v>576</v>
      </c>
    </row>
    <row r="494" spans="1:4" s="1104" customFormat="1" ht="11.25" customHeight="1" x14ac:dyDescent="0.2">
      <c r="A494" s="1411"/>
      <c r="B494" s="1110">
        <v>181.85999999999999</v>
      </c>
      <c r="C494" s="1110">
        <v>181.84949999999998</v>
      </c>
      <c r="D494" s="1116" t="s">
        <v>4117</v>
      </c>
    </row>
    <row r="495" spans="1:4" s="1104" customFormat="1" ht="11.25" customHeight="1" x14ac:dyDescent="0.2">
      <c r="A495" s="1412"/>
      <c r="B495" s="1111">
        <v>5578.5599999999995</v>
      </c>
      <c r="C495" s="1111">
        <v>5578.5495000000001</v>
      </c>
      <c r="D495" s="1117" t="s">
        <v>11</v>
      </c>
    </row>
    <row r="496" spans="1:4" s="1104" customFormat="1" ht="11.25" customHeight="1" x14ac:dyDescent="0.2">
      <c r="A496" s="1411" t="s">
        <v>3082</v>
      </c>
      <c r="B496" s="1110">
        <v>10</v>
      </c>
      <c r="C496" s="1110">
        <v>10</v>
      </c>
      <c r="D496" s="1116" t="s">
        <v>2850</v>
      </c>
    </row>
    <row r="497" spans="1:4" s="1104" customFormat="1" ht="11.25" customHeight="1" x14ac:dyDescent="0.2">
      <c r="A497" s="1412"/>
      <c r="B497" s="1111">
        <v>10</v>
      </c>
      <c r="C497" s="1111">
        <v>10</v>
      </c>
      <c r="D497" s="1117" t="s">
        <v>11</v>
      </c>
    </row>
    <row r="498" spans="1:4" s="1104" customFormat="1" ht="11.25" customHeight="1" x14ac:dyDescent="0.2">
      <c r="A498" s="1411" t="s">
        <v>3720</v>
      </c>
      <c r="B498" s="1110">
        <v>80</v>
      </c>
      <c r="C498" s="1110">
        <v>80</v>
      </c>
      <c r="D498" s="1116" t="s">
        <v>577</v>
      </c>
    </row>
    <row r="499" spans="1:4" s="1104" customFormat="1" ht="11.25" customHeight="1" x14ac:dyDescent="0.2">
      <c r="A499" s="1411"/>
      <c r="B499" s="1110">
        <v>80</v>
      </c>
      <c r="C499" s="1110">
        <v>80</v>
      </c>
      <c r="D499" s="1116" t="s">
        <v>11</v>
      </c>
    </row>
    <row r="500" spans="1:4" s="1104" customFormat="1" ht="11.25" customHeight="1" x14ac:dyDescent="0.2">
      <c r="A500" s="1410" t="s">
        <v>1548</v>
      </c>
      <c r="B500" s="1109">
        <v>80</v>
      </c>
      <c r="C500" s="1109">
        <v>80</v>
      </c>
      <c r="D500" s="1115" t="s">
        <v>576</v>
      </c>
    </row>
    <row r="501" spans="1:4" s="1104" customFormat="1" ht="11.25" customHeight="1" x14ac:dyDescent="0.2">
      <c r="A501" s="1411"/>
      <c r="B501" s="1110">
        <v>500</v>
      </c>
      <c r="C501" s="1110">
        <v>500</v>
      </c>
      <c r="D501" s="1116" t="s">
        <v>3693</v>
      </c>
    </row>
    <row r="502" spans="1:4" s="1104" customFormat="1" ht="11.25" customHeight="1" x14ac:dyDescent="0.2">
      <c r="A502" s="1411"/>
      <c r="B502" s="1110">
        <v>580</v>
      </c>
      <c r="C502" s="1110">
        <v>580</v>
      </c>
      <c r="D502" s="1116" t="s">
        <v>11</v>
      </c>
    </row>
    <row r="503" spans="1:4" s="1104" customFormat="1" ht="11.25" customHeight="1" x14ac:dyDescent="0.2">
      <c r="A503" s="1410" t="s">
        <v>2943</v>
      </c>
      <c r="B503" s="1109">
        <v>468</v>
      </c>
      <c r="C503" s="1109">
        <v>468</v>
      </c>
      <c r="D503" s="1115" t="s">
        <v>576</v>
      </c>
    </row>
    <row r="504" spans="1:4" s="1104" customFormat="1" ht="11.25" customHeight="1" x14ac:dyDescent="0.2">
      <c r="A504" s="1411"/>
      <c r="B504" s="1110">
        <v>128.80000000000001</v>
      </c>
      <c r="C504" s="1110">
        <v>128.80000000000001</v>
      </c>
      <c r="D504" s="1116" t="s">
        <v>577</v>
      </c>
    </row>
    <row r="505" spans="1:4" s="1104" customFormat="1" ht="11.25" customHeight="1" x14ac:dyDescent="0.2">
      <c r="A505" s="1412"/>
      <c r="B505" s="1111">
        <v>596.79999999999995</v>
      </c>
      <c r="C505" s="1111">
        <v>596.79999999999995</v>
      </c>
      <c r="D505" s="1117" t="s">
        <v>11</v>
      </c>
    </row>
    <row r="506" spans="1:4" s="1104" customFormat="1" ht="11.25" customHeight="1" x14ac:dyDescent="0.2">
      <c r="A506" s="1410" t="s">
        <v>1549</v>
      </c>
      <c r="B506" s="1109">
        <v>79.72</v>
      </c>
      <c r="C506" s="1109">
        <v>0</v>
      </c>
      <c r="D506" s="1115" t="s">
        <v>577</v>
      </c>
    </row>
    <row r="507" spans="1:4" s="1104" customFormat="1" ht="11.25" customHeight="1" x14ac:dyDescent="0.2">
      <c r="A507" s="1412"/>
      <c r="B507" s="1111">
        <v>79.72</v>
      </c>
      <c r="C507" s="1111">
        <v>0</v>
      </c>
      <c r="D507" s="1117" t="s">
        <v>11</v>
      </c>
    </row>
    <row r="508" spans="1:4" s="1104" customFormat="1" ht="11.25" customHeight="1" x14ac:dyDescent="0.2">
      <c r="A508" s="1410" t="s">
        <v>1550</v>
      </c>
      <c r="B508" s="1109">
        <v>480</v>
      </c>
      <c r="C508" s="1109">
        <v>480</v>
      </c>
      <c r="D508" s="1115" t="s">
        <v>576</v>
      </c>
    </row>
    <row r="509" spans="1:4" s="1104" customFormat="1" ht="11.25" customHeight="1" x14ac:dyDescent="0.2">
      <c r="A509" s="1411"/>
      <c r="B509" s="1110">
        <v>400</v>
      </c>
      <c r="C509" s="1110">
        <v>0</v>
      </c>
      <c r="D509" s="1116" t="s">
        <v>577</v>
      </c>
    </row>
    <row r="510" spans="1:4" s="1104" customFormat="1" ht="11.25" customHeight="1" x14ac:dyDescent="0.2">
      <c r="A510" s="1411"/>
      <c r="B510" s="1110">
        <v>3000</v>
      </c>
      <c r="C510" s="1110">
        <v>0</v>
      </c>
      <c r="D510" s="1116" t="s">
        <v>3689</v>
      </c>
    </row>
    <row r="511" spans="1:4" s="1104" customFormat="1" ht="11.25" customHeight="1" x14ac:dyDescent="0.2">
      <c r="A511" s="1412"/>
      <c r="B511" s="1111">
        <v>3880</v>
      </c>
      <c r="C511" s="1111">
        <v>480</v>
      </c>
      <c r="D511" s="1117" t="s">
        <v>11</v>
      </c>
    </row>
    <row r="512" spans="1:4" s="1104" customFormat="1" ht="11.25" customHeight="1" x14ac:dyDescent="0.2">
      <c r="A512" s="1411" t="s">
        <v>3721</v>
      </c>
      <c r="B512" s="1110">
        <v>80</v>
      </c>
      <c r="C512" s="1110">
        <v>80</v>
      </c>
      <c r="D512" s="1116" t="s">
        <v>576</v>
      </c>
    </row>
    <row r="513" spans="1:4" s="1104" customFormat="1" ht="11.25" customHeight="1" x14ac:dyDescent="0.2">
      <c r="A513" s="1411"/>
      <c r="B513" s="1110">
        <v>80</v>
      </c>
      <c r="C513" s="1110">
        <v>80</v>
      </c>
      <c r="D513" s="1116" t="s">
        <v>577</v>
      </c>
    </row>
    <row r="514" spans="1:4" s="1104" customFormat="1" ht="11.25" customHeight="1" x14ac:dyDescent="0.2">
      <c r="A514" s="1412"/>
      <c r="B514" s="1111">
        <v>160</v>
      </c>
      <c r="C514" s="1111">
        <v>160</v>
      </c>
      <c r="D514" s="1117" t="s">
        <v>11</v>
      </c>
    </row>
    <row r="515" spans="1:4" s="1104" customFormat="1" ht="11.25" customHeight="1" x14ac:dyDescent="0.2">
      <c r="A515" s="1411" t="s">
        <v>3722</v>
      </c>
      <c r="B515" s="1110">
        <v>492.74</v>
      </c>
      <c r="C515" s="1110">
        <v>492.738</v>
      </c>
      <c r="D515" s="1116" t="s">
        <v>576</v>
      </c>
    </row>
    <row r="516" spans="1:4" s="1104" customFormat="1" ht="11.25" customHeight="1" x14ac:dyDescent="0.2">
      <c r="A516" s="1411"/>
      <c r="B516" s="1110">
        <v>38.119999999999997</v>
      </c>
      <c r="C516" s="1110">
        <v>38.094999999999999</v>
      </c>
      <c r="D516" s="1116" t="s">
        <v>577</v>
      </c>
    </row>
    <row r="517" spans="1:4" s="1104" customFormat="1" ht="11.25" customHeight="1" x14ac:dyDescent="0.2">
      <c r="A517" s="1411"/>
      <c r="B517" s="1110">
        <v>54.17</v>
      </c>
      <c r="C517" s="1110">
        <v>54.157999999999994</v>
      </c>
      <c r="D517" s="1116" t="s">
        <v>3072</v>
      </c>
    </row>
    <row r="518" spans="1:4" s="1104" customFormat="1" ht="11.25" customHeight="1" x14ac:dyDescent="0.2">
      <c r="A518" s="1411"/>
      <c r="B518" s="1110">
        <v>172.96</v>
      </c>
      <c r="C518" s="1110">
        <v>172.9485</v>
      </c>
      <c r="D518" s="1116" t="s">
        <v>4117</v>
      </c>
    </row>
    <row r="519" spans="1:4" s="1104" customFormat="1" ht="11.25" customHeight="1" x14ac:dyDescent="0.2">
      <c r="A519" s="1411"/>
      <c r="B519" s="1110">
        <v>757.99</v>
      </c>
      <c r="C519" s="1110">
        <v>757.93949999999995</v>
      </c>
      <c r="D519" s="1116" t="s">
        <v>11</v>
      </c>
    </row>
    <row r="520" spans="1:4" s="1104" customFormat="1" ht="11.25" customHeight="1" x14ac:dyDescent="0.2">
      <c r="A520" s="1410" t="s">
        <v>3236</v>
      </c>
      <c r="B520" s="1109">
        <v>3233.31</v>
      </c>
      <c r="C520" s="1109">
        <v>3000</v>
      </c>
      <c r="D520" s="1115" t="s">
        <v>580</v>
      </c>
    </row>
    <row r="521" spans="1:4" s="1104" customFormat="1" ht="11.25" customHeight="1" x14ac:dyDescent="0.2">
      <c r="A521" s="1411"/>
      <c r="B521" s="1110">
        <v>3233.31</v>
      </c>
      <c r="C521" s="1110">
        <v>3000</v>
      </c>
      <c r="D521" s="1116" t="s">
        <v>11</v>
      </c>
    </row>
    <row r="522" spans="1:4" s="1104" customFormat="1" ht="11.25" customHeight="1" x14ac:dyDescent="0.2">
      <c r="A522" s="1410" t="s">
        <v>343</v>
      </c>
      <c r="B522" s="1109">
        <v>51.26</v>
      </c>
      <c r="C522" s="1109">
        <v>51.255000000000003</v>
      </c>
      <c r="D522" s="1115" t="s">
        <v>577</v>
      </c>
    </row>
    <row r="523" spans="1:4" s="1104" customFormat="1" ht="11.25" customHeight="1" x14ac:dyDescent="0.2">
      <c r="A523" s="1411"/>
      <c r="B523" s="1110">
        <v>99</v>
      </c>
      <c r="C523" s="1110">
        <v>99</v>
      </c>
      <c r="D523" s="1116" t="s">
        <v>3689</v>
      </c>
    </row>
    <row r="524" spans="1:4" s="1104" customFormat="1" ht="11.25" customHeight="1" x14ac:dyDescent="0.2">
      <c r="A524" s="1412"/>
      <c r="B524" s="1111">
        <v>150.26</v>
      </c>
      <c r="C524" s="1111">
        <v>150.255</v>
      </c>
      <c r="D524" s="1117" t="s">
        <v>11</v>
      </c>
    </row>
    <row r="525" spans="1:4" s="1104" customFormat="1" ht="11.25" customHeight="1" x14ac:dyDescent="0.2">
      <c r="A525" s="1411" t="s">
        <v>2538</v>
      </c>
      <c r="B525" s="1110">
        <v>168</v>
      </c>
      <c r="C525" s="1110">
        <v>168</v>
      </c>
      <c r="D525" s="1116" t="s">
        <v>577</v>
      </c>
    </row>
    <row r="526" spans="1:4" s="1104" customFormat="1" ht="11.25" customHeight="1" x14ac:dyDescent="0.2">
      <c r="A526" s="1411"/>
      <c r="B526" s="1110">
        <v>4.0999999999999996</v>
      </c>
      <c r="C526" s="1110">
        <v>4.0999999999999996</v>
      </c>
      <c r="D526" s="1116" t="s">
        <v>3688</v>
      </c>
    </row>
    <row r="527" spans="1:4" s="1104" customFormat="1" ht="11.25" customHeight="1" x14ac:dyDescent="0.2">
      <c r="A527" s="1411"/>
      <c r="B527" s="1110">
        <v>172.1</v>
      </c>
      <c r="C527" s="1110">
        <v>172.1</v>
      </c>
      <c r="D527" s="1116" t="s">
        <v>11</v>
      </c>
    </row>
    <row r="528" spans="1:4" s="1104" customFormat="1" ht="11.25" customHeight="1" x14ac:dyDescent="0.2">
      <c r="A528" s="1410" t="s">
        <v>3089</v>
      </c>
      <c r="B528" s="1109">
        <v>2500.0100000000002</v>
      </c>
      <c r="C528" s="1109">
        <v>0</v>
      </c>
      <c r="D528" s="1115" t="s">
        <v>4586</v>
      </c>
    </row>
    <row r="529" spans="1:4" s="1104" customFormat="1" ht="11.25" customHeight="1" x14ac:dyDescent="0.2">
      <c r="A529" s="1412"/>
      <c r="B529" s="1111">
        <v>2500.0100000000002</v>
      </c>
      <c r="C529" s="1111">
        <v>0</v>
      </c>
      <c r="D529" s="1117" t="s">
        <v>11</v>
      </c>
    </row>
    <row r="530" spans="1:4" s="1104" customFormat="1" ht="11.25" customHeight="1" x14ac:dyDescent="0.2">
      <c r="A530" s="1411" t="s">
        <v>2657</v>
      </c>
      <c r="B530" s="1110">
        <v>256</v>
      </c>
      <c r="C530" s="1110">
        <v>256</v>
      </c>
      <c r="D530" s="1116" t="s">
        <v>576</v>
      </c>
    </row>
    <row r="531" spans="1:4" s="1104" customFormat="1" ht="11.25" customHeight="1" x14ac:dyDescent="0.2">
      <c r="A531" s="1412"/>
      <c r="B531" s="1111">
        <v>256</v>
      </c>
      <c r="C531" s="1111">
        <v>256</v>
      </c>
      <c r="D531" s="1117" t="s">
        <v>11</v>
      </c>
    </row>
    <row r="532" spans="1:4" s="1104" customFormat="1" ht="11.25" customHeight="1" x14ac:dyDescent="0.2">
      <c r="A532" s="1411" t="s">
        <v>344</v>
      </c>
      <c r="B532" s="1110">
        <v>350</v>
      </c>
      <c r="C532" s="1110">
        <v>350</v>
      </c>
      <c r="D532" s="1116" t="s">
        <v>3222</v>
      </c>
    </row>
    <row r="533" spans="1:4" s="1104" customFormat="1" ht="11.25" customHeight="1" x14ac:dyDescent="0.2">
      <c r="A533" s="1411"/>
      <c r="B533" s="1110">
        <v>400</v>
      </c>
      <c r="C533" s="1110">
        <v>400</v>
      </c>
      <c r="D533" s="1116" t="s">
        <v>576</v>
      </c>
    </row>
    <row r="534" spans="1:4" s="1104" customFormat="1" ht="11.25" customHeight="1" x14ac:dyDescent="0.2">
      <c r="A534" s="1411"/>
      <c r="B534" s="1110">
        <v>785.76</v>
      </c>
      <c r="C534" s="1110">
        <v>0</v>
      </c>
      <c r="D534" s="1116" t="s">
        <v>588</v>
      </c>
    </row>
    <row r="535" spans="1:4" s="1104" customFormat="1" ht="11.25" customHeight="1" x14ac:dyDescent="0.2">
      <c r="A535" s="1411"/>
      <c r="B535" s="1110">
        <v>99</v>
      </c>
      <c r="C535" s="1110">
        <v>99</v>
      </c>
      <c r="D535" s="1116" t="s">
        <v>3689</v>
      </c>
    </row>
    <row r="536" spans="1:4" s="1104" customFormat="1" ht="11.25" customHeight="1" x14ac:dyDescent="0.2">
      <c r="A536" s="1411"/>
      <c r="B536" s="1110">
        <v>1634.76</v>
      </c>
      <c r="C536" s="1110">
        <v>849</v>
      </c>
      <c r="D536" s="1116" t="s">
        <v>11</v>
      </c>
    </row>
    <row r="537" spans="1:4" s="1104" customFormat="1" ht="11.25" customHeight="1" x14ac:dyDescent="0.2">
      <c r="A537" s="1410" t="s">
        <v>345</v>
      </c>
      <c r="B537" s="1109">
        <v>2748.43</v>
      </c>
      <c r="C537" s="1109">
        <v>2748.4263999999998</v>
      </c>
      <c r="D537" s="1115" t="s">
        <v>580</v>
      </c>
    </row>
    <row r="538" spans="1:4" s="1104" customFormat="1" ht="11.25" customHeight="1" x14ac:dyDescent="0.2">
      <c r="A538" s="1411"/>
      <c r="B538" s="1110">
        <v>138</v>
      </c>
      <c r="C538" s="1110">
        <v>138</v>
      </c>
      <c r="D538" s="1116" t="s">
        <v>3689</v>
      </c>
    </row>
    <row r="539" spans="1:4" s="1104" customFormat="1" ht="11.25" customHeight="1" x14ac:dyDescent="0.2">
      <c r="A539" s="1411"/>
      <c r="B539" s="1110">
        <v>2886.43</v>
      </c>
      <c r="C539" s="1110">
        <v>2886.4263999999998</v>
      </c>
      <c r="D539" s="1116" t="s">
        <v>11</v>
      </c>
    </row>
    <row r="540" spans="1:4" s="1104" customFormat="1" ht="11.25" customHeight="1" x14ac:dyDescent="0.2">
      <c r="A540" s="1410" t="s">
        <v>1551</v>
      </c>
      <c r="B540" s="1109">
        <v>300</v>
      </c>
      <c r="C540" s="1109">
        <v>300</v>
      </c>
      <c r="D540" s="1115" t="s">
        <v>3223</v>
      </c>
    </row>
    <row r="541" spans="1:4" s="1104" customFormat="1" ht="11.25" customHeight="1" x14ac:dyDescent="0.2">
      <c r="A541" s="1412"/>
      <c r="B541" s="1111">
        <v>300</v>
      </c>
      <c r="C541" s="1111">
        <v>300</v>
      </c>
      <c r="D541" s="1117" t="s">
        <v>11</v>
      </c>
    </row>
    <row r="542" spans="1:4" s="1104" customFormat="1" ht="11.25" customHeight="1" x14ac:dyDescent="0.2">
      <c r="A542" s="1411" t="s">
        <v>4590</v>
      </c>
      <c r="B542" s="1110">
        <v>400</v>
      </c>
      <c r="C542" s="1110">
        <v>400</v>
      </c>
      <c r="D542" s="1116" t="s">
        <v>576</v>
      </c>
    </row>
    <row r="543" spans="1:4" s="1104" customFormat="1" ht="11.25" customHeight="1" x14ac:dyDescent="0.2">
      <c r="A543" s="1411"/>
      <c r="B543" s="1110">
        <v>400</v>
      </c>
      <c r="C543" s="1110">
        <v>400</v>
      </c>
      <c r="D543" s="1116" t="s">
        <v>11</v>
      </c>
    </row>
    <row r="544" spans="1:4" s="1104" customFormat="1" ht="11.25" customHeight="1" x14ac:dyDescent="0.2">
      <c r="A544" s="1410" t="s">
        <v>1552</v>
      </c>
      <c r="B544" s="1109">
        <v>80</v>
      </c>
      <c r="C544" s="1109">
        <v>0</v>
      </c>
      <c r="D544" s="1115" t="s">
        <v>576</v>
      </c>
    </row>
    <row r="545" spans="1:4" s="1104" customFormat="1" ht="11.25" customHeight="1" x14ac:dyDescent="0.2">
      <c r="A545" s="1412"/>
      <c r="B545" s="1111">
        <v>80</v>
      </c>
      <c r="C545" s="1111">
        <v>0</v>
      </c>
      <c r="D545" s="1117" t="s">
        <v>11</v>
      </c>
    </row>
    <row r="546" spans="1:4" s="1104" customFormat="1" ht="11.25" customHeight="1" x14ac:dyDescent="0.2">
      <c r="A546" s="1410" t="s">
        <v>2823</v>
      </c>
      <c r="B546" s="1109">
        <v>50</v>
      </c>
      <c r="C546" s="1109">
        <v>50</v>
      </c>
      <c r="D546" s="1115" t="s">
        <v>2850</v>
      </c>
    </row>
    <row r="547" spans="1:4" s="1104" customFormat="1" ht="11.25" customHeight="1" x14ac:dyDescent="0.2">
      <c r="A547" s="1412"/>
      <c r="B547" s="1111">
        <v>50</v>
      </c>
      <c r="C547" s="1111">
        <v>50</v>
      </c>
      <c r="D547" s="1117" t="s">
        <v>11</v>
      </c>
    </row>
    <row r="548" spans="1:4" s="1104" customFormat="1" ht="11.25" customHeight="1" x14ac:dyDescent="0.2">
      <c r="A548" s="1411" t="s">
        <v>3481</v>
      </c>
      <c r="B548" s="1110">
        <v>480</v>
      </c>
      <c r="C548" s="1110">
        <v>467.28766999999999</v>
      </c>
      <c r="D548" s="1116" t="s">
        <v>576</v>
      </c>
    </row>
    <row r="549" spans="1:4" s="1104" customFormat="1" ht="11.25" customHeight="1" x14ac:dyDescent="0.2">
      <c r="A549" s="1411"/>
      <c r="B549" s="1110">
        <v>3000</v>
      </c>
      <c r="C549" s="1110">
        <v>2588.3863500000002</v>
      </c>
      <c r="D549" s="1116" t="s">
        <v>3689</v>
      </c>
    </row>
    <row r="550" spans="1:4" s="1104" customFormat="1" ht="11.25" customHeight="1" x14ac:dyDescent="0.2">
      <c r="A550" s="1412"/>
      <c r="B550" s="1111">
        <v>3480</v>
      </c>
      <c r="C550" s="1111">
        <v>3055.6740200000004</v>
      </c>
      <c r="D550" s="1117" t="s">
        <v>11</v>
      </c>
    </row>
    <row r="551" spans="1:4" s="1104" customFormat="1" ht="11.25" customHeight="1" x14ac:dyDescent="0.2">
      <c r="A551" s="1410" t="s">
        <v>346</v>
      </c>
      <c r="B551" s="1109">
        <v>400</v>
      </c>
      <c r="C551" s="1109">
        <v>400</v>
      </c>
      <c r="D551" s="1115" t="s">
        <v>576</v>
      </c>
    </row>
    <row r="552" spans="1:4" s="1104" customFormat="1" ht="11.25" customHeight="1" x14ac:dyDescent="0.2">
      <c r="A552" s="1412"/>
      <c r="B552" s="1111">
        <v>400</v>
      </c>
      <c r="C552" s="1111">
        <v>400</v>
      </c>
      <c r="D552" s="1117" t="s">
        <v>11</v>
      </c>
    </row>
    <row r="553" spans="1:4" s="1104" customFormat="1" ht="11.25" customHeight="1" x14ac:dyDescent="0.2">
      <c r="A553" s="1410" t="s">
        <v>2944</v>
      </c>
      <c r="B553" s="1109">
        <v>283.2</v>
      </c>
      <c r="C553" s="1109">
        <v>283.2</v>
      </c>
      <c r="D553" s="1115" t="s">
        <v>580</v>
      </c>
    </row>
    <row r="554" spans="1:4" s="1104" customFormat="1" ht="11.25" customHeight="1" x14ac:dyDescent="0.2">
      <c r="A554" s="1411"/>
      <c r="B554" s="1110">
        <v>197.5</v>
      </c>
      <c r="C554" s="1110">
        <v>197.5</v>
      </c>
      <c r="D554" s="1116" t="s">
        <v>3693</v>
      </c>
    </row>
    <row r="555" spans="1:4" s="1104" customFormat="1" ht="11.25" customHeight="1" x14ac:dyDescent="0.2">
      <c r="A555" s="1411"/>
      <c r="B555" s="1110">
        <v>480.7</v>
      </c>
      <c r="C555" s="1110">
        <v>480.7</v>
      </c>
      <c r="D555" s="1116" t="s">
        <v>11</v>
      </c>
    </row>
    <row r="556" spans="1:4" s="1104" customFormat="1" ht="11.25" customHeight="1" x14ac:dyDescent="0.2">
      <c r="A556" s="1410" t="s">
        <v>371</v>
      </c>
      <c r="B556" s="1109">
        <v>80</v>
      </c>
      <c r="C556" s="1109">
        <v>0</v>
      </c>
      <c r="D556" s="1115" t="s">
        <v>577</v>
      </c>
    </row>
    <row r="557" spans="1:4" s="1104" customFormat="1" ht="11.25" customHeight="1" x14ac:dyDescent="0.2">
      <c r="A557" s="1411"/>
      <c r="B557" s="1110">
        <v>3000</v>
      </c>
      <c r="C557" s="1110">
        <v>0</v>
      </c>
      <c r="D557" s="1116" t="s">
        <v>3689</v>
      </c>
    </row>
    <row r="558" spans="1:4" s="1104" customFormat="1" ht="11.25" customHeight="1" x14ac:dyDescent="0.2">
      <c r="A558" s="1412"/>
      <c r="B558" s="1111">
        <v>3080</v>
      </c>
      <c r="C558" s="1111">
        <v>0</v>
      </c>
      <c r="D558" s="1117" t="s">
        <v>11</v>
      </c>
    </row>
    <row r="559" spans="1:4" s="1104" customFormat="1" ht="11.25" customHeight="1" x14ac:dyDescent="0.2">
      <c r="A559" s="1411" t="s">
        <v>3237</v>
      </c>
      <c r="B559" s="1110">
        <v>414.22</v>
      </c>
      <c r="C559" s="1110">
        <v>414.21773999999999</v>
      </c>
      <c r="D559" s="1116" t="s">
        <v>576</v>
      </c>
    </row>
    <row r="560" spans="1:4" s="1104" customFormat="1" ht="11.25" customHeight="1" x14ac:dyDescent="0.2">
      <c r="A560" s="1411"/>
      <c r="B560" s="1110">
        <v>414.22</v>
      </c>
      <c r="C560" s="1110">
        <v>414.21773999999999</v>
      </c>
      <c r="D560" s="1116" t="s">
        <v>11</v>
      </c>
    </row>
    <row r="561" spans="1:4" s="1104" customFormat="1" ht="11.25" customHeight="1" x14ac:dyDescent="0.2">
      <c r="A561" s="1410" t="s">
        <v>347</v>
      </c>
      <c r="B561" s="1109">
        <v>399</v>
      </c>
      <c r="C561" s="1109">
        <v>199.5</v>
      </c>
      <c r="D561" s="1115" t="s">
        <v>3700</v>
      </c>
    </row>
    <row r="562" spans="1:4" s="1104" customFormat="1" ht="11.25" customHeight="1" x14ac:dyDescent="0.2">
      <c r="A562" s="1411"/>
      <c r="B562" s="1110">
        <v>80</v>
      </c>
      <c r="C562" s="1110">
        <v>80</v>
      </c>
      <c r="D562" s="1116" t="s">
        <v>589</v>
      </c>
    </row>
    <row r="563" spans="1:4" s="1104" customFormat="1" ht="11.25" customHeight="1" x14ac:dyDescent="0.2">
      <c r="A563" s="1411"/>
      <c r="B563" s="1110">
        <v>300</v>
      </c>
      <c r="C563" s="1110">
        <v>300</v>
      </c>
      <c r="D563" s="1116" t="s">
        <v>559</v>
      </c>
    </row>
    <row r="564" spans="1:4" s="1104" customFormat="1" ht="11.25" customHeight="1" x14ac:dyDescent="0.2">
      <c r="A564" s="1411"/>
      <c r="B564" s="1110">
        <v>480</v>
      </c>
      <c r="C564" s="1110">
        <v>480</v>
      </c>
      <c r="D564" s="1116" t="s">
        <v>3689</v>
      </c>
    </row>
    <row r="565" spans="1:4" s="1104" customFormat="1" ht="11.25" customHeight="1" x14ac:dyDescent="0.2">
      <c r="A565" s="1412"/>
      <c r="B565" s="1111">
        <v>1259</v>
      </c>
      <c r="C565" s="1111">
        <v>1059.5</v>
      </c>
      <c r="D565" s="1117" t="s">
        <v>11</v>
      </c>
    </row>
    <row r="566" spans="1:4" s="1104" customFormat="1" ht="11.25" customHeight="1" x14ac:dyDescent="0.2">
      <c r="A566" s="1411" t="s">
        <v>3238</v>
      </c>
      <c r="B566" s="1110">
        <v>2542.64</v>
      </c>
      <c r="C566" s="1110">
        <v>2243.9176200000002</v>
      </c>
      <c r="D566" s="1116" t="s">
        <v>3689</v>
      </c>
    </row>
    <row r="567" spans="1:4" s="1104" customFormat="1" ht="11.25" customHeight="1" x14ac:dyDescent="0.2">
      <c r="A567" s="1412"/>
      <c r="B567" s="1111">
        <v>2542.64</v>
      </c>
      <c r="C567" s="1111">
        <v>2243.9176200000002</v>
      </c>
      <c r="D567" s="1117" t="s">
        <v>11</v>
      </c>
    </row>
    <row r="568" spans="1:4" s="1104" customFormat="1" ht="11.25" customHeight="1" x14ac:dyDescent="0.2">
      <c r="A568" s="1411" t="s">
        <v>3723</v>
      </c>
      <c r="B568" s="1110">
        <v>1.72</v>
      </c>
      <c r="C568" s="1110">
        <v>1.724</v>
      </c>
      <c r="D568" s="1116" t="s">
        <v>3688</v>
      </c>
    </row>
    <row r="569" spans="1:4" s="1104" customFormat="1" ht="11.25" customHeight="1" x14ac:dyDescent="0.2">
      <c r="A569" s="1411"/>
      <c r="B569" s="1110">
        <v>1.72</v>
      </c>
      <c r="C569" s="1110">
        <v>1.724</v>
      </c>
      <c r="D569" s="1116" t="s">
        <v>11</v>
      </c>
    </row>
    <row r="570" spans="1:4" s="1104" customFormat="1" ht="11.25" customHeight="1" x14ac:dyDescent="0.2">
      <c r="A570" s="1410" t="s">
        <v>4591</v>
      </c>
      <c r="B570" s="1109">
        <v>50</v>
      </c>
      <c r="C570" s="1109">
        <v>50</v>
      </c>
      <c r="D570" s="1115" t="s">
        <v>2850</v>
      </c>
    </row>
    <row r="571" spans="1:4" s="1104" customFormat="1" ht="11.25" customHeight="1" x14ac:dyDescent="0.2">
      <c r="A571" s="1411"/>
      <c r="B571" s="1110">
        <v>50</v>
      </c>
      <c r="C571" s="1110">
        <v>50</v>
      </c>
      <c r="D571" s="1116" t="s">
        <v>11</v>
      </c>
    </row>
    <row r="572" spans="1:4" s="1104" customFormat="1" ht="11.25" customHeight="1" x14ac:dyDescent="0.2">
      <c r="A572" s="1410" t="s">
        <v>3239</v>
      </c>
      <c r="B572" s="1109">
        <v>202.1</v>
      </c>
      <c r="C572" s="1109">
        <v>127.72718999999999</v>
      </c>
      <c r="D572" s="1115" t="s">
        <v>576</v>
      </c>
    </row>
    <row r="573" spans="1:4" s="1104" customFormat="1" ht="11.25" customHeight="1" x14ac:dyDescent="0.2">
      <c r="A573" s="1411"/>
      <c r="B573" s="1110">
        <v>3469</v>
      </c>
      <c r="C573" s="1110">
        <v>3469</v>
      </c>
      <c r="D573" s="1116" t="s">
        <v>3688</v>
      </c>
    </row>
    <row r="574" spans="1:4" s="1104" customFormat="1" ht="11.25" customHeight="1" x14ac:dyDescent="0.2">
      <c r="A574" s="1412"/>
      <c r="B574" s="1111">
        <v>3671.1</v>
      </c>
      <c r="C574" s="1111">
        <v>3596.7271900000001</v>
      </c>
      <c r="D574" s="1117" t="s">
        <v>11</v>
      </c>
    </row>
    <row r="575" spans="1:4" s="1104" customFormat="1" ht="11.25" customHeight="1" x14ac:dyDescent="0.2">
      <c r="A575" s="1411" t="s">
        <v>2658</v>
      </c>
      <c r="B575" s="1110">
        <v>130</v>
      </c>
      <c r="C575" s="1110">
        <v>130</v>
      </c>
      <c r="D575" s="1116" t="s">
        <v>2896</v>
      </c>
    </row>
    <row r="576" spans="1:4" s="1104" customFormat="1" ht="11.25" customHeight="1" x14ac:dyDescent="0.2">
      <c r="A576" s="1411"/>
      <c r="B576" s="1110">
        <v>22.35</v>
      </c>
      <c r="C576" s="1110">
        <v>22.346160000000001</v>
      </c>
      <c r="D576" s="1116" t="s">
        <v>580</v>
      </c>
    </row>
    <row r="577" spans="1:4" s="1104" customFormat="1" ht="11.25" customHeight="1" x14ac:dyDescent="0.2">
      <c r="A577" s="1411"/>
      <c r="B577" s="1110">
        <v>152.35</v>
      </c>
      <c r="C577" s="1110">
        <v>152.34616</v>
      </c>
      <c r="D577" s="1116" t="s">
        <v>11</v>
      </c>
    </row>
    <row r="578" spans="1:4" s="1104" customFormat="1" ht="11.25" customHeight="1" x14ac:dyDescent="0.2">
      <c r="A578" s="1410" t="s">
        <v>1553</v>
      </c>
      <c r="B578" s="1109">
        <v>2500.0100000000002</v>
      </c>
      <c r="C578" s="1109">
        <v>2500</v>
      </c>
      <c r="D578" s="1115" t="s">
        <v>4586</v>
      </c>
    </row>
    <row r="579" spans="1:4" s="1104" customFormat="1" ht="11.25" customHeight="1" x14ac:dyDescent="0.2">
      <c r="A579" s="1411"/>
      <c r="B579" s="1110">
        <v>73.12</v>
      </c>
      <c r="C579" s="1110">
        <v>73.12</v>
      </c>
      <c r="D579" s="1116" t="s">
        <v>576</v>
      </c>
    </row>
    <row r="580" spans="1:4" s="1104" customFormat="1" ht="11.25" customHeight="1" x14ac:dyDescent="0.2">
      <c r="A580" s="1411"/>
      <c r="B580" s="1110">
        <v>27.03</v>
      </c>
      <c r="C580" s="1110">
        <v>27.018999999999998</v>
      </c>
      <c r="D580" s="1116" t="s">
        <v>3072</v>
      </c>
    </row>
    <row r="581" spans="1:4" s="1104" customFormat="1" ht="11.25" customHeight="1" x14ac:dyDescent="0.2">
      <c r="A581" s="1411"/>
      <c r="B581" s="1110">
        <v>113.86</v>
      </c>
      <c r="C581" s="1110">
        <v>113.85000000000001</v>
      </c>
      <c r="D581" s="1116" t="s">
        <v>4117</v>
      </c>
    </row>
    <row r="582" spans="1:4" s="1104" customFormat="1" ht="11.25" customHeight="1" x14ac:dyDescent="0.2">
      <c r="A582" s="1412"/>
      <c r="B582" s="1111">
        <v>2714.0200000000004</v>
      </c>
      <c r="C582" s="1111">
        <v>2713.9889999999996</v>
      </c>
      <c r="D582" s="1117" t="s">
        <v>11</v>
      </c>
    </row>
    <row r="583" spans="1:4" s="1104" customFormat="1" ht="11.25" customHeight="1" x14ac:dyDescent="0.2">
      <c r="A583" s="1411" t="s">
        <v>1554</v>
      </c>
      <c r="B583" s="1110">
        <v>400</v>
      </c>
      <c r="C583" s="1110">
        <v>400</v>
      </c>
      <c r="D583" s="1116" t="s">
        <v>576</v>
      </c>
    </row>
    <row r="584" spans="1:4" s="1104" customFormat="1" ht="11.25" customHeight="1" x14ac:dyDescent="0.2">
      <c r="A584" s="1412"/>
      <c r="B584" s="1111">
        <v>400</v>
      </c>
      <c r="C584" s="1111">
        <v>400</v>
      </c>
      <c r="D584" s="1117" t="s">
        <v>11</v>
      </c>
    </row>
    <row r="585" spans="1:4" s="1104" customFormat="1" ht="11.25" customHeight="1" x14ac:dyDescent="0.2">
      <c r="A585" s="1411" t="s">
        <v>3724</v>
      </c>
      <c r="B585" s="1110">
        <v>480</v>
      </c>
      <c r="C585" s="1110">
        <v>480</v>
      </c>
      <c r="D585" s="1116" t="s">
        <v>576</v>
      </c>
    </row>
    <row r="586" spans="1:4" s="1104" customFormat="1" ht="11.25" customHeight="1" x14ac:dyDescent="0.2">
      <c r="A586" s="1411"/>
      <c r="B586" s="1110">
        <v>1500</v>
      </c>
      <c r="C586" s="1110">
        <v>1077.1285</v>
      </c>
      <c r="D586" s="1116" t="s">
        <v>3223</v>
      </c>
    </row>
    <row r="587" spans="1:4" s="1104" customFormat="1" ht="11.25" customHeight="1" x14ac:dyDescent="0.2">
      <c r="A587" s="1411"/>
      <c r="B587" s="1110">
        <v>67.400000000000006</v>
      </c>
      <c r="C587" s="1110">
        <v>67.400000000000006</v>
      </c>
      <c r="D587" s="1116" t="s">
        <v>577</v>
      </c>
    </row>
    <row r="588" spans="1:4" s="1104" customFormat="1" ht="11.25" customHeight="1" x14ac:dyDescent="0.2">
      <c r="A588" s="1411"/>
      <c r="B588" s="1110">
        <v>2047.4</v>
      </c>
      <c r="C588" s="1110">
        <v>1624.5285000000001</v>
      </c>
      <c r="D588" s="1116" t="s">
        <v>11</v>
      </c>
    </row>
    <row r="589" spans="1:4" s="1104" customFormat="1" ht="11.25" customHeight="1" x14ac:dyDescent="0.2">
      <c r="A589" s="1410" t="s">
        <v>1555</v>
      </c>
      <c r="B589" s="1109">
        <v>5000</v>
      </c>
      <c r="C589" s="1109">
        <v>0</v>
      </c>
      <c r="D589" s="1115" t="s">
        <v>649</v>
      </c>
    </row>
    <row r="590" spans="1:4" s="1104" customFormat="1" ht="11.25" customHeight="1" x14ac:dyDescent="0.2">
      <c r="A590" s="1411"/>
      <c r="B590" s="1110">
        <v>65</v>
      </c>
      <c r="C590" s="1110">
        <v>65</v>
      </c>
      <c r="D590" s="1116" t="s">
        <v>3222</v>
      </c>
    </row>
    <row r="591" spans="1:4" s="1104" customFormat="1" ht="11.25" customHeight="1" x14ac:dyDescent="0.2">
      <c r="A591" s="1411"/>
      <c r="B591" s="1110">
        <v>157.1</v>
      </c>
      <c r="C591" s="1110">
        <v>157.1</v>
      </c>
      <c r="D591" s="1116" t="s">
        <v>576</v>
      </c>
    </row>
    <row r="592" spans="1:4" s="1104" customFormat="1" ht="11.25" customHeight="1" x14ac:dyDescent="0.2">
      <c r="A592" s="1411"/>
      <c r="B592" s="1110">
        <v>79.33</v>
      </c>
      <c r="C592" s="1110">
        <v>79.333799999999997</v>
      </c>
      <c r="D592" s="1116" t="s">
        <v>580</v>
      </c>
    </row>
    <row r="593" spans="1:4" s="1104" customFormat="1" ht="11.25" customHeight="1" x14ac:dyDescent="0.2">
      <c r="A593" s="1411"/>
      <c r="B593" s="1110">
        <v>9779</v>
      </c>
      <c r="C593" s="1110">
        <v>9779</v>
      </c>
      <c r="D593" s="1116" t="s">
        <v>600</v>
      </c>
    </row>
    <row r="594" spans="1:4" s="1104" customFormat="1" ht="11.25" customHeight="1" x14ac:dyDescent="0.2">
      <c r="A594" s="1411"/>
      <c r="B594" s="1110">
        <v>444.84000000000003</v>
      </c>
      <c r="C594" s="1110">
        <v>444.82600000000002</v>
      </c>
      <c r="D594" s="1116" t="s">
        <v>3072</v>
      </c>
    </row>
    <row r="595" spans="1:4" s="1104" customFormat="1" ht="11.25" customHeight="1" x14ac:dyDescent="0.2">
      <c r="A595" s="1411"/>
      <c r="B595" s="1110">
        <v>856.99</v>
      </c>
      <c r="C595" s="1110">
        <v>856.98</v>
      </c>
      <c r="D595" s="1116" t="s">
        <v>4117</v>
      </c>
    </row>
    <row r="596" spans="1:4" s="1104" customFormat="1" ht="11.25" customHeight="1" x14ac:dyDescent="0.2">
      <c r="A596" s="1411"/>
      <c r="B596" s="1110">
        <v>16382.26</v>
      </c>
      <c r="C596" s="1110">
        <v>11382.239799999999</v>
      </c>
      <c r="D596" s="1116" t="s">
        <v>11</v>
      </c>
    </row>
    <row r="597" spans="1:4" s="1104" customFormat="1" ht="11.25" customHeight="1" x14ac:dyDescent="0.2">
      <c r="A597" s="1410" t="s">
        <v>460</v>
      </c>
      <c r="B597" s="1109">
        <v>20</v>
      </c>
      <c r="C597" s="1109">
        <v>20</v>
      </c>
      <c r="D597" s="1115" t="s">
        <v>576</v>
      </c>
    </row>
    <row r="598" spans="1:4" s="1104" customFormat="1" ht="11.25" customHeight="1" x14ac:dyDescent="0.2">
      <c r="A598" s="1411"/>
      <c r="B598" s="1110">
        <v>150</v>
      </c>
      <c r="C598" s="1110">
        <v>150</v>
      </c>
      <c r="D598" s="1116" t="s">
        <v>3690</v>
      </c>
    </row>
    <row r="599" spans="1:4" s="1104" customFormat="1" ht="11.25" customHeight="1" x14ac:dyDescent="0.2">
      <c r="A599" s="1411"/>
      <c r="B599" s="1110">
        <v>500</v>
      </c>
      <c r="C599" s="1110">
        <v>463.18814000000003</v>
      </c>
      <c r="D599" s="1116" t="s">
        <v>4592</v>
      </c>
    </row>
    <row r="600" spans="1:4" s="1104" customFormat="1" ht="11.25" customHeight="1" x14ac:dyDescent="0.2">
      <c r="A600" s="1411"/>
      <c r="B600" s="1110">
        <v>500</v>
      </c>
      <c r="C600" s="1110">
        <v>263.83199999999999</v>
      </c>
      <c r="D600" s="1116" t="s">
        <v>3701</v>
      </c>
    </row>
    <row r="601" spans="1:4" s="1104" customFormat="1" ht="11.25" customHeight="1" x14ac:dyDescent="0.2">
      <c r="A601" s="1411"/>
      <c r="B601" s="1110">
        <v>2000</v>
      </c>
      <c r="C601" s="1110">
        <v>2000</v>
      </c>
      <c r="D601" s="1116" t="s">
        <v>3689</v>
      </c>
    </row>
    <row r="602" spans="1:4" s="1104" customFormat="1" ht="11.25" customHeight="1" x14ac:dyDescent="0.2">
      <c r="A602" s="1412"/>
      <c r="B602" s="1111">
        <v>3170</v>
      </c>
      <c r="C602" s="1111">
        <v>2897.0201400000001</v>
      </c>
      <c r="D602" s="1117" t="s">
        <v>11</v>
      </c>
    </row>
    <row r="603" spans="1:4" s="1104" customFormat="1" ht="11.25" customHeight="1" x14ac:dyDescent="0.2">
      <c r="A603" s="1411" t="s">
        <v>1556</v>
      </c>
      <c r="B603" s="1110">
        <v>5000</v>
      </c>
      <c r="C603" s="1110">
        <v>0</v>
      </c>
      <c r="D603" s="1116" t="s">
        <v>649</v>
      </c>
    </row>
    <row r="604" spans="1:4" s="1104" customFormat="1" ht="11.25" customHeight="1" x14ac:dyDescent="0.2">
      <c r="A604" s="1411"/>
      <c r="B604" s="1110">
        <v>23.17</v>
      </c>
      <c r="C604" s="1110">
        <v>23.165770000000002</v>
      </c>
      <c r="D604" s="1116" t="s">
        <v>576</v>
      </c>
    </row>
    <row r="605" spans="1:4" s="1104" customFormat="1" ht="11.25" customHeight="1" x14ac:dyDescent="0.2">
      <c r="A605" s="1411"/>
      <c r="B605" s="1110">
        <v>225</v>
      </c>
      <c r="C605" s="1110">
        <v>0</v>
      </c>
      <c r="D605" s="1116" t="s">
        <v>3689</v>
      </c>
    </row>
    <row r="606" spans="1:4" s="1104" customFormat="1" ht="11.25" customHeight="1" x14ac:dyDescent="0.2">
      <c r="A606" s="1411"/>
      <c r="B606" s="1110">
        <v>5248.17</v>
      </c>
      <c r="C606" s="1110">
        <v>23.165770000000002</v>
      </c>
      <c r="D606" s="1116" t="s">
        <v>11</v>
      </c>
    </row>
    <row r="607" spans="1:4" s="1104" customFormat="1" ht="11.25" customHeight="1" x14ac:dyDescent="0.2">
      <c r="A607" s="1410" t="s">
        <v>1557</v>
      </c>
      <c r="B607" s="1109">
        <v>80</v>
      </c>
      <c r="C607" s="1109">
        <v>80</v>
      </c>
      <c r="D607" s="1115" t="s">
        <v>576</v>
      </c>
    </row>
    <row r="608" spans="1:4" s="1104" customFormat="1" ht="11.25" customHeight="1" x14ac:dyDescent="0.2">
      <c r="A608" s="1411"/>
      <c r="B608" s="1110">
        <v>225</v>
      </c>
      <c r="C608" s="1110">
        <v>0</v>
      </c>
      <c r="D608" s="1116" t="s">
        <v>3689</v>
      </c>
    </row>
    <row r="609" spans="1:4" s="1104" customFormat="1" ht="11.25" customHeight="1" x14ac:dyDescent="0.2">
      <c r="A609" s="1412"/>
      <c r="B609" s="1111">
        <v>305</v>
      </c>
      <c r="C609" s="1111">
        <v>80</v>
      </c>
      <c r="D609" s="1117" t="s">
        <v>11</v>
      </c>
    </row>
    <row r="610" spans="1:4" s="1104" customFormat="1" ht="11.25" customHeight="1" x14ac:dyDescent="0.2">
      <c r="A610" s="1411" t="s">
        <v>3240</v>
      </c>
      <c r="B610" s="1110">
        <v>80</v>
      </c>
      <c r="C610" s="1110">
        <v>80</v>
      </c>
      <c r="D610" s="1116" t="s">
        <v>576</v>
      </c>
    </row>
    <row r="611" spans="1:4" s="1104" customFormat="1" ht="11.25" customHeight="1" x14ac:dyDescent="0.2">
      <c r="A611" s="1412"/>
      <c r="B611" s="1111">
        <v>80</v>
      </c>
      <c r="C611" s="1111">
        <v>80</v>
      </c>
      <c r="D611" s="1117" t="s">
        <v>11</v>
      </c>
    </row>
    <row r="612" spans="1:4" s="1104" customFormat="1" ht="11.25" customHeight="1" x14ac:dyDescent="0.2">
      <c r="A612" s="1411" t="s">
        <v>3725</v>
      </c>
      <c r="B612" s="1110">
        <v>400</v>
      </c>
      <c r="C612" s="1110">
        <v>400</v>
      </c>
      <c r="D612" s="1116" t="s">
        <v>576</v>
      </c>
    </row>
    <row r="613" spans="1:4" s="1104" customFormat="1" ht="11.25" customHeight="1" x14ac:dyDescent="0.2">
      <c r="A613" s="1411"/>
      <c r="B613" s="1110">
        <v>82.33</v>
      </c>
      <c r="C613" s="1110">
        <v>82.331000000000003</v>
      </c>
      <c r="D613" s="1116" t="s">
        <v>3688</v>
      </c>
    </row>
    <row r="614" spans="1:4" s="1104" customFormat="1" ht="11.25" customHeight="1" x14ac:dyDescent="0.2">
      <c r="A614" s="1411"/>
      <c r="B614" s="1110">
        <v>482.33</v>
      </c>
      <c r="C614" s="1110">
        <v>482.33100000000002</v>
      </c>
      <c r="D614" s="1116" t="s">
        <v>11</v>
      </c>
    </row>
    <row r="615" spans="1:4" s="1104" customFormat="1" ht="11.25" customHeight="1" x14ac:dyDescent="0.2">
      <c r="A615" s="1410" t="s">
        <v>2945</v>
      </c>
      <c r="B615" s="1109">
        <v>38.270000000000003</v>
      </c>
      <c r="C615" s="1109">
        <v>38.265500000000003</v>
      </c>
      <c r="D615" s="1115" t="s">
        <v>577</v>
      </c>
    </row>
    <row r="616" spans="1:4" s="1104" customFormat="1" ht="11.25" customHeight="1" x14ac:dyDescent="0.2">
      <c r="A616" s="1411"/>
      <c r="B616" s="1110">
        <v>38.270000000000003</v>
      </c>
      <c r="C616" s="1110">
        <v>38.265500000000003</v>
      </c>
      <c r="D616" s="1116" t="s">
        <v>11</v>
      </c>
    </row>
    <row r="617" spans="1:4" s="1104" customFormat="1" ht="11.25" customHeight="1" x14ac:dyDescent="0.2">
      <c r="A617" s="1410" t="s">
        <v>4593</v>
      </c>
      <c r="B617" s="1109">
        <v>150.96</v>
      </c>
      <c r="C617" s="1109">
        <v>118.39700000000001</v>
      </c>
      <c r="D617" s="1115" t="s">
        <v>576</v>
      </c>
    </row>
    <row r="618" spans="1:4" s="1104" customFormat="1" ht="11.25" customHeight="1" x14ac:dyDescent="0.2">
      <c r="A618" s="1411"/>
      <c r="B618" s="1110">
        <v>338.8</v>
      </c>
      <c r="C618" s="1110">
        <v>338.8</v>
      </c>
      <c r="D618" s="1116" t="s">
        <v>577</v>
      </c>
    </row>
    <row r="619" spans="1:4" s="1104" customFormat="1" ht="11.25" customHeight="1" x14ac:dyDescent="0.2">
      <c r="A619" s="1412"/>
      <c r="B619" s="1111">
        <v>489.76</v>
      </c>
      <c r="C619" s="1111">
        <v>457.197</v>
      </c>
      <c r="D619" s="1117" t="s">
        <v>11</v>
      </c>
    </row>
    <row r="620" spans="1:4" s="1104" customFormat="1" ht="11.25" customHeight="1" x14ac:dyDescent="0.2">
      <c r="A620" s="1411" t="s">
        <v>1558</v>
      </c>
      <c r="B620" s="1110">
        <v>179.1</v>
      </c>
      <c r="C620" s="1110">
        <v>179.1</v>
      </c>
      <c r="D620" s="1116" t="s">
        <v>576</v>
      </c>
    </row>
    <row r="621" spans="1:4" s="1104" customFormat="1" ht="11.25" customHeight="1" x14ac:dyDescent="0.2">
      <c r="A621" s="1411"/>
      <c r="B621" s="1110">
        <v>179.1</v>
      </c>
      <c r="C621" s="1110">
        <v>179.1</v>
      </c>
      <c r="D621" s="1116" t="s">
        <v>11</v>
      </c>
    </row>
    <row r="622" spans="1:4" s="1104" customFormat="1" ht="11.25" customHeight="1" x14ac:dyDescent="0.2">
      <c r="A622" s="1410" t="s">
        <v>1559</v>
      </c>
      <c r="B622" s="1109">
        <v>350</v>
      </c>
      <c r="C622" s="1109">
        <v>350</v>
      </c>
      <c r="D622" s="1115" t="s">
        <v>3222</v>
      </c>
    </row>
    <row r="623" spans="1:4" s="1104" customFormat="1" ht="11.25" customHeight="1" x14ac:dyDescent="0.2">
      <c r="A623" s="1411"/>
      <c r="B623" s="1110">
        <v>1500</v>
      </c>
      <c r="C623" s="1110">
        <v>0</v>
      </c>
      <c r="D623" s="1116" t="s">
        <v>4594</v>
      </c>
    </row>
    <row r="624" spans="1:4" s="1104" customFormat="1" ht="11.25" customHeight="1" x14ac:dyDescent="0.2">
      <c r="A624" s="1412"/>
      <c r="B624" s="1111">
        <v>1850</v>
      </c>
      <c r="C624" s="1111">
        <v>350</v>
      </c>
      <c r="D624" s="1117" t="s">
        <v>11</v>
      </c>
    </row>
    <row r="625" spans="1:4" s="1104" customFormat="1" ht="11.25" customHeight="1" x14ac:dyDescent="0.2">
      <c r="A625" s="1411" t="s">
        <v>1560</v>
      </c>
      <c r="B625" s="1110">
        <v>513.66999999999996</v>
      </c>
      <c r="C625" s="1110">
        <v>513.66650000000004</v>
      </c>
      <c r="D625" s="1116" t="s">
        <v>576</v>
      </c>
    </row>
    <row r="626" spans="1:4" s="1104" customFormat="1" ht="11.25" customHeight="1" x14ac:dyDescent="0.2">
      <c r="A626" s="1411"/>
      <c r="B626" s="1110">
        <v>47.68</v>
      </c>
      <c r="C626" s="1110">
        <v>47.68</v>
      </c>
      <c r="D626" s="1116" t="s">
        <v>3223</v>
      </c>
    </row>
    <row r="627" spans="1:4" s="1104" customFormat="1" ht="11.25" customHeight="1" x14ac:dyDescent="0.2">
      <c r="A627" s="1411"/>
      <c r="B627" s="1110">
        <v>401.04</v>
      </c>
      <c r="C627" s="1110">
        <v>400</v>
      </c>
      <c r="D627" s="1116" t="s">
        <v>577</v>
      </c>
    </row>
    <row r="628" spans="1:4" s="1104" customFormat="1" ht="11.25" customHeight="1" x14ac:dyDescent="0.2">
      <c r="A628" s="1412"/>
      <c r="B628" s="1111">
        <v>962.38999999999987</v>
      </c>
      <c r="C628" s="1111">
        <v>961.34649999999999</v>
      </c>
      <c r="D628" s="1117" t="s">
        <v>11</v>
      </c>
    </row>
    <row r="629" spans="1:4" s="1104" customFormat="1" ht="11.25" customHeight="1" x14ac:dyDescent="0.2">
      <c r="A629" s="1411" t="s">
        <v>3726</v>
      </c>
      <c r="B629" s="1110">
        <v>31.66</v>
      </c>
      <c r="C629" s="1110">
        <v>31.66</v>
      </c>
      <c r="D629" s="1116" t="s">
        <v>3223</v>
      </c>
    </row>
    <row r="630" spans="1:4" s="1104" customFormat="1" ht="11.25" customHeight="1" x14ac:dyDescent="0.2">
      <c r="A630" s="1411"/>
      <c r="B630" s="1110">
        <v>400</v>
      </c>
      <c r="C630" s="1110">
        <v>400</v>
      </c>
      <c r="D630" s="1116" t="s">
        <v>577</v>
      </c>
    </row>
    <row r="631" spans="1:4" s="1104" customFormat="1" ht="11.25" customHeight="1" x14ac:dyDescent="0.2">
      <c r="A631" s="1411"/>
      <c r="B631" s="1110">
        <v>431.66</v>
      </c>
      <c r="C631" s="1110">
        <v>431.66</v>
      </c>
      <c r="D631" s="1116" t="s">
        <v>11</v>
      </c>
    </row>
    <row r="632" spans="1:4" s="1104" customFormat="1" ht="11.25" customHeight="1" x14ac:dyDescent="0.2">
      <c r="A632" s="1410" t="s">
        <v>348</v>
      </c>
      <c r="B632" s="1109">
        <v>400</v>
      </c>
      <c r="C632" s="1109">
        <v>400</v>
      </c>
      <c r="D632" s="1115" t="s">
        <v>576</v>
      </c>
    </row>
    <row r="633" spans="1:4" s="1104" customFormat="1" ht="11.25" customHeight="1" x14ac:dyDescent="0.2">
      <c r="A633" s="1411"/>
      <c r="B633" s="1110">
        <v>140</v>
      </c>
      <c r="C633" s="1110">
        <v>140</v>
      </c>
      <c r="D633" s="1116" t="s">
        <v>3690</v>
      </c>
    </row>
    <row r="634" spans="1:4" s="1104" customFormat="1" ht="11.25" customHeight="1" x14ac:dyDescent="0.2">
      <c r="A634" s="1411"/>
      <c r="B634" s="1110">
        <v>42.4</v>
      </c>
      <c r="C634" s="1110">
        <v>42.398180000000004</v>
      </c>
      <c r="D634" s="1116" t="s">
        <v>577</v>
      </c>
    </row>
    <row r="635" spans="1:4" s="1104" customFormat="1" ht="11.25" customHeight="1" x14ac:dyDescent="0.2">
      <c r="A635" s="1411"/>
      <c r="B635" s="1110">
        <v>582.4</v>
      </c>
      <c r="C635" s="1110">
        <v>582.39818000000002</v>
      </c>
      <c r="D635" s="1116" t="s">
        <v>11</v>
      </c>
    </row>
    <row r="636" spans="1:4" s="1104" customFormat="1" ht="11.25" customHeight="1" x14ac:dyDescent="0.2">
      <c r="A636" s="1410" t="s">
        <v>3241</v>
      </c>
      <c r="B636" s="1109">
        <v>2205.29</v>
      </c>
      <c r="C636" s="1109">
        <v>2205.29234</v>
      </c>
      <c r="D636" s="1115" t="s">
        <v>649</v>
      </c>
    </row>
    <row r="637" spans="1:4" s="1104" customFormat="1" ht="11.25" customHeight="1" x14ac:dyDescent="0.2">
      <c r="A637" s="1412"/>
      <c r="B637" s="1111">
        <v>2205.29</v>
      </c>
      <c r="C637" s="1111">
        <v>2205.29234</v>
      </c>
      <c r="D637" s="1117" t="s">
        <v>11</v>
      </c>
    </row>
    <row r="638" spans="1:4" s="1104" customFormat="1" ht="11.25" customHeight="1" x14ac:dyDescent="0.2">
      <c r="A638" s="1410" t="s">
        <v>1561</v>
      </c>
      <c r="B638" s="1109">
        <v>2500.0100000000002</v>
      </c>
      <c r="C638" s="1109">
        <v>2500</v>
      </c>
      <c r="D638" s="1115" t="s">
        <v>4586</v>
      </c>
    </row>
    <row r="639" spans="1:4" s="1104" customFormat="1" ht="11.25" customHeight="1" x14ac:dyDescent="0.2">
      <c r="A639" s="1411"/>
      <c r="B639" s="1110">
        <v>80</v>
      </c>
      <c r="C639" s="1110">
        <v>80</v>
      </c>
      <c r="D639" s="1116" t="s">
        <v>576</v>
      </c>
    </row>
    <row r="640" spans="1:4" s="1104" customFormat="1" ht="11.25" customHeight="1" x14ac:dyDescent="0.2">
      <c r="A640" s="1411"/>
      <c r="B640" s="1110">
        <v>80</v>
      </c>
      <c r="C640" s="1110">
        <v>80</v>
      </c>
      <c r="D640" s="1116" t="s">
        <v>577</v>
      </c>
    </row>
    <row r="641" spans="1:4" s="1104" customFormat="1" ht="11.25" customHeight="1" x14ac:dyDescent="0.2">
      <c r="A641" s="1411"/>
      <c r="B641" s="1110">
        <v>52.8</v>
      </c>
      <c r="C641" s="1110">
        <v>52.796999999999997</v>
      </c>
      <c r="D641" s="1116" t="s">
        <v>3688</v>
      </c>
    </row>
    <row r="642" spans="1:4" s="1104" customFormat="1" ht="11.25" customHeight="1" x14ac:dyDescent="0.2">
      <c r="A642" s="1411"/>
      <c r="B642" s="1110">
        <v>20.84</v>
      </c>
      <c r="C642" s="1110">
        <v>20.83</v>
      </c>
      <c r="D642" s="1116" t="s">
        <v>3072</v>
      </c>
    </row>
    <row r="643" spans="1:4" s="1104" customFormat="1" ht="11.25" customHeight="1" x14ac:dyDescent="0.2">
      <c r="A643" s="1411"/>
      <c r="B643" s="1110">
        <v>174.95</v>
      </c>
      <c r="C643" s="1110">
        <v>174.94049999999999</v>
      </c>
      <c r="D643" s="1116" t="s">
        <v>4117</v>
      </c>
    </row>
    <row r="644" spans="1:4" s="1104" customFormat="1" ht="11.25" customHeight="1" x14ac:dyDescent="0.2">
      <c r="A644" s="1412"/>
      <c r="B644" s="1111">
        <v>2908.6000000000004</v>
      </c>
      <c r="C644" s="1111">
        <v>2908.5675000000001</v>
      </c>
      <c r="D644" s="1117" t="s">
        <v>11</v>
      </c>
    </row>
    <row r="645" spans="1:4" s="1104" customFormat="1" ht="11.25" customHeight="1" x14ac:dyDescent="0.2">
      <c r="A645" s="1410" t="s">
        <v>1562</v>
      </c>
      <c r="B645" s="1109">
        <v>55</v>
      </c>
      <c r="C645" s="1109">
        <v>55</v>
      </c>
      <c r="D645" s="1115" t="s">
        <v>2939</v>
      </c>
    </row>
    <row r="646" spans="1:4" s="1104" customFormat="1" ht="11.25" customHeight="1" x14ac:dyDescent="0.2">
      <c r="A646" s="1412"/>
      <c r="B646" s="1111">
        <v>55</v>
      </c>
      <c r="C646" s="1111">
        <v>55</v>
      </c>
      <c r="D646" s="1117" t="s">
        <v>11</v>
      </c>
    </row>
    <row r="647" spans="1:4" s="1104" customFormat="1" ht="11.25" customHeight="1" x14ac:dyDescent="0.2">
      <c r="A647" s="1411" t="s">
        <v>1563</v>
      </c>
      <c r="B647" s="1110">
        <v>375.12</v>
      </c>
      <c r="C647" s="1110">
        <v>305.67973000000001</v>
      </c>
      <c r="D647" s="1116" t="s">
        <v>576</v>
      </c>
    </row>
    <row r="648" spans="1:4" s="1104" customFormat="1" ht="11.25" customHeight="1" x14ac:dyDescent="0.2">
      <c r="A648" s="1412"/>
      <c r="B648" s="1111">
        <v>375.12</v>
      </c>
      <c r="C648" s="1111">
        <v>305.67973000000001</v>
      </c>
      <c r="D648" s="1117" t="s">
        <v>11</v>
      </c>
    </row>
    <row r="649" spans="1:4" s="1104" customFormat="1" ht="11.25" customHeight="1" x14ac:dyDescent="0.2">
      <c r="A649" s="1411" t="s">
        <v>4149</v>
      </c>
      <c r="B649" s="1110">
        <v>270</v>
      </c>
      <c r="C649" s="1110">
        <v>0</v>
      </c>
      <c r="D649" s="1116" t="s">
        <v>2587</v>
      </c>
    </row>
    <row r="650" spans="1:4" s="1104" customFormat="1" ht="11.25" customHeight="1" x14ac:dyDescent="0.2">
      <c r="A650" s="1411"/>
      <c r="B650" s="1110">
        <v>270</v>
      </c>
      <c r="C650" s="1110">
        <v>0</v>
      </c>
      <c r="D650" s="1116" t="s">
        <v>11</v>
      </c>
    </row>
    <row r="651" spans="1:4" s="1104" customFormat="1" ht="11.25" customHeight="1" x14ac:dyDescent="0.2">
      <c r="A651" s="1410" t="s">
        <v>3242</v>
      </c>
      <c r="B651" s="1109">
        <v>1350</v>
      </c>
      <c r="C651" s="1109">
        <v>0</v>
      </c>
      <c r="D651" s="1115" t="s">
        <v>649</v>
      </c>
    </row>
    <row r="652" spans="1:4" s="1104" customFormat="1" ht="11.25" customHeight="1" x14ac:dyDescent="0.2">
      <c r="A652" s="1411"/>
      <c r="B652" s="1110">
        <v>499.7</v>
      </c>
      <c r="C652" s="1110">
        <v>499.7</v>
      </c>
      <c r="D652" s="1116" t="s">
        <v>576</v>
      </c>
    </row>
    <row r="653" spans="1:4" s="1104" customFormat="1" ht="11.25" customHeight="1" x14ac:dyDescent="0.2">
      <c r="A653" s="1411"/>
      <c r="B653" s="1110">
        <v>120.56</v>
      </c>
      <c r="C653" s="1110">
        <v>116.52542</v>
      </c>
      <c r="D653" s="1116" t="s">
        <v>580</v>
      </c>
    </row>
    <row r="654" spans="1:4" s="1104" customFormat="1" ht="11.25" customHeight="1" x14ac:dyDescent="0.2">
      <c r="A654" s="1411"/>
      <c r="B654" s="1110">
        <v>1970.26</v>
      </c>
      <c r="C654" s="1110">
        <v>616.22541999999999</v>
      </c>
      <c r="D654" s="1116" t="s">
        <v>11</v>
      </c>
    </row>
    <row r="655" spans="1:4" s="1104" customFormat="1" ht="11.25" customHeight="1" x14ac:dyDescent="0.2">
      <c r="A655" s="1410" t="s">
        <v>3727</v>
      </c>
      <c r="B655" s="1109">
        <v>86.58</v>
      </c>
      <c r="C655" s="1109">
        <v>66.57419999999999</v>
      </c>
      <c r="D655" s="1115" t="s">
        <v>576</v>
      </c>
    </row>
    <row r="656" spans="1:4" s="1104" customFormat="1" ht="11.25" customHeight="1" x14ac:dyDescent="0.2">
      <c r="A656" s="1411"/>
      <c r="B656" s="1110">
        <v>237.7</v>
      </c>
      <c r="C656" s="1110">
        <v>237.69499999999999</v>
      </c>
      <c r="D656" s="1116" t="s">
        <v>3688</v>
      </c>
    </row>
    <row r="657" spans="1:4" s="1104" customFormat="1" ht="11.25" customHeight="1" x14ac:dyDescent="0.2">
      <c r="A657" s="1412"/>
      <c r="B657" s="1111">
        <v>324.27999999999997</v>
      </c>
      <c r="C657" s="1111">
        <v>304.26919999999996</v>
      </c>
      <c r="D657" s="1117" t="s">
        <v>11</v>
      </c>
    </row>
    <row r="658" spans="1:4" s="1104" customFormat="1" ht="11.25" customHeight="1" x14ac:dyDescent="0.2">
      <c r="A658" s="1411" t="s">
        <v>1564</v>
      </c>
      <c r="B658" s="1110">
        <v>80</v>
      </c>
      <c r="C658" s="1110">
        <v>0</v>
      </c>
      <c r="D658" s="1116" t="s">
        <v>577</v>
      </c>
    </row>
    <row r="659" spans="1:4" s="1104" customFormat="1" ht="11.25" customHeight="1" x14ac:dyDescent="0.2">
      <c r="A659" s="1411"/>
      <c r="B659" s="1110">
        <v>81.569999999999993</v>
      </c>
      <c r="C659" s="1110">
        <v>81.557999999999993</v>
      </c>
      <c r="D659" s="1116" t="s">
        <v>4117</v>
      </c>
    </row>
    <row r="660" spans="1:4" s="1104" customFormat="1" ht="11.25" customHeight="1" x14ac:dyDescent="0.2">
      <c r="A660" s="1411"/>
      <c r="B660" s="1110">
        <v>161.57</v>
      </c>
      <c r="C660" s="1110">
        <v>81.557999999999993</v>
      </c>
      <c r="D660" s="1116" t="s">
        <v>11</v>
      </c>
    </row>
    <row r="661" spans="1:4" s="1104" customFormat="1" ht="11.25" customHeight="1" x14ac:dyDescent="0.2">
      <c r="A661" s="1410" t="s">
        <v>4595</v>
      </c>
      <c r="B661" s="1109">
        <v>30</v>
      </c>
      <c r="C661" s="1109">
        <v>30</v>
      </c>
      <c r="D661" s="1115" t="s">
        <v>2850</v>
      </c>
    </row>
    <row r="662" spans="1:4" s="1104" customFormat="1" ht="11.25" customHeight="1" x14ac:dyDescent="0.2">
      <c r="A662" s="1412"/>
      <c r="B662" s="1111">
        <v>30</v>
      </c>
      <c r="C662" s="1111">
        <v>30</v>
      </c>
      <c r="D662" s="1117" t="s">
        <v>11</v>
      </c>
    </row>
    <row r="663" spans="1:4" s="1104" customFormat="1" ht="11.25" customHeight="1" x14ac:dyDescent="0.2">
      <c r="A663" s="1411" t="s">
        <v>1565</v>
      </c>
      <c r="B663" s="1110">
        <v>480</v>
      </c>
      <c r="C663" s="1110">
        <v>480</v>
      </c>
      <c r="D663" s="1116" t="s">
        <v>576</v>
      </c>
    </row>
    <row r="664" spans="1:4" s="1104" customFormat="1" ht="11.25" customHeight="1" x14ac:dyDescent="0.2">
      <c r="A664" s="1411"/>
      <c r="B664" s="1110">
        <v>34.799999999999997</v>
      </c>
      <c r="C664" s="1110">
        <v>34.799999999999997</v>
      </c>
      <c r="D664" s="1116" t="s">
        <v>4587</v>
      </c>
    </row>
    <row r="665" spans="1:4" s="1104" customFormat="1" ht="11.25" customHeight="1" x14ac:dyDescent="0.2">
      <c r="A665" s="1411"/>
      <c r="B665" s="1110">
        <v>25</v>
      </c>
      <c r="C665" s="1110">
        <v>25</v>
      </c>
      <c r="D665" s="1116" t="s">
        <v>583</v>
      </c>
    </row>
    <row r="666" spans="1:4" s="1104" customFormat="1" ht="11.25" customHeight="1" x14ac:dyDescent="0.2">
      <c r="A666" s="1412"/>
      <c r="B666" s="1111">
        <v>539.79999999999995</v>
      </c>
      <c r="C666" s="1111">
        <v>539.79999999999995</v>
      </c>
      <c r="D666" s="1117" t="s">
        <v>11</v>
      </c>
    </row>
    <row r="667" spans="1:4" s="1104" customFormat="1" ht="11.25" customHeight="1" x14ac:dyDescent="0.2">
      <c r="A667" s="1411" t="s">
        <v>2824</v>
      </c>
      <c r="B667" s="1110">
        <v>400</v>
      </c>
      <c r="C667" s="1110">
        <v>200</v>
      </c>
      <c r="D667" s="1116" t="s">
        <v>3700</v>
      </c>
    </row>
    <row r="668" spans="1:4" s="1104" customFormat="1" ht="11.25" customHeight="1" x14ac:dyDescent="0.2">
      <c r="A668" s="1411"/>
      <c r="B668" s="1110">
        <v>1243</v>
      </c>
      <c r="C668" s="1110">
        <v>1060.3</v>
      </c>
      <c r="D668" s="1116" t="s">
        <v>3223</v>
      </c>
    </row>
    <row r="669" spans="1:4" s="1104" customFormat="1" ht="11.25" customHeight="1" x14ac:dyDescent="0.2">
      <c r="A669" s="1411"/>
      <c r="B669" s="1110">
        <v>30</v>
      </c>
      <c r="C669" s="1110">
        <v>30</v>
      </c>
      <c r="D669" s="1116" t="s">
        <v>2850</v>
      </c>
    </row>
    <row r="670" spans="1:4" s="1104" customFormat="1" ht="11.25" customHeight="1" x14ac:dyDescent="0.2">
      <c r="A670" s="1411"/>
      <c r="B670" s="1110">
        <v>1673</v>
      </c>
      <c r="C670" s="1110">
        <v>1290.3</v>
      </c>
      <c r="D670" s="1116" t="s">
        <v>11</v>
      </c>
    </row>
    <row r="671" spans="1:4" s="1104" customFormat="1" ht="11.25" customHeight="1" x14ac:dyDescent="0.2">
      <c r="A671" s="1410" t="s">
        <v>1566</v>
      </c>
      <c r="B671" s="1109">
        <v>80</v>
      </c>
      <c r="C671" s="1109">
        <v>80</v>
      </c>
      <c r="D671" s="1115" t="s">
        <v>577</v>
      </c>
    </row>
    <row r="672" spans="1:4" s="1104" customFormat="1" ht="11.25" customHeight="1" x14ac:dyDescent="0.2">
      <c r="A672" s="1411"/>
      <c r="B672" s="1110">
        <v>80</v>
      </c>
      <c r="C672" s="1110">
        <v>80</v>
      </c>
      <c r="D672" s="1116" t="s">
        <v>11</v>
      </c>
    </row>
    <row r="673" spans="1:4" s="1104" customFormat="1" ht="11.25" customHeight="1" x14ac:dyDescent="0.2">
      <c r="A673" s="1410" t="s">
        <v>1567</v>
      </c>
      <c r="B673" s="1109">
        <v>80</v>
      </c>
      <c r="C673" s="1109">
        <v>80</v>
      </c>
      <c r="D673" s="1115" t="s">
        <v>576</v>
      </c>
    </row>
    <row r="674" spans="1:4" s="1104" customFormat="1" ht="11.25" customHeight="1" x14ac:dyDescent="0.2">
      <c r="A674" s="1412"/>
      <c r="B674" s="1111">
        <v>80</v>
      </c>
      <c r="C674" s="1111">
        <v>80</v>
      </c>
      <c r="D674" s="1117" t="s">
        <v>11</v>
      </c>
    </row>
    <row r="675" spans="1:4" s="1104" customFormat="1" ht="11.25" customHeight="1" x14ac:dyDescent="0.2">
      <c r="A675" s="1411" t="s">
        <v>3079</v>
      </c>
      <c r="B675" s="1110">
        <v>80</v>
      </c>
      <c r="C675" s="1110">
        <v>80</v>
      </c>
      <c r="D675" s="1116" t="s">
        <v>576</v>
      </c>
    </row>
    <row r="676" spans="1:4" s="1104" customFormat="1" ht="11.25" customHeight="1" x14ac:dyDescent="0.2">
      <c r="A676" s="1411"/>
      <c r="B676" s="1110">
        <v>80</v>
      </c>
      <c r="C676" s="1110">
        <v>80</v>
      </c>
      <c r="D676" s="1116" t="s">
        <v>11</v>
      </c>
    </row>
    <row r="677" spans="1:4" s="1104" customFormat="1" ht="11.25" customHeight="1" x14ac:dyDescent="0.2">
      <c r="A677" s="1410" t="s">
        <v>2946</v>
      </c>
      <c r="B677" s="1109">
        <v>400</v>
      </c>
      <c r="C677" s="1109">
        <v>400</v>
      </c>
      <c r="D677" s="1115" t="s">
        <v>576</v>
      </c>
    </row>
    <row r="678" spans="1:4" s="1104" customFormat="1" ht="11.25" customHeight="1" x14ac:dyDescent="0.2">
      <c r="A678" s="1412"/>
      <c r="B678" s="1111">
        <v>400</v>
      </c>
      <c r="C678" s="1111">
        <v>400</v>
      </c>
      <c r="D678" s="1117" t="s">
        <v>11</v>
      </c>
    </row>
    <row r="679" spans="1:4" s="1104" customFormat="1" ht="11.25" customHeight="1" x14ac:dyDescent="0.2">
      <c r="A679" s="1411" t="s">
        <v>1568</v>
      </c>
      <c r="B679" s="1110">
        <v>8642</v>
      </c>
      <c r="C679" s="1110">
        <v>8642</v>
      </c>
      <c r="D679" s="1116" t="s">
        <v>600</v>
      </c>
    </row>
    <row r="680" spans="1:4" s="1104" customFormat="1" ht="11.25" customHeight="1" x14ac:dyDescent="0.2">
      <c r="A680" s="1412"/>
      <c r="B680" s="1111">
        <v>8642</v>
      </c>
      <c r="C680" s="1111">
        <v>8642</v>
      </c>
      <c r="D680" s="1117" t="s">
        <v>11</v>
      </c>
    </row>
    <row r="681" spans="1:4" s="1104" customFormat="1" ht="11.25" customHeight="1" x14ac:dyDescent="0.2">
      <c r="A681" s="1411" t="s">
        <v>2659</v>
      </c>
      <c r="B681" s="1110">
        <v>141.6</v>
      </c>
      <c r="C681" s="1110">
        <v>141.6</v>
      </c>
      <c r="D681" s="1116" t="s">
        <v>576</v>
      </c>
    </row>
    <row r="682" spans="1:4" s="1104" customFormat="1" ht="11.25" customHeight="1" x14ac:dyDescent="0.2">
      <c r="A682" s="1411"/>
      <c r="B682" s="1110">
        <v>2398.7199999999998</v>
      </c>
      <c r="C682" s="1110">
        <v>2398.7199999999998</v>
      </c>
      <c r="D682" s="1116" t="s">
        <v>580</v>
      </c>
    </row>
    <row r="683" spans="1:4" s="1104" customFormat="1" ht="11.25" customHeight="1" x14ac:dyDescent="0.2">
      <c r="A683" s="1411"/>
      <c r="B683" s="1110">
        <v>2540.3199999999997</v>
      </c>
      <c r="C683" s="1110">
        <v>2540.3199999999997</v>
      </c>
      <c r="D683" s="1116" t="s">
        <v>11</v>
      </c>
    </row>
    <row r="684" spans="1:4" s="1104" customFormat="1" ht="11.25" customHeight="1" x14ac:dyDescent="0.2">
      <c r="A684" s="1410" t="s">
        <v>1569</v>
      </c>
      <c r="B684" s="1109">
        <v>401.12</v>
      </c>
      <c r="C684" s="1109">
        <v>401.1148</v>
      </c>
      <c r="D684" s="1115" t="s">
        <v>576</v>
      </c>
    </row>
    <row r="685" spans="1:4" s="1104" customFormat="1" ht="11.25" customHeight="1" x14ac:dyDescent="0.2">
      <c r="A685" s="1411"/>
      <c r="B685" s="1110">
        <v>3141.9</v>
      </c>
      <c r="C685" s="1110">
        <v>3141.8963599999997</v>
      </c>
      <c r="D685" s="1116" t="s">
        <v>580</v>
      </c>
    </row>
    <row r="686" spans="1:4" s="1104" customFormat="1" ht="11.25" customHeight="1" x14ac:dyDescent="0.2">
      <c r="A686" s="1411"/>
      <c r="B686" s="1110">
        <v>3543.02</v>
      </c>
      <c r="C686" s="1110">
        <v>3543.0111599999996</v>
      </c>
      <c r="D686" s="1116" t="s">
        <v>11</v>
      </c>
    </row>
    <row r="687" spans="1:4" s="1104" customFormat="1" ht="11.25" customHeight="1" x14ac:dyDescent="0.2">
      <c r="A687" s="1410" t="s">
        <v>1570</v>
      </c>
      <c r="B687" s="1109">
        <v>80</v>
      </c>
      <c r="C687" s="1109">
        <v>80</v>
      </c>
      <c r="D687" s="1115" t="s">
        <v>576</v>
      </c>
    </row>
    <row r="688" spans="1:4" s="1104" customFormat="1" ht="11.25" customHeight="1" x14ac:dyDescent="0.2">
      <c r="A688" s="1412"/>
      <c r="B688" s="1111">
        <v>80</v>
      </c>
      <c r="C688" s="1111">
        <v>80</v>
      </c>
      <c r="D688" s="1117" t="s">
        <v>11</v>
      </c>
    </row>
    <row r="689" spans="1:4" s="1104" customFormat="1" ht="11.25" customHeight="1" x14ac:dyDescent="0.2">
      <c r="A689" s="1410" t="s">
        <v>1571</v>
      </c>
      <c r="B689" s="1109">
        <v>462.97</v>
      </c>
      <c r="C689" s="1109">
        <v>462.96787999999998</v>
      </c>
      <c r="D689" s="1115" t="s">
        <v>576</v>
      </c>
    </row>
    <row r="690" spans="1:4" s="1104" customFormat="1" ht="11.25" customHeight="1" x14ac:dyDescent="0.2">
      <c r="A690" s="1411"/>
      <c r="B690" s="1110">
        <v>480</v>
      </c>
      <c r="C690" s="1110">
        <v>480</v>
      </c>
      <c r="D690" s="1116" t="s">
        <v>577</v>
      </c>
    </row>
    <row r="691" spans="1:4" s="1104" customFormat="1" ht="11.25" customHeight="1" x14ac:dyDescent="0.2">
      <c r="A691" s="1412"/>
      <c r="B691" s="1111">
        <v>942.97</v>
      </c>
      <c r="C691" s="1111">
        <v>942.96787999999992</v>
      </c>
      <c r="D691" s="1117" t="s">
        <v>11</v>
      </c>
    </row>
    <row r="692" spans="1:4" s="1104" customFormat="1" ht="11.25" customHeight="1" x14ac:dyDescent="0.2">
      <c r="A692" s="1410" t="s">
        <v>1572</v>
      </c>
      <c r="B692" s="1109">
        <v>30</v>
      </c>
      <c r="C692" s="1109">
        <v>0</v>
      </c>
      <c r="D692" s="1115" t="s">
        <v>576</v>
      </c>
    </row>
    <row r="693" spans="1:4" s="1104" customFormat="1" ht="11.25" customHeight="1" x14ac:dyDescent="0.2">
      <c r="A693" s="1412"/>
      <c r="B693" s="1111">
        <v>30</v>
      </c>
      <c r="C693" s="1111">
        <v>0</v>
      </c>
      <c r="D693" s="1117" t="s">
        <v>11</v>
      </c>
    </row>
    <row r="694" spans="1:4" s="1104" customFormat="1" ht="11.25" customHeight="1" x14ac:dyDescent="0.2">
      <c r="A694" s="1411" t="s">
        <v>1573</v>
      </c>
      <c r="B694" s="1110">
        <v>11.4</v>
      </c>
      <c r="C694" s="1110">
        <v>11.336</v>
      </c>
      <c r="D694" s="1116" t="s">
        <v>577</v>
      </c>
    </row>
    <row r="695" spans="1:4" s="1104" customFormat="1" ht="11.25" customHeight="1" x14ac:dyDescent="0.2">
      <c r="A695" s="1411"/>
      <c r="B695" s="1110">
        <v>1275</v>
      </c>
      <c r="C695" s="1110">
        <v>0</v>
      </c>
      <c r="D695" s="1116" t="s">
        <v>3689</v>
      </c>
    </row>
    <row r="696" spans="1:4" s="1104" customFormat="1" ht="11.25" customHeight="1" x14ac:dyDescent="0.2">
      <c r="A696" s="1412"/>
      <c r="B696" s="1111">
        <v>1286.4000000000001</v>
      </c>
      <c r="C696" s="1111">
        <v>11.336</v>
      </c>
      <c r="D696" s="1117" t="s">
        <v>11</v>
      </c>
    </row>
    <row r="697" spans="1:4" s="1104" customFormat="1" ht="11.25" customHeight="1" x14ac:dyDescent="0.2">
      <c r="A697" s="1411" t="s">
        <v>372</v>
      </c>
      <c r="B697" s="1110">
        <v>248.4</v>
      </c>
      <c r="C697" s="1110">
        <v>148.4</v>
      </c>
      <c r="D697" s="1116" t="s">
        <v>576</v>
      </c>
    </row>
    <row r="698" spans="1:4" s="1104" customFormat="1" ht="11.25" customHeight="1" x14ac:dyDescent="0.2">
      <c r="A698" s="1411"/>
      <c r="B698" s="1110">
        <v>320</v>
      </c>
      <c r="C698" s="1110">
        <v>320</v>
      </c>
      <c r="D698" s="1116" t="s">
        <v>3223</v>
      </c>
    </row>
    <row r="699" spans="1:4" s="1104" customFormat="1" ht="11.25" customHeight="1" x14ac:dyDescent="0.2">
      <c r="A699" s="1411"/>
      <c r="B699" s="1110">
        <v>389.6</v>
      </c>
      <c r="C699" s="1110">
        <v>389.6</v>
      </c>
      <c r="D699" s="1116" t="s">
        <v>577</v>
      </c>
    </row>
    <row r="700" spans="1:4" s="1104" customFormat="1" ht="11.25" customHeight="1" x14ac:dyDescent="0.2">
      <c r="A700" s="1411"/>
      <c r="B700" s="1110">
        <v>958</v>
      </c>
      <c r="C700" s="1110">
        <v>858</v>
      </c>
      <c r="D700" s="1116" t="s">
        <v>11</v>
      </c>
    </row>
    <row r="701" spans="1:4" s="1104" customFormat="1" ht="11.25" customHeight="1" x14ac:dyDescent="0.2">
      <c r="A701" s="1410" t="s">
        <v>1574</v>
      </c>
      <c r="B701" s="1109">
        <v>57.78</v>
      </c>
      <c r="C701" s="1109">
        <v>57.77328</v>
      </c>
      <c r="D701" s="1115" t="s">
        <v>576</v>
      </c>
    </row>
    <row r="702" spans="1:4" s="1104" customFormat="1" ht="11.25" customHeight="1" x14ac:dyDescent="0.2">
      <c r="A702" s="1411"/>
      <c r="B702" s="1110">
        <v>4500</v>
      </c>
      <c r="C702" s="1110">
        <v>4500</v>
      </c>
      <c r="D702" s="1116" t="s">
        <v>3701</v>
      </c>
    </row>
    <row r="703" spans="1:4" s="1104" customFormat="1" ht="11.25" customHeight="1" x14ac:dyDescent="0.2">
      <c r="A703" s="1411"/>
      <c r="B703" s="1110">
        <v>39</v>
      </c>
      <c r="C703" s="1110">
        <v>39</v>
      </c>
      <c r="D703" s="1116" t="s">
        <v>3689</v>
      </c>
    </row>
    <row r="704" spans="1:4" s="1104" customFormat="1" ht="11.25" customHeight="1" x14ac:dyDescent="0.2">
      <c r="A704" s="1411"/>
      <c r="B704" s="1110">
        <v>4596.78</v>
      </c>
      <c r="C704" s="1110">
        <v>4596.7732800000003</v>
      </c>
      <c r="D704" s="1116" t="s">
        <v>11</v>
      </c>
    </row>
    <row r="705" spans="1:4" s="1104" customFormat="1" ht="11.25" customHeight="1" x14ac:dyDescent="0.2">
      <c r="A705" s="1410" t="s">
        <v>1575</v>
      </c>
      <c r="B705" s="1109">
        <v>1852.57</v>
      </c>
      <c r="C705" s="1109">
        <v>25.540419999999997</v>
      </c>
      <c r="D705" s="1115" t="s">
        <v>649</v>
      </c>
    </row>
    <row r="706" spans="1:4" s="1104" customFormat="1" ht="11.25" customHeight="1" x14ac:dyDescent="0.2">
      <c r="A706" s="1411"/>
      <c r="B706" s="1110">
        <v>402.08</v>
      </c>
      <c r="C706" s="1110">
        <v>402.08</v>
      </c>
      <c r="D706" s="1116" t="s">
        <v>576</v>
      </c>
    </row>
    <row r="707" spans="1:4" s="1104" customFormat="1" ht="11.25" customHeight="1" x14ac:dyDescent="0.2">
      <c r="A707" s="1412"/>
      <c r="B707" s="1111">
        <v>2254.65</v>
      </c>
      <c r="C707" s="1111">
        <v>427.62041999999997</v>
      </c>
      <c r="D707" s="1117" t="s">
        <v>11</v>
      </c>
    </row>
    <row r="708" spans="1:4" s="1104" customFormat="1" ht="11.25" customHeight="1" x14ac:dyDescent="0.2">
      <c r="A708" s="1411" t="s">
        <v>4596</v>
      </c>
      <c r="B708" s="1110">
        <v>182.1</v>
      </c>
      <c r="C708" s="1110">
        <v>182.1</v>
      </c>
      <c r="D708" s="1116" t="s">
        <v>576</v>
      </c>
    </row>
    <row r="709" spans="1:4" s="1104" customFormat="1" ht="11.25" customHeight="1" x14ac:dyDescent="0.2">
      <c r="A709" s="1411"/>
      <c r="B709" s="1110">
        <v>182.1</v>
      </c>
      <c r="C709" s="1110">
        <v>182.1</v>
      </c>
      <c r="D709" s="1116" t="s">
        <v>11</v>
      </c>
    </row>
    <row r="710" spans="1:4" s="1104" customFormat="1" ht="11.25" customHeight="1" x14ac:dyDescent="0.2">
      <c r="A710" s="1410" t="s">
        <v>3728</v>
      </c>
      <c r="B710" s="1109">
        <v>653</v>
      </c>
      <c r="C710" s="1109">
        <v>629.9</v>
      </c>
      <c r="D710" s="1115" t="s">
        <v>576</v>
      </c>
    </row>
    <row r="711" spans="1:4" s="1104" customFormat="1" ht="11.25" customHeight="1" x14ac:dyDescent="0.2">
      <c r="A711" s="1411"/>
      <c r="B711" s="1110">
        <v>1912</v>
      </c>
      <c r="C711" s="1110">
        <v>1912</v>
      </c>
      <c r="D711" s="1116" t="s">
        <v>580</v>
      </c>
    </row>
    <row r="712" spans="1:4" s="1104" customFormat="1" ht="11.25" customHeight="1" x14ac:dyDescent="0.2">
      <c r="A712" s="1411"/>
      <c r="B712" s="1110">
        <v>85.3</v>
      </c>
      <c r="C712" s="1110">
        <v>83.464150000000004</v>
      </c>
      <c r="D712" s="1116" t="s">
        <v>4587</v>
      </c>
    </row>
    <row r="713" spans="1:4" s="1104" customFormat="1" ht="11.25" customHeight="1" x14ac:dyDescent="0.2">
      <c r="A713" s="1412"/>
      <c r="B713" s="1111">
        <v>2650.3</v>
      </c>
      <c r="C713" s="1111">
        <v>2625.3641500000003</v>
      </c>
      <c r="D713" s="1117" t="s">
        <v>11</v>
      </c>
    </row>
    <row r="714" spans="1:4" s="1104" customFormat="1" ht="11.25" customHeight="1" x14ac:dyDescent="0.2">
      <c r="A714" s="1411" t="s">
        <v>349</v>
      </c>
      <c r="B714" s="1110">
        <v>1884</v>
      </c>
      <c r="C714" s="1110">
        <v>1884</v>
      </c>
      <c r="D714" s="1116" t="s">
        <v>600</v>
      </c>
    </row>
    <row r="715" spans="1:4" s="1104" customFormat="1" ht="11.25" customHeight="1" x14ac:dyDescent="0.2">
      <c r="A715" s="1411"/>
      <c r="B715" s="1110">
        <v>99</v>
      </c>
      <c r="C715" s="1110">
        <v>99</v>
      </c>
      <c r="D715" s="1116" t="s">
        <v>3689</v>
      </c>
    </row>
    <row r="716" spans="1:4" s="1104" customFormat="1" ht="11.25" customHeight="1" x14ac:dyDescent="0.2">
      <c r="A716" s="1412"/>
      <c r="B716" s="1111">
        <v>1983</v>
      </c>
      <c r="C716" s="1111">
        <v>1983</v>
      </c>
      <c r="D716" s="1117" t="s">
        <v>11</v>
      </c>
    </row>
    <row r="717" spans="1:4" s="1104" customFormat="1" ht="11.25" customHeight="1" x14ac:dyDescent="0.2">
      <c r="A717" s="1411" t="s">
        <v>3243</v>
      </c>
      <c r="B717" s="1110">
        <v>145</v>
      </c>
      <c r="C717" s="1110">
        <v>145</v>
      </c>
      <c r="D717" s="1116" t="s">
        <v>3690</v>
      </c>
    </row>
    <row r="718" spans="1:4" s="1104" customFormat="1" ht="11.25" customHeight="1" x14ac:dyDescent="0.2">
      <c r="A718" s="1411"/>
      <c r="B718" s="1110">
        <v>80</v>
      </c>
      <c r="C718" s="1110">
        <v>80</v>
      </c>
      <c r="D718" s="1116" t="s">
        <v>577</v>
      </c>
    </row>
    <row r="719" spans="1:4" s="1104" customFormat="1" ht="11.25" customHeight="1" x14ac:dyDescent="0.2">
      <c r="A719" s="1411"/>
      <c r="B719" s="1110">
        <v>9.64</v>
      </c>
      <c r="C719" s="1110">
        <v>9.6280000000000001</v>
      </c>
      <c r="D719" s="1116" t="s">
        <v>3072</v>
      </c>
    </row>
    <row r="720" spans="1:4" s="1104" customFormat="1" ht="11.25" customHeight="1" x14ac:dyDescent="0.2">
      <c r="A720" s="1411"/>
      <c r="B720" s="1110">
        <v>82.39</v>
      </c>
      <c r="C720" s="1110">
        <v>82.385999999999996</v>
      </c>
      <c r="D720" s="1116" t="s">
        <v>4117</v>
      </c>
    </row>
    <row r="721" spans="1:4" s="1104" customFormat="1" ht="11.25" customHeight="1" x14ac:dyDescent="0.2">
      <c r="A721" s="1411"/>
      <c r="B721" s="1110">
        <v>317.02999999999997</v>
      </c>
      <c r="C721" s="1110">
        <v>317.01400000000001</v>
      </c>
      <c r="D721" s="1116" t="s">
        <v>11</v>
      </c>
    </row>
    <row r="722" spans="1:4" s="1104" customFormat="1" ht="11.25" customHeight="1" x14ac:dyDescent="0.2">
      <c r="A722" s="1410" t="s">
        <v>1576</v>
      </c>
      <c r="B722" s="1109">
        <v>80</v>
      </c>
      <c r="C722" s="1109">
        <v>80</v>
      </c>
      <c r="D722" s="1115" t="s">
        <v>576</v>
      </c>
    </row>
    <row r="723" spans="1:4" s="1104" customFormat="1" ht="11.25" customHeight="1" x14ac:dyDescent="0.2">
      <c r="A723" s="1411"/>
      <c r="B723" s="1110">
        <v>80</v>
      </c>
      <c r="C723" s="1110">
        <v>80</v>
      </c>
      <c r="D723" s="1116" t="s">
        <v>11</v>
      </c>
    </row>
    <row r="724" spans="1:4" s="1104" customFormat="1" ht="11.25" customHeight="1" x14ac:dyDescent="0.2">
      <c r="A724" s="1410" t="s">
        <v>3729</v>
      </c>
      <c r="B724" s="1109">
        <v>480</v>
      </c>
      <c r="C724" s="1109">
        <v>480</v>
      </c>
      <c r="D724" s="1115" t="s">
        <v>576</v>
      </c>
    </row>
    <row r="725" spans="1:4" s="1104" customFormat="1" ht="11.25" customHeight="1" x14ac:dyDescent="0.2">
      <c r="A725" s="1412"/>
      <c r="B725" s="1111">
        <v>480</v>
      </c>
      <c r="C725" s="1111">
        <v>480</v>
      </c>
      <c r="D725" s="1117" t="s">
        <v>11</v>
      </c>
    </row>
    <row r="726" spans="1:4" s="1104" customFormat="1" ht="11.25" customHeight="1" x14ac:dyDescent="0.2">
      <c r="A726" s="1411" t="s">
        <v>3730</v>
      </c>
      <c r="B726" s="1110">
        <v>50</v>
      </c>
      <c r="C726" s="1110">
        <v>50</v>
      </c>
      <c r="D726" s="1116" t="s">
        <v>3220</v>
      </c>
    </row>
    <row r="727" spans="1:4" s="1104" customFormat="1" ht="11.25" customHeight="1" x14ac:dyDescent="0.2">
      <c r="A727" s="1411"/>
      <c r="B727" s="1110">
        <v>50</v>
      </c>
      <c r="C727" s="1110">
        <v>50</v>
      </c>
      <c r="D727" s="1116" t="s">
        <v>11</v>
      </c>
    </row>
    <row r="728" spans="1:4" s="1104" customFormat="1" ht="11.25" customHeight="1" x14ac:dyDescent="0.2">
      <c r="A728" s="1410" t="s">
        <v>1577</v>
      </c>
      <c r="B728" s="1109">
        <v>412.95</v>
      </c>
      <c r="C728" s="1109">
        <v>412.94450000000001</v>
      </c>
      <c r="D728" s="1115" t="s">
        <v>576</v>
      </c>
    </row>
    <row r="729" spans="1:4" s="1104" customFormat="1" ht="11.25" customHeight="1" x14ac:dyDescent="0.2">
      <c r="A729" s="1411"/>
      <c r="B729" s="1110">
        <v>400</v>
      </c>
      <c r="C729" s="1110">
        <v>400</v>
      </c>
      <c r="D729" s="1116" t="s">
        <v>577</v>
      </c>
    </row>
    <row r="730" spans="1:4" s="1104" customFormat="1" ht="11.25" customHeight="1" x14ac:dyDescent="0.2">
      <c r="A730" s="1411"/>
      <c r="B730" s="1110">
        <v>100</v>
      </c>
      <c r="C730" s="1110">
        <v>100</v>
      </c>
      <c r="D730" s="1116" t="s">
        <v>583</v>
      </c>
    </row>
    <row r="731" spans="1:4" s="1104" customFormat="1" ht="11.25" customHeight="1" x14ac:dyDescent="0.2">
      <c r="A731" s="1412"/>
      <c r="B731" s="1111">
        <v>912.95</v>
      </c>
      <c r="C731" s="1111">
        <v>912.94450000000006</v>
      </c>
      <c r="D731" s="1117" t="s">
        <v>11</v>
      </c>
    </row>
    <row r="732" spans="1:4" s="1104" customFormat="1" ht="11.25" customHeight="1" x14ac:dyDescent="0.2">
      <c r="A732" s="1411" t="s">
        <v>350</v>
      </c>
      <c r="B732" s="1110">
        <v>80</v>
      </c>
      <c r="C732" s="1110">
        <v>80</v>
      </c>
      <c r="D732" s="1116" t="s">
        <v>576</v>
      </c>
    </row>
    <row r="733" spans="1:4" s="1104" customFormat="1" ht="11.25" customHeight="1" x14ac:dyDescent="0.2">
      <c r="A733" s="1412"/>
      <c r="B733" s="1111">
        <v>80</v>
      </c>
      <c r="C733" s="1111">
        <v>80</v>
      </c>
      <c r="D733" s="1117" t="s">
        <v>11</v>
      </c>
    </row>
    <row r="734" spans="1:4" s="1104" customFormat="1" ht="11.25" customHeight="1" x14ac:dyDescent="0.2">
      <c r="A734" s="1410" t="s">
        <v>351</v>
      </c>
      <c r="B734" s="1109">
        <v>371.92</v>
      </c>
      <c r="C734" s="1109">
        <v>371.92</v>
      </c>
      <c r="D734" s="1115" t="s">
        <v>576</v>
      </c>
    </row>
    <row r="735" spans="1:4" s="1104" customFormat="1" ht="11.25" customHeight="1" x14ac:dyDescent="0.2">
      <c r="A735" s="1411"/>
      <c r="B735" s="1110">
        <v>110</v>
      </c>
      <c r="C735" s="1110">
        <v>110</v>
      </c>
      <c r="D735" s="1116" t="s">
        <v>3690</v>
      </c>
    </row>
    <row r="736" spans="1:4" s="1104" customFormat="1" ht="11.25" customHeight="1" x14ac:dyDescent="0.2">
      <c r="A736" s="1411"/>
      <c r="B736" s="1110">
        <v>3628.1</v>
      </c>
      <c r="C736" s="1110">
        <v>3628.1030000000001</v>
      </c>
      <c r="D736" s="1116" t="s">
        <v>3688</v>
      </c>
    </row>
    <row r="737" spans="1:4" s="1104" customFormat="1" ht="11.25" customHeight="1" x14ac:dyDescent="0.2">
      <c r="A737" s="1411"/>
      <c r="B737" s="1110">
        <v>138</v>
      </c>
      <c r="C737" s="1110">
        <v>138</v>
      </c>
      <c r="D737" s="1116" t="s">
        <v>3689</v>
      </c>
    </row>
    <row r="738" spans="1:4" s="1104" customFormat="1" ht="11.25" customHeight="1" x14ac:dyDescent="0.2">
      <c r="A738" s="1412"/>
      <c r="B738" s="1111">
        <v>4248.0199999999995</v>
      </c>
      <c r="C738" s="1111">
        <v>4248.0230000000001</v>
      </c>
      <c r="D738" s="1117" t="s">
        <v>11</v>
      </c>
    </row>
    <row r="739" spans="1:4" s="1104" customFormat="1" ht="11.25" customHeight="1" x14ac:dyDescent="0.2">
      <c r="A739" s="1410" t="s">
        <v>1578</v>
      </c>
      <c r="B739" s="1109">
        <v>80</v>
      </c>
      <c r="C739" s="1109">
        <v>80</v>
      </c>
      <c r="D739" s="1115" t="s">
        <v>577</v>
      </c>
    </row>
    <row r="740" spans="1:4" s="1104" customFormat="1" ht="11.25" customHeight="1" x14ac:dyDescent="0.2">
      <c r="A740" s="1411"/>
      <c r="B740" s="1110">
        <v>80</v>
      </c>
      <c r="C740" s="1110">
        <v>80</v>
      </c>
      <c r="D740" s="1116" t="s">
        <v>11</v>
      </c>
    </row>
    <row r="741" spans="1:4" s="1104" customFormat="1" ht="11.25" customHeight="1" x14ac:dyDescent="0.2">
      <c r="A741" s="1410" t="s">
        <v>4597</v>
      </c>
      <c r="B741" s="1109">
        <v>80</v>
      </c>
      <c r="C741" s="1109">
        <v>80</v>
      </c>
      <c r="D741" s="1115" t="s">
        <v>577</v>
      </c>
    </row>
    <row r="742" spans="1:4" s="1104" customFormat="1" ht="11.25" customHeight="1" x14ac:dyDescent="0.2">
      <c r="A742" s="1412"/>
      <c r="B742" s="1111">
        <v>80</v>
      </c>
      <c r="C742" s="1111">
        <v>80</v>
      </c>
      <c r="D742" s="1117" t="s">
        <v>11</v>
      </c>
    </row>
    <row r="743" spans="1:4" s="1104" customFormat="1" ht="11.25" customHeight="1" x14ac:dyDescent="0.2">
      <c r="A743" s="1411" t="s">
        <v>297</v>
      </c>
      <c r="B743" s="1110">
        <v>150</v>
      </c>
      <c r="C743" s="1110">
        <v>150</v>
      </c>
      <c r="D743" s="1116" t="s">
        <v>3690</v>
      </c>
    </row>
    <row r="744" spans="1:4" s="1104" customFormat="1" ht="11.25" customHeight="1" x14ac:dyDescent="0.2">
      <c r="A744" s="1411"/>
      <c r="B744" s="1110">
        <v>2000</v>
      </c>
      <c r="C744" s="1110">
        <v>2000</v>
      </c>
      <c r="D744" s="1116" t="s">
        <v>3689</v>
      </c>
    </row>
    <row r="745" spans="1:4" s="1104" customFormat="1" ht="11.25" customHeight="1" x14ac:dyDescent="0.2">
      <c r="A745" s="1411"/>
      <c r="B745" s="1110">
        <v>2150</v>
      </c>
      <c r="C745" s="1110">
        <v>2150</v>
      </c>
      <c r="D745" s="1116" t="s">
        <v>11</v>
      </c>
    </row>
    <row r="746" spans="1:4" s="1104" customFormat="1" ht="11.25" customHeight="1" x14ac:dyDescent="0.2">
      <c r="A746" s="1410" t="s">
        <v>1579</v>
      </c>
      <c r="B746" s="1109">
        <v>234.5</v>
      </c>
      <c r="C746" s="1109">
        <v>234.5</v>
      </c>
      <c r="D746" s="1115" t="s">
        <v>576</v>
      </c>
    </row>
    <row r="747" spans="1:4" s="1104" customFormat="1" ht="11.25" customHeight="1" x14ac:dyDescent="0.2">
      <c r="A747" s="1411"/>
      <c r="B747" s="1110">
        <v>126.93</v>
      </c>
      <c r="C747" s="1110">
        <v>126.92150000000001</v>
      </c>
      <c r="D747" s="1116" t="s">
        <v>577</v>
      </c>
    </row>
    <row r="748" spans="1:4" s="1104" customFormat="1" ht="11.25" customHeight="1" x14ac:dyDescent="0.2">
      <c r="A748" s="1412"/>
      <c r="B748" s="1111">
        <v>361.43</v>
      </c>
      <c r="C748" s="1111">
        <v>361.42150000000004</v>
      </c>
      <c r="D748" s="1117" t="s">
        <v>11</v>
      </c>
    </row>
    <row r="749" spans="1:4" s="1104" customFormat="1" ht="11.25" customHeight="1" x14ac:dyDescent="0.2">
      <c r="A749" s="1411" t="s">
        <v>378</v>
      </c>
      <c r="B749" s="1110">
        <v>80</v>
      </c>
      <c r="C749" s="1110">
        <v>80</v>
      </c>
      <c r="D749" s="1116" t="s">
        <v>576</v>
      </c>
    </row>
    <row r="750" spans="1:4" s="1104" customFormat="1" ht="11.25" customHeight="1" x14ac:dyDescent="0.2">
      <c r="A750" s="1411"/>
      <c r="B750" s="1110">
        <v>74.44</v>
      </c>
      <c r="C750" s="1110">
        <v>74.44</v>
      </c>
      <c r="D750" s="1116" t="s">
        <v>577</v>
      </c>
    </row>
    <row r="751" spans="1:4" s="1104" customFormat="1" ht="11.25" customHeight="1" x14ac:dyDescent="0.2">
      <c r="A751" s="1412"/>
      <c r="B751" s="1111">
        <v>154.44</v>
      </c>
      <c r="C751" s="1111">
        <v>154.44</v>
      </c>
      <c r="D751" s="1117" t="s">
        <v>11</v>
      </c>
    </row>
    <row r="752" spans="1:4" s="1104" customFormat="1" ht="11.25" customHeight="1" x14ac:dyDescent="0.2">
      <c r="A752" s="1411" t="s">
        <v>3090</v>
      </c>
      <c r="B752" s="1110">
        <v>153.85999999999999</v>
      </c>
      <c r="C752" s="1110">
        <v>153.84685000000002</v>
      </c>
      <c r="D752" s="1116" t="s">
        <v>3222</v>
      </c>
    </row>
    <row r="753" spans="1:4" s="1104" customFormat="1" ht="11.25" customHeight="1" x14ac:dyDescent="0.2">
      <c r="A753" s="1411"/>
      <c r="B753" s="1110">
        <v>47.99</v>
      </c>
      <c r="C753" s="1110">
        <v>47.983789999999999</v>
      </c>
      <c r="D753" s="1116" t="s">
        <v>576</v>
      </c>
    </row>
    <row r="754" spans="1:4" s="1104" customFormat="1" ht="11.25" customHeight="1" x14ac:dyDescent="0.2">
      <c r="A754" s="1411"/>
      <c r="B754" s="1110">
        <v>213.6</v>
      </c>
      <c r="C754" s="1110">
        <v>213.6</v>
      </c>
      <c r="D754" s="1116" t="s">
        <v>577</v>
      </c>
    </row>
    <row r="755" spans="1:4" s="1104" customFormat="1" ht="11.25" customHeight="1" x14ac:dyDescent="0.2">
      <c r="A755" s="1411"/>
      <c r="B755" s="1110">
        <v>415.45</v>
      </c>
      <c r="C755" s="1110">
        <v>415.43064000000004</v>
      </c>
      <c r="D755" s="1116" t="s">
        <v>11</v>
      </c>
    </row>
    <row r="756" spans="1:4" s="1104" customFormat="1" ht="11.25" customHeight="1" x14ac:dyDescent="0.2">
      <c r="A756" s="1410" t="s">
        <v>1580</v>
      </c>
      <c r="B756" s="1109">
        <v>183.75</v>
      </c>
      <c r="C756" s="1109">
        <v>183.75</v>
      </c>
      <c r="D756" s="1115" t="s">
        <v>3700</v>
      </c>
    </row>
    <row r="757" spans="1:4" s="1104" customFormat="1" ht="11.25" customHeight="1" x14ac:dyDescent="0.2">
      <c r="A757" s="1411"/>
      <c r="B757" s="1110">
        <v>199.47</v>
      </c>
      <c r="C757" s="1110">
        <v>199.4615</v>
      </c>
      <c r="D757" s="1116" t="s">
        <v>576</v>
      </c>
    </row>
    <row r="758" spans="1:4" s="1104" customFormat="1" ht="11.25" customHeight="1" x14ac:dyDescent="0.2">
      <c r="A758" s="1411"/>
      <c r="B758" s="1110">
        <v>93.8</v>
      </c>
      <c r="C758" s="1110">
        <v>93.8</v>
      </c>
      <c r="D758" s="1116" t="s">
        <v>3223</v>
      </c>
    </row>
    <row r="759" spans="1:4" s="1104" customFormat="1" ht="11.25" customHeight="1" x14ac:dyDescent="0.2">
      <c r="A759" s="1411"/>
      <c r="B759" s="1110">
        <v>360</v>
      </c>
      <c r="C759" s="1110">
        <v>360</v>
      </c>
      <c r="D759" s="1116" t="s">
        <v>577</v>
      </c>
    </row>
    <row r="760" spans="1:4" s="1104" customFormat="1" ht="11.25" customHeight="1" x14ac:dyDescent="0.2">
      <c r="A760" s="1411"/>
      <c r="B760" s="1110">
        <v>837.02</v>
      </c>
      <c r="C760" s="1110">
        <v>837.01150000000007</v>
      </c>
      <c r="D760" s="1116" t="s">
        <v>11</v>
      </c>
    </row>
    <row r="761" spans="1:4" s="1104" customFormat="1" ht="11.25" customHeight="1" x14ac:dyDescent="0.2">
      <c r="A761" s="1410" t="s">
        <v>3244</v>
      </c>
      <c r="B761" s="1109">
        <v>400</v>
      </c>
      <c r="C761" s="1109">
        <v>400</v>
      </c>
      <c r="D761" s="1115" t="s">
        <v>576</v>
      </c>
    </row>
    <row r="762" spans="1:4" s="1104" customFormat="1" ht="11.25" customHeight="1" x14ac:dyDescent="0.2">
      <c r="A762" s="1412"/>
      <c r="B762" s="1111">
        <v>400</v>
      </c>
      <c r="C762" s="1111">
        <v>400</v>
      </c>
      <c r="D762" s="1117" t="s">
        <v>11</v>
      </c>
    </row>
    <row r="763" spans="1:4" s="1104" customFormat="1" ht="11.25" customHeight="1" x14ac:dyDescent="0.2">
      <c r="A763" s="1411" t="s">
        <v>2947</v>
      </c>
      <c r="B763" s="1110">
        <v>80</v>
      </c>
      <c r="C763" s="1110">
        <v>80</v>
      </c>
      <c r="D763" s="1116" t="s">
        <v>577</v>
      </c>
    </row>
    <row r="764" spans="1:4" s="1104" customFormat="1" ht="11.25" customHeight="1" x14ac:dyDescent="0.2">
      <c r="A764" s="1411"/>
      <c r="B764" s="1110">
        <v>80</v>
      </c>
      <c r="C764" s="1110">
        <v>80</v>
      </c>
      <c r="D764" s="1116" t="s">
        <v>11</v>
      </c>
    </row>
    <row r="765" spans="1:4" s="1104" customFormat="1" ht="11.25" customHeight="1" x14ac:dyDescent="0.2">
      <c r="A765" s="1410" t="s">
        <v>1581</v>
      </c>
      <c r="B765" s="1109">
        <v>5000</v>
      </c>
      <c r="C765" s="1109">
        <v>3439.2073300000002</v>
      </c>
      <c r="D765" s="1115" t="s">
        <v>649</v>
      </c>
    </row>
    <row r="766" spans="1:4" s="1104" customFormat="1" ht="11.25" customHeight="1" x14ac:dyDescent="0.2">
      <c r="A766" s="1411"/>
      <c r="B766" s="1110">
        <v>350</v>
      </c>
      <c r="C766" s="1110">
        <v>350</v>
      </c>
      <c r="D766" s="1116" t="s">
        <v>3222</v>
      </c>
    </row>
    <row r="767" spans="1:4" s="1104" customFormat="1" ht="11.25" customHeight="1" x14ac:dyDescent="0.2">
      <c r="A767" s="1411"/>
      <c r="B767" s="1110">
        <v>30</v>
      </c>
      <c r="C767" s="1110">
        <v>30</v>
      </c>
      <c r="D767" s="1116" t="s">
        <v>2850</v>
      </c>
    </row>
    <row r="768" spans="1:4" s="1104" customFormat="1" ht="11.25" customHeight="1" x14ac:dyDescent="0.2">
      <c r="A768" s="1411"/>
      <c r="B768" s="1110">
        <v>8.2899999999999991</v>
      </c>
      <c r="C768" s="1110">
        <v>6.3999999999999995</v>
      </c>
      <c r="D768" s="1116" t="s">
        <v>3072</v>
      </c>
    </row>
    <row r="769" spans="1:4" s="1104" customFormat="1" ht="11.25" customHeight="1" x14ac:dyDescent="0.2">
      <c r="A769" s="1411"/>
      <c r="B769" s="1110">
        <v>9.9499999999999993</v>
      </c>
      <c r="C769" s="1110">
        <v>9.9359999999999999</v>
      </c>
      <c r="D769" s="1116" t="s">
        <v>4117</v>
      </c>
    </row>
    <row r="770" spans="1:4" s="1104" customFormat="1" ht="11.25" customHeight="1" x14ac:dyDescent="0.2">
      <c r="A770" s="1412"/>
      <c r="B770" s="1111">
        <v>5398.24</v>
      </c>
      <c r="C770" s="1111">
        <v>3835.5433300000004</v>
      </c>
      <c r="D770" s="1117" t="s">
        <v>11</v>
      </c>
    </row>
    <row r="771" spans="1:4" s="1104" customFormat="1" ht="11.25" customHeight="1" x14ac:dyDescent="0.2">
      <c r="A771" s="1411" t="s">
        <v>1582</v>
      </c>
      <c r="B771" s="1110">
        <v>57.2</v>
      </c>
      <c r="C771" s="1110">
        <v>57.2</v>
      </c>
      <c r="D771" s="1116" t="s">
        <v>576</v>
      </c>
    </row>
    <row r="772" spans="1:4" s="1104" customFormat="1" ht="11.25" customHeight="1" x14ac:dyDescent="0.2">
      <c r="A772" s="1411"/>
      <c r="B772" s="1110">
        <v>80</v>
      </c>
      <c r="C772" s="1110">
        <v>80</v>
      </c>
      <c r="D772" s="1116" t="s">
        <v>577</v>
      </c>
    </row>
    <row r="773" spans="1:4" s="1104" customFormat="1" ht="11.25" customHeight="1" x14ac:dyDescent="0.2">
      <c r="A773" s="1412"/>
      <c r="B773" s="1111">
        <v>137.19999999999999</v>
      </c>
      <c r="C773" s="1111">
        <v>137.19999999999999</v>
      </c>
      <c r="D773" s="1117" t="s">
        <v>11</v>
      </c>
    </row>
    <row r="774" spans="1:4" s="1104" customFormat="1" ht="11.25" customHeight="1" x14ac:dyDescent="0.2">
      <c r="A774" s="1411" t="s">
        <v>1583</v>
      </c>
      <c r="B774" s="1110">
        <v>3000</v>
      </c>
      <c r="C774" s="1110">
        <v>3000</v>
      </c>
      <c r="D774" s="1116" t="s">
        <v>580</v>
      </c>
    </row>
    <row r="775" spans="1:4" s="1104" customFormat="1" ht="11.25" customHeight="1" x14ac:dyDescent="0.2">
      <c r="A775" s="1411"/>
      <c r="B775" s="1110">
        <v>3000</v>
      </c>
      <c r="C775" s="1110">
        <v>3000</v>
      </c>
      <c r="D775" s="1116" t="s">
        <v>11</v>
      </c>
    </row>
    <row r="776" spans="1:4" s="1104" customFormat="1" ht="11.25" customHeight="1" x14ac:dyDescent="0.2">
      <c r="A776" s="1410" t="s">
        <v>1584</v>
      </c>
      <c r="B776" s="1109">
        <v>400</v>
      </c>
      <c r="C776" s="1109">
        <v>400</v>
      </c>
      <c r="D776" s="1115" t="s">
        <v>576</v>
      </c>
    </row>
    <row r="777" spans="1:4" s="1104" customFormat="1" ht="11.25" customHeight="1" x14ac:dyDescent="0.2">
      <c r="A777" s="1411"/>
      <c r="B777" s="1110">
        <v>1000</v>
      </c>
      <c r="C777" s="1110">
        <v>800</v>
      </c>
      <c r="D777" s="1116" t="s">
        <v>3223</v>
      </c>
    </row>
    <row r="778" spans="1:4" s="1104" customFormat="1" ht="11.25" customHeight="1" x14ac:dyDescent="0.2">
      <c r="A778" s="1411"/>
      <c r="B778" s="1110">
        <v>1400</v>
      </c>
      <c r="C778" s="1110">
        <v>1200</v>
      </c>
      <c r="D778" s="1116" t="s">
        <v>11</v>
      </c>
    </row>
    <row r="779" spans="1:4" s="1104" customFormat="1" ht="11.25" customHeight="1" x14ac:dyDescent="0.2">
      <c r="A779" s="1410" t="s">
        <v>4598</v>
      </c>
      <c r="B779" s="1109">
        <v>186.4</v>
      </c>
      <c r="C779" s="1109">
        <v>186.4</v>
      </c>
      <c r="D779" s="1115" t="s">
        <v>576</v>
      </c>
    </row>
    <row r="780" spans="1:4" s="1104" customFormat="1" ht="11.25" customHeight="1" x14ac:dyDescent="0.2">
      <c r="A780" s="1412"/>
      <c r="B780" s="1111">
        <v>186.4</v>
      </c>
      <c r="C780" s="1111">
        <v>186.4</v>
      </c>
      <c r="D780" s="1117" t="s">
        <v>11</v>
      </c>
    </row>
    <row r="781" spans="1:4" s="1104" customFormat="1" ht="11.25" customHeight="1" x14ac:dyDescent="0.2">
      <c r="A781" s="1411" t="s">
        <v>1585</v>
      </c>
      <c r="B781" s="1110">
        <v>480</v>
      </c>
      <c r="C781" s="1110">
        <v>480</v>
      </c>
      <c r="D781" s="1116" t="s">
        <v>576</v>
      </c>
    </row>
    <row r="782" spans="1:4" s="1104" customFormat="1" ht="11.25" customHeight="1" x14ac:dyDescent="0.2">
      <c r="A782" s="1411"/>
      <c r="B782" s="1110">
        <v>400</v>
      </c>
      <c r="C782" s="1110">
        <v>400</v>
      </c>
      <c r="D782" s="1116" t="s">
        <v>577</v>
      </c>
    </row>
    <row r="783" spans="1:4" s="1104" customFormat="1" ht="11.25" customHeight="1" x14ac:dyDescent="0.2">
      <c r="A783" s="1411"/>
      <c r="B783" s="1110">
        <v>880</v>
      </c>
      <c r="C783" s="1110">
        <v>880</v>
      </c>
      <c r="D783" s="1116" t="s">
        <v>11</v>
      </c>
    </row>
    <row r="784" spans="1:4" s="1104" customFormat="1" ht="11.25" customHeight="1" x14ac:dyDescent="0.2">
      <c r="A784" s="1410" t="s">
        <v>4599</v>
      </c>
      <c r="B784" s="1109">
        <v>280</v>
      </c>
      <c r="C784" s="1109">
        <v>280</v>
      </c>
      <c r="D784" s="1115" t="s">
        <v>576</v>
      </c>
    </row>
    <row r="785" spans="1:4" s="1104" customFormat="1" ht="11.25" customHeight="1" x14ac:dyDescent="0.2">
      <c r="A785" s="1412"/>
      <c r="B785" s="1111">
        <v>280</v>
      </c>
      <c r="C785" s="1111">
        <v>280</v>
      </c>
      <c r="D785" s="1117" t="s">
        <v>11</v>
      </c>
    </row>
    <row r="786" spans="1:4" s="1104" customFormat="1" ht="11.25" customHeight="1" x14ac:dyDescent="0.2">
      <c r="A786" s="1411" t="s">
        <v>3731</v>
      </c>
      <c r="B786" s="1110">
        <v>500</v>
      </c>
      <c r="C786" s="1110">
        <v>500</v>
      </c>
      <c r="D786" s="1116" t="s">
        <v>576</v>
      </c>
    </row>
    <row r="787" spans="1:4" s="1104" customFormat="1" ht="11.25" customHeight="1" x14ac:dyDescent="0.2">
      <c r="A787" s="1412"/>
      <c r="B787" s="1111">
        <v>500</v>
      </c>
      <c r="C787" s="1111">
        <v>500</v>
      </c>
      <c r="D787" s="1117" t="s">
        <v>11</v>
      </c>
    </row>
    <row r="788" spans="1:4" s="1104" customFormat="1" ht="11.25" customHeight="1" x14ac:dyDescent="0.2">
      <c r="A788" s="1411" t="s">
        <v>2825</v>
      </c>
      <c r="B788" s="1110">
        <v>400</v>
      </c>
      <c r="C788" s="1110">
        <v>400</v>
      </c>
      <c r="D788" s="1116" t="s">
        <v>576</v>
      </c>
    </row>
    <row r="789" spans="1:4" s="1104" customFormat="1" ht="11.25" customHeight="1" x14ac:dyDescent="0.2">
      <c r="A789" s="1411"/>
      <c r="B789" s="1110">
        <v>400</v>
      </c>
      <c r="C789" s="1110">
        <v>400</v>
      </c>
      <c r="D789" s="1116" t="s">
        <v>11</v>
      </c>
    </row>
    <row r="790" spans="1:4" s="1104" customFormat="1" ht="11.25" customHeight="1" x14ac:dyDescent="0.2">
      <c r="A790" s="1410" t="s">
        <v>2948</v>
      </c>
      <c r="B790" s="1109">
        <v>80</v>
      </c>
      <c r="C790" s="1109">
        <v>80</v>
      </c>
      <c r="D790" s="1115" t="s">
        <v>576</v>
      </c>
    </row>
    <row r="791" spans="1:4" s="1104" customFormat="1" ht="11.25" customHeight="1" x14ac:dyDescent="0.2">
      <c r="A791" s="1411"/>
      <c r="B791" s="1110">
        <v>80</v>
      </c>
      <c r="C791" s="1110">
        <v>80</v>
      </c>
      <c r="D791" s="1116" t="s">
        <v>577</v>
      </c>
    </row>
    <row r="792" spans="1:4" s="1104" customFormat="1" ht="11.25" customHeight="1" x14ac:dyDescent="0.2">
      <c r="A792" s="1411"/>
      <c r="B792" s="1110">
        <v>160</v>
      </c>
      <c r="C792" s="1110">
        <v>160</v>
      </c>
      <c r="D792" s="1116" t="s">
        <v>11</v>
      </c>
    </row>
    <row r="793" spans="1:4" s="1104" customFormat="1" ht="11.25" customHeight="1" x14ac:dyDescent="0.2">
      <c r="A793" s="1410" t="s">
        <v>3732</v>
      </c>
      <c r="B793" s="1109">
        <v>400</v>
      </c>
      <c r="C793" s="1109">
        <v>400</v>
      </c>
      <c r="D793" s="1115" t="s">
        <v>577</v>
      </c>
    </row>
    <row r="794" spans="1:4" s="1104" customFormat="1" ht="11.25" customHeight="1" x14ac:dyDescent="0.2">
      <c r="A794" s="1411"/>
      <c r="B794" s="1110">
        <v>128.88999999999999</v>
      </c>
      <c r="C794" s="1110">
        <v>128.85749999999999</v>
      </c>
      <c r="D794" s="1116" t="s">
        <v>4117</v>
      </c>
    </row>
    <row r="795" spans="1:4" s="1104" customFormat="1" ht="11.25" customHeight="1" x14ac:dyDescent="0.2">
      <c r="A795" s="1412"/>
      <c r="B795" s="1111">
        <v>528.89</v>
      </c>
      <c r="C795" s="1111">
        <v>528.85749999999996</v>
      </c>
      <c r="D795" s="1117" t="s">
        <v>11</v>
      </c>
    </row>
    <row r="796" spans="1:4" s="1104" customFormat="1" ht="11.25" customHeight="1" x14ac:dyDescent="0.2">
      <c r="A796" s="1411" t="s">
        <v>3245</v>
      </c>
      <c r="B796" s="1110">
        <v>79.98</v>
      </c>
      <c r="C796" s="1110">
        <v>79.98</v>
      </c>
      <c r="D796" s="1116" t="s">
        <v>576</v>
      </c>
    </row>
    <row r="797" spans="1:4" s="1104" customFormat="1" ht="11.25" customHeight="1" x14ac:dyDescent="0.2">
      <c r="A797" s="1411"/>
      <c r="B797" s="1110">
        <v>79.98</v>
      </c>
      <c r="C797" s="1110">
        <v>79.98</v>
      </c>
      <c r="D797" s="1116" t="s">
        <v>11</v>
      </c>
    </row>
    <row r="798" spans="1:4" s="1104" customFormat="1" ht="11.25" customHeight="1" x14ac:dyDescent="0.2">
      <c r="A798" s="1410" t="s">
        <v>3733</v>
      </c>
      <c r="B798" s="1109">
        <v>91.6</v>
      </c>
      <c r="C798" s="1109">
        <v>91.6</v>
      </c>
      <c r="D798" s="1115" t="s">
        <v>3220</v>
      </c>
    </row>
    <row r="799" spans="1:4" s="1104" customFormat="1" ht="11.25" customHeight="1" x14ac:dyDescent="0.2">
      <c r="A799" s="1411"/>
      <c r="B799" s="1110">
        <v>400</v>
      </c>
      <c r="C799" s="1110">
        <v>400</v>
      </c>
      <c r="D799" s="1116" t="s">
        <v>577</v>
      </c>
    </row>
    <row r="800" spans="1:4" s="1104" customFormat="1" ht="11.25" customHeight="1" x14ac:dyDescent="0.2">
      <c r="A800" s="1411"/>
      <c r="B800" s="1110">
        <v>29.69</v>
      </c>
      <c r="C800" s="1110">
        <v>29.691880000000001</v>
      </c>
      <c r="D800" s="1116" t="s">
        <v>3688</v>
      </c>
    </row>
    <row r="801" spans="1:4" s="1104" customFormat="1" ht="11.25" customHeight="1" x14ac:dyDescent="0.2">
      <c r="A801" s="1412"/>
      <c r="B801" s="1111">
        <v>521.29000000000008</v>
      </c>
      <c r="C801" s="1111">
        <v>521.29187999999999</v>
      </c>
      <c r="D801" s="1117" t="s">
        <v>11</v>
      </c>
    </row>
    <row r="802" spans="1:4" s="1104" customFormat="1" ht="11.25" customHeight="1" x14ac:dyDescent="0.2">
      <c r="A802" s="1411" t="s">
        <v>2949</v>
      </c>
      <c r="B802" s="1110">
        <v>55.5</v>
      </c>
      <c r="C802" s="1110">
        <v>55.5</v>
      </c>
      <c r="D802" s="1116" t="s">
        <v>3220</v>
      </c>
    </row>
    <row r="803" spans="1:4" s="1104" customFormat="1" ht="11.25" customHeight="1" x14ac:dyDescent="0.2">
      <c r="A803" s="1411"/>
      <c r="B803" s="1110">
        <v>3000</v>
      </c>
      <c r="C803" s="1110">
        <v>580.19276000000002</v>
      </c>
      <c r="D803" s="1116" t="s">
        <v>3689</v>
      </c>
    </row>
    <row r="804" spans="1:4" s="1104" customFormat="1" ht="11.25" customHeight="1" x14ac:dyDescent="0.2">
      <c r="A804" s="1412"/>
      <c r="B804" s="1111">
        <v>3055.5</v>
      </c>
      <c r="C804" s="1111">
        <v>635.69276000000002</v>
      </c>
      <c r="D804" s="1117" t="s">
        <v>11</v>
      </c>
    </row>
    <row r="805" spans="1:4" s="1104" customFormat="1" ht="11.25" customHeight="1" x14ac:dyDescent="0.2">
      <c r="A805" s="1411" t="s">
        <v>1586</v>
      </c>
      <c r="B805" s="1110">
        <v>600</v>
      </c>
      <c r="C805" s="1110">
        <v>600</v>
      </c>
      <c r="D805" s="1116" t="s">
        <v>580</v>
      </c>
    </row>
    <row r="806" spans="1:4" s="1104" customFormat="1" ht="11.25" customHeight="1" x14ac:dyDescent="0.2">
      <c r="A806" s="1411"/>
      <c r="B806" s="1110">
        <v>172.5</v>
      </c>
      <c r="C806" s="1110">
        <v>172.5</v>
      </c>
      <c r="D806" s="1116" t="s">
        <v>3428</v>
      </c>
    </row>
    <row r="807" spans="1:4" s="1104" customFormat="1" ht="11.25" customHeight="1" x14ac:dyDescent="0.2">
      <c r="A807" s="1411"/>
      <c r="B807" s="1110">
        <v>772.5</v>
      </c>
      <c r="C807" s="1110">
        <v>772.5</v>
      </c>
      <c r="D807" s="1116" t="s">
        <v>11</v>
      </c>
    </row>
    <row r="808" spans="1:4" s="1104" customFormat="1" ht="11.25" customHeight="1" x14ac:dyDescent="0.2">
      <c r="A808" s="1410" t="s">
        <v>3734</v>
      </c>
      <c r="B808" s="1109">
        <v>400</v>
      </c>
      <c r="C808" s="1109">
        <v>400</v>
      </c>
      <c r="D808" s="1115" t="s">
        <v>577</v>
      </c>
    </row>
    <row r="809" spans="1:4" s="1104" customFormat="1" ht="11.25" customHeight="1" x14ac:dyDescent="0.2">
      <c r="A809" s="1411"/>
      <c r="B809" s="1110">
        <v>400</v>
      </c>
      <c r="C809" s="1110">
        <v>400</v>
      </c>
      <c r="D809" s="1116" t="s">
        <v>11</v>
      </c>
    </row>
    <row r="810" spans="1:4" s="1104" customFormat="1" ht="11.25" customHeight="1" x14ac:dyDescent="0.2">
      <c r="A810" s="1410" t="s">
        <v>2539</v>
      </c>
      <c r="B810" s="1109">
        <v>79.8</v>
      </c>
      <c r="C810" s="1109">
        <v>79.8</v>
      </c>
      <c r="D810" s="1115" t="s">
        <v>576</v>
      </c>
    </row>
    <row r="811" spans="1:4" s="1104" customFormat="1" ht="11.25" customHeight="1" x14ac:dyDescent="0.2">
      <c r="A811" s="1411"/>
      <c r="B811" s="1110">
        <v>45</v>
      </c>
      <c r="C811" s="1110">
        <v>45</v>
      </c>
      <c r="D811" s="1116" t="s">
        <v>3223</v>
      </c>
    </row>
    <row r="812" spans="1:4" s="1104" customFormat="1" ht="11.25" customHeight="1" x14ac:dyDescent="0.2">
      <c r="A812" s="1411"/>
      <c r="B812" s="1110">
        <v>73.56</v>
      </c>
      <c r="C812" s="1110">
        <v>73.557000000000002</v>
      </c>
      <c r="D812" s="1116" t="s">
        <v>577</v>
      </c>
    </row>
    <row r="813" spans="1:4" s="1104" customFormat="1" ht="11.25" customHeight="1" x14ac:dyDescent="0.2">
      <c r="A813" s="1411"/>
      <c r="B813" s="1110">
        <v>380</v>
      </c>
      <c r="C813" s="1110">
        <v>360</v>
      </c>
      <c r="D813" s="1116" t="s">
        <v>590</v>
      </c>
    </row>
    <row r="814" spans="1:4" s="1104" customFormat="1" ht="11.25" customHeight="1" x14ac:dyDescent="0.2">
      <c r="A814" s="1412"/>
      <c r="B814" s="1111">
        <v>578.36</v>
      </c>
      <c r="C814" s="1111">
        <v>558.35699999999997</v>
      </c>
      <c r="D814" s="1117" t="s">
        <v>11</v>
      </c>
    </row>
    <row r="815" spans="1:4" s="1104" customFormat="1" ht="11.25" customHeight="1" x14ac:dyDescent="0.2">
      <c r="A815" s="1411" t="s">
        <v>3735</v>
      </c>
      <c r="B815" s="1110">
        <v>75.8</v>
      </c>
      <c r="C815" s="1110">
        <v>75.8</v>
      </c>
      <c r="D815" s="1116" t="s">
        <v>3223</v>
      </c>
    </row>
    <row r="816" spans="1:4" s="1104" customFormat="1" ht="11.25" customHeight="1" x14ac:dyDescent="0.2">
      <c r="A816" s="1411"/>
      <c r="B816" s="1110">
        <v>250</v>
      </c>
      <c r="C816" s="1110">
        <v>250</v>
      </c>
      <c r="D816" s="1116" t="s">
        <v>3689</v>
      </c>
    </row>
    <row r="817" spans="1:4" s="1104" customFormat="1" ht="11.25" customHeight="1" x14ac:dyDescent="0.2">
      <c r="A817" s="1411"/>
      <c r="B817" s="1110">
        <v>325.8</v>
      </c>
      <c r="C817" s="1110">
        <v>325.8</v>
      </c>
      <c r="D817" s="1116" t="s">
        <v>11</v>
      </c>
    </row>
    <row r="818" spans="1:4" s="1104" customFormat="1" ht="11.25" customHeight="1" x14ac:dyDescent="0.2">
      <c r="A818" s="1410" t="s">
        <v>3736</v>
      </c>
      <c r="B818" s="1109">
        <v>80</v>
      </c>
      <c r="C818" s="1109">
        <v>80</v>
      </c>
      <c r="D818" s="1115" t="s">
        <v>576</v>
      </c>
    </row>
    <row r="819" spans="1:4" s="1104" customFormat="1" ht="11.25" customHeight="1" x14ac:dyDescent="0.2">
      <c r="A819" s="1411"/>
      <c r="B819" s="1110">
        <v>40.64</v>
      </c>
      <c r="C819" s="1110">
        <v>40.63288</v>
      </c>
      <c r="D819" s="1116" t="s">
        <v>577</v>
      </c>
    </row>
    <row r="820" spans="1:4" s="1104" customFormat="1" ht="11.25" customHeight="1" x14ac:dyDescent="0.2">
      <c r="A820" s="1412"/>
      <c r="B820" s="1111">
        <v>120.64</v>
      </c>
      <c r="C820" s="1111">
        <v>120.63288</v>
      </c>
      <c r="D820" s="1117" t="s">
        <v>11</v>
      </c>
    </row>
    <row r="821" spans="1:4" s="1104" customFormat="1" ht="11.25" customHeight="1" x14ac:dyDescent="0.2">
      <c r="A821" s="1411" t="s">
        <v>2660</v>
      </c>
      <c r="B821" s="1110">
        <v>346</v>
      </c>
      <c r="C821" s="1110">
        <v>346</v>
      </c>
      <c r="D821" s="1116" t="s">
        <v>576</v>
      </c>
    </row>
    <row r="822" spans="1:4" s="1104" customFormat="1" ht="11.25" customHeight="1" x14ac:dyDescent="0.2">
      <c r="A822" s="1411"/>
      <c r="B822" s="1110">
        <v>287.36</v>
      </c>
      <c r="C822" s="1110">
        <v>287.35678000000001</v>
      </c>
      <c r="D822" s="1116" t="s">
        <v>580</v>
      </c>
    </row>
    <row r="823" spans="1:4" s="1104" customFormat="1" ht="11.25" customHeight="1" x14ac:dyDescent="0.2">
      <c r="A823" s="1412"/>
      <c r="B823" s="1111">
        <v>633.36</v>
      </c>
      <c r="C823" s="1111">
        <v>633.35678000000007</v>
      </c>
      <c r="D823" s="1117" t="s">
        <v>11</v>
      </c>
    </row>
    <row r="824" spans="1:4" s="1104" customFormat="1" ht="11.25" customHeight="1" x14ac:dyDescent="0.2">
      <c r="A824" s="1411" t="s">
        <v>3246</v>
      </c>
      <c r="B824" s="1110">
        <v>276.39999999999998</v>
      </c>
      <c r="C824" s="1110">
        <v>276.39999999999998</v>
      </c>
      <c r="D824" s="1116" t="s">
        <v>577</v>
      </c>
    </row>
    <row r="825" spans="1:4" s="1104" customFormat="1" ht="11.25" customHeight="1" x14ac:dyDescent="0.2">
      <c r="A825" s="1411"/>
      <c r="B825" s="1110">
        <v>55.14</v>
      </c>
      <c r="C825" s="1110">
        <v>55.142000000000003</v>
      </c>
      <c r="D825" s="1116" t="s">
        <v>3688</v>
      </c>
    </row>
    <row r="826" spans="1:4" s="1104" customFormat="1" ht="11.25" customHeight="1" x14ac:dyDescent="0.2">
      <c r="A826" s="1411"/>
      <c r="B826" s="1110">
        <v>331.53999999999996</v>
      </c>
      <c r="C826" s="1110">
        <v>331.54199999999997</v>
      </c>
      <c r="D826" s="1116" t="s">
        <v>11</v>
      </c>
    </row>
    <row r="827" spans="1:4" s="1104" customFormat="1" ht="11.25" customHeight="1" x14ac:dyDescent="0.2">
      <c r="A827" s="1410" t="s">
        <v>3080</v>
      </c>
      <c r="B827" s="1109">
        <v>44</v>
      </c>
      <c r="C827" s="1109">
        <v>44</v>
      </c>
      <c r="D827" s="1115" t="s">
        <v>3220</v>
      </c>
    </row>
    <row r="828" spans="1:4" s="1104" customFormat="1" ht="11.25" customHeight="1" x14ac:dyDescent="0.2">
      <c r="A828" s="1411"/>
      <c r="B828" s="1110">
        <v>386.4</v>
      </c>
      <c r="C828" s="1110">
        <v>386.4</v>
      </c>
      <c r="D828" s="1116" t="s">
        <v>576</v>
      </c>
    </row>
    <row r="829" spans="1:4" s="1104" customFormat="1" ht="11.25" customHeight="1" x14ac:dyDescent="0.2">
      <c r="A829" s="1411"/>
      <c r="B829" s="1110">
        <v>32321.78</v>
      </c>
      <c r="C829" s="1110">
        <v>32272.478649999997</v>
      </c>
      <c r="D829" s="1116" t="s">
        <v>3688</v>
      </c>
    </row>
    <row r="830" spans="1:4" s="1104" customFormat="1" ht="11.25" customHeight="1" x14ac:dyDescent="0.2">
      <c r="A830" s="1411"/>
      <c r="B830" s="1110">
        <v>36.58</v>
      </c>
      <c r="C830" s="1110">
        <v>36.5745</v>
      </c>
      <c r="D830" s="1116" t="s">
        <v>3072</v>
      </c>
    </row>
    <row r="831" spans="1:4" s="1104" customFormat="1" ht="11.25" customHeight="1" x14ac:dyDescent="0.2">
      <c r="A831" s="1412"/>
      <c r="B831" s="1111">
        <v>32788.76</v>
      </c>
      <c r="C831" s="1111">
        <v>32739.453150000001</v>
      </c>
      <c r="D831" s="1117" t="s">
        <v>11</v>
      </c>
    </row>
    <row r="832" spans="1:4" s="1104" customFormat="1" ht="11.25" customHeight="1" x14ac:dyDescent="0.2">
      <c r="A832" s="1410" t="s">
        <v>1587</v>
      </c>
      <c r="B832" s="1109">
        <v>475.6</v>
      </c>
      <c r="C832" s="1109">
        <v>475.6</v>
      </c>
      <c r="D832" s="1115" t="s">
        <v>576</v>
      </c>
    </row>
    <row r="833" spans="1:4" s="1104" customFormat="1" ht="11.25" customHeight="1" x14ac:dyDescent="0.2">
      <c r="A833" s="1411"/>
      <c r="B833" s="1110">
        <v>42</v>
      </c>
      <c r="C833" s="1110">
        <v>42</v>
      </c>
      <c r="D833" s="1116" t="s">
        <v>577</v>
      </c>
    </row>
    <row r="834" spans="1:4" s="1104" customFormat="1" ht="11.25" customHeight="1" x14ac:dyDescent="0.2">
      <c r="A834" s="1412"/>
      <c r="B834" s="1111">
        <v>517.6</v>
      </c>
      <c r="C834" s="1111">
        <v>517.6</v>
      </c>
      <c r="D834" s="1117" t="s">
        <v>11</v>
      </c>
    </row>
    <row r="835" spans="1:4" s="1104" customFormat="1" ht="11.25" customHeight="1" x14ac:dyDescent="0.2">
      <c r="A835" s="1411" t="s">
        <v>3737</v>
      </c>
      <c r="B835" s="1110">
        <v>223.25</v>
      </c>
      <c r="C835" s="1110">
        <v>223.245</v>
      </c>
      <c r="D835" s="1116" t="s">
        <v>3428</v>
      </c>
    </row>
    <row r="836" spans="1:4" s="1104" customFormat="1" ht="11.25" customHeight="1" x14ac:dyDescent="0.2">
      <c r="A836" s="1411"/>
      <c r="B836" s="1110">
        <v>223.25</v>
      </c>
      <c r="C836" s="1110">
        <v>223.245</v>
      </c>
      <c r="D836" s="1116" t="s">
        <v>11</v>
      </c>
    </row>
    <row r="837" spans="1:4" s="1104" customFormat="1" ht="11.25" customHeight="1" x14ac:dyDescent="0.2">
      <c r="A837" s="1410" t="s">
        <v>1588</v>
      </c>
      <c r="B837" s="1109">
        <v>90</v>
      </c>
      <c r="C837" s="1109">
        <v>50.049430000000001</v>
      </c>
      <c r="D837" s="1115" t="s">
        <v>4587</v>
      </c>
    </row>
    <row r="838" spans="1:4" s="1104" customFormat="1" ht="11.25" customHeight="1" x14ac:dyDescent="0.2">
      <c r="A838" s="1412"/>
      <c r="B838" s="1111">
        <v>90</v>
      </c>
      <c r="C838" s="1111">
        <v>50.049430000000001</v>
      </c>
      <c r="D838" s="1117" t="s">
        <v>11</v>
      </c>
    </row>
    <row r="839" spans="1:4" s="1104" customFormat="1" ht="11.25" customHeight="1" x14ac:dyDescent="0.2">
      <c r="A839" s="1411" t="s">
        <v>2950</v>
      </c>
      <c r="B839" s="1110">
        <v>110</v>
      </c>
      <c r="C839" s="1110">
        <v>0</v>
      </c>
      <c r="D839" s="1116" t="s">
        <v>576</v>
      </c>
    </row>
    <row r="840" spans="1:4" s="1104" customFormat="1" ht="11.25" customHeight="1" x14ac:dyDescent="0.2">
      <c r="A840" s="1411"/>
      <c r="B840" s="1110">
        <v>150</v>
      </c>
      <c r="C840" s="1110">
        <v>0</v>
      </c>
      <c r="D840" s="1116" t="s">
        <v>3223</v>
      </c>
    </row>
    <row r="841" spans="1:4" s="1104" customFormat="1" ht="11.25" customHeight="1" x14ac:dyDescent="0.2">
      <c r="A841" s="1411"/>
      <c r="B841" s="1110">
        <v>250.64</v>
      </c>
      <c r="C841" s="1110">
        <v>250.64</v>
      </c>
      <c r="D841" s="1116" t="s">
        <v>577</v>
      </c>
    </row>
    <row r="842" spans="1:4" s="1104" customFormat="1" ht="11.25" customHeight="1" x14ac:dyDescent="0.2">
      <c r="A842" s="1412"/>
      <c r="B842" s="1111">
        <v>510.64</v>
      </c>
      <c r="C842" s="1111">
        <v>250.64</v>
      </c>
      <c r="D842" s="1117" t="s">
        <v>11</v>
      </c>
    </row>
    <row r="843" spans="1:4" s="1104" customFormat="1" ht="11.25" customHeight="1" x14ac:dyDescent="0.2">
      <c r="A843" s="1411" t="s">
        <v>3247</v>
      </c>
      <c r="B843" s="1110">
        <v>57.16</v>
      </c>
      <c r="C843" s="1110">
        <v>57.16</v>
      </c>
      <c r="D843" s="1116" t="s">
        <v>577</v>
      </c>
    </row>
    <row r="844" spans="1:4" s="1104" customFormat="1" ht="11.25" customHeight="1" x14ac:dyDescent="0.2">
      <c r="A844" s="1411"/>
      <c r="B844" s="1110">
        <v>57.16</v>
      </c>
      <c r="C844" s="1110">
        <v>57.16</v>
      </c>
      <c r="D844" s="1116" t="s">
        <v>11</v>
      </c>
    </row>
    <row r="845" spans="1:4" s="1104" customFormat="1" ht="11.25" customHeight="1" x14ac:dyDescent="0.2">
      <c r="A845" s="1410" t="s">
        <v>4600</v>
      </c>
      <c r="B845" s="1109">
        <v>255.04</v>
      </c>
      <c r="C845" s="1109">
        <v>255.04</v>
      </c>
      <c r="D845" s="1115" t="s">
        <v>577</v>
      </c>
    </row>
    <row r="846" spans="1:4" s="1104" customFormat="1" ht="11.25" customHeight="1" x14ac:dyDescent="0.2">
      <c r="A846" s="1411"/>
      <c r="B846" s="1110">
        <v>255.04</v>
      </c>
      <c r="C846" s="1110">
        <v>255.04</v>
      </c>
      <c r="D846" s="1116" t="s">
        <v>11</v>
      </c>
    </row>
    <row r="847" spans="1:4" s="1104" customFormat="1" ht="11.25" customHeight="1" x14ac:dyDescent="0.2">
      <c r="A847" s="1410" t="s">
        <v>1589</v>
      </c>
      <c r="B847" s="1109">
        <v>400</v>
      </c>
      <c r="C847" s="1109">
        <v>200</v>
      </c>
      <c r="D847" s="1115" t="s">
        <v>3700</v>
      </c>
    </row>
    <row r="848" spans="1:4" s="1104" customFormat="1" ht="11.25" customHeight="1" x14ac:dyDescent="0.2">
      <c r="A848" s="1411"/>
      <c r="B848" s="1110">
        <v>91</v>
      </c>
      <c r="C848" s="1110">
        <v>91</v>
      </c>
      <c r="D848" s="1116" t="s">
        <v>3690</v>
      </c>
    </row>
    <row r="849" spans="1:4" s="1104" customFormat="1" ht="11.25" customHeight="1" x14ac:dyDescent="0.2">
      <c r="A849" s="1411"/>
      <c r="B849" s="1110">
        <v>80</v>
      </c>
      <c r="C849" s="1110">
        <v>80</v>
      </c>
      <c r="D849" s="1116" t="s">
        <v>577</v>
      </c>
    </row>
    <row r="850" spans="1:4" s="1104" customFormat="1" ht="11.25" customHeight="1" x14ac:dyDescent="0.2">
      <c r="A850" s="1412"/>
      <c r="B850" s="1111">
        <v>571</v>
      </c>
      <c r="C850" s="1111">
        <v>371</v>
      </c>
      <c r="D850" s="1117" t="s">
        <v>11</v>
      </c>
    </row>
    <row r="851" spans="1:4" s="1104" customFormat="1" ht="11.25" customHeight="1" x14ac:dyDescent="0.2">
      <c r="A851" s="1411" t="s">
        <v>1590</v>
      </c>
      <c r="B851" s="1110">
        <v>150</v>
      </c>
      <c r="C851" s="1110">
        <v>150</v>
      </c>
      <c r="D851" s="1116" t="s">
        <v>559</v>
      </c>
    </row>
    <row r="852" spans="1:4" s="1104" customFormat="1" ht="11.25" customHeight="1" x14ac:dyDescent="0.2">
      <c r="A852" s="1411"/>
      <c r="B852" s="1110">
        <v>7.02</v>
      </c>
      <c r="C852" s="1110">
        <v>7.0059999999999993</v>
      </c>
      <c r="D852" s="1116" t="s">
        <v>3072</v>
      </c>
    </row>
    <row r="853" spans="1:4" s="1104" customFormat="1" ht="11.25" customHeight="1" x14ac:dyDescent="0.2">
      <c r="A853" s="1411"/>
      <c r="B853" s="1110">
        <v>42.239999999999995</v>
      </c>
      <c r="C853" s="1110">
        <v>42.227999999999994</v>
      </c>
      <c r="D853" s="1116" t="s">
        <v>4117</v>
      </c>
    </row>
    <row r="854" spans="1:4" s="1104" customFormat="1" ht="11.25" customHeight="1" x14ac:dyDescent="0.2">
      <c r="A854" s="1411"/>
      <c r="B854" s="1110">
        <v>199.26</v>
      </c>
      <c r="C854" s="1110">
        <v>199.23399999999998</v>
      </c>
      <c r="D854" s="1116" t="s">
        <v>11</v>
      </c>
    </row>
    <row r="855" spans="1:4" s="1104" customFormat="1" ht="11.25" customHeight="1" x14ac:dyDescent="0.2">
      <c r="A855" s="1410" t="s">
        <v>1591</v>
      </c>
      <c r="B855" s="1109">
        <v>115.2</v>
      </c>
      <c r="C855" s="1109">
        <v>115.2</v>
      </c>
      <c r="D855" s="1115" t="s">
        <v>3220</v>
      </c>
    </row>
    <row r="856" spans="1:4" s="1104" customFormat="1" ht="11.25" customHeight="1" x14ac:dyDescent="0.2">
      <c r="A856" s="1411"/>
      <c r="B856" s="1110">
        <v>8821</v>
      </c>
      <c r="C856" s="1110">
        <v>8821</v>
      </c>
      <c r="D856" s="1116" t="s">
        <v>600</v>
      </c>
    </row>
    <row r="857" spans="1:4" s="1104" customFormat="1" ht="11.25" customHeight="1" x14ac:dyDescent="0.2">
      <c r="A857" s="1411"/>
      <c r="B857" s="1110">
        <v>100</v>
      </c>
      <c r="C857" s="1110">
        <v>100</v>
      </c>
      <c r="D857" s="1116" t="s">
        <v>3702</v>
      </c>
    </row>
    <row r="858" spans="1:4" s="1104" customFormat="1" ht="11.25" customHeight="1" x14ac:dyDescent="0.2">
      <c r="A858" s="1411"/>
      <c r="B858" s="1110">
        <v>1382.1000000000001</v>
      </c>
      <c r="C858" s="1110">
        <v>1382.0940000000001</v>
      </c>
      <c r="D858" s="1116" t="s">
        <v>3072</v>
      </c>
    </row>
    <row r="859" spans="1:4" s="1104" customFormat="1" ht="11.25" customHeight="1" x14ac:dyDescent="0.2">
      <c r="A859" s="1411"/>
      <c r="B859" s="1110">
        <v>4338.58</v>
      </c>
      <c r="C859" s="1110">
        <v>4338.4480000000003</v>
      </c>
      <c r="D859" s="1116" t="s">
        <v>4117</v>
      </c>
    </row>
    <row r="860" spans="1:4" s="1104" customFormat="1" ht="11.25" customHeight="1" x14ac:dyDescent="0.2">
      <c r="A860" s="1412"/>
      <c r="B860" s="1111">
        <v>14756.880000000001</v>
      </c>
      <c r="C860" s="1111">
        <v>14756.742000000002</v>
      </c>
      <c r="D860" s="1117" t="s">
        <v>11</v>
      </c>
    </row>
    <row r="861" spans="1:4" s="1104" customFormat="1" ht="11.25" customHeight="1" x14ac:dyDescent="0.2">
      <c r="A861" s="1411" t="s">
        <v>1592</v>
      </c>
      <c r="B861" s="1110">
        <v>763.94999999999993</v>
      </c>
      <c r="C861" s="1110">
        <v>763.93350000000009</v>
      </c>
      <c r="D861" s="1116" t="s">
        <v>4117</v>
      </c>
    </row>
    <row r="862" spans="1:4" s="1104" customFormat="1" ht="11.25" customHeight="1" x14ac:dyDescent="0.2">
      <c r="A862" s="1412"/>
      <c r="B862" s="1111">
        <v>763.94999999999993</v>
      </c>
      <c r="C862" s="1111">
        <v>763.93350000000009</v>
      </c>
      <c r="D862" s="1117" t="s">
        <v>11</v>
      </c>
    </row>
    <row r="863" spans="1:4" s="1104" customFormat="1" ht="11.25" customHeight="1" x14ac:dyDescent="0.2">
      <c r="A863" s="1411" t="s">
        <v>3738</v>
      </c>
      <c r="B863" s="1110">
        <v>41.87</v>
      </c>
      <c r="C863" s="1110">
        <v>41.866</v>
      </c>
      <c r="D863" s="1116" t="s">
        <v>3688</v>
      </c>
    </row>
    <row r="864" spans="1:4" s="1104" customFormat="1" ht="11.25" customHeight="1" x14ac:dyDescent="0.2">
      <c r="A864" s="1411"/>
      <c r="B864" s="1110">
        <v>41.87</v>
      </c>
      <c r="C864" s="1110">
        <v>41.866</v>
      </c>
      <c r="D864" s="1116" t="s">
        <v>11</v>
      </c>
    </row>
    <row r="865" spans="1:4" s="1104" customFormat="1" ht="11.25" customHeight="1" x14ac:dyDescent="0.2">
      <c r="A865" s="1410" t="s">
        <v>3248</v>
      </c>
      <c r="B865" s="1109">
        <v>70.8</v>
      </c>
      <c r="C865" s="1109">
        <v>70.8</v>
      </c>
      <c r="D865" s="1115" t="s">
        <v>3220</v>
      </c>
    </row>
    <row r="866" spans="1:4" s="1104" customFormat="1" ht="11.25" customHeight="1" x14ac:dyDescent="0.2">
      <c r="A866" s="1411"/>
      <c r="B866" s="1110">
        <v>70.8</v>
      </c>
      <c r="C866" s="1110">
        <v>70.8</v>
      </c>
      <c r="D866" s="1116" t="s">
        <v>11</v>
      </c>
    </row>
    <row r="867" spans="1:4" s="1104" customFormat="1" ht="11.25" customHeight="1" x14ac:dyDescent="0.2">
      <c r="A867" s="1410" t="s">
        <v>1593</v>
      </c>
      <c r="B867" s="1109">
        <v>78.8</v>
      </c>
      <c r="C867" s="1109">
        <v>78.8</v>
      </c>
      <c r="D867" s="1115" t="s">
        <v>3220</v>
      </c>
    </row>
    <row r="868" spans="1:4" s="1104" customFormat="1" ht="11.25" customHeight="1" x14ac:dyDescent="0.2">
      <c r="A868" s="1411"/>
      <c r="B868" s="1110">
        <v>416</v>
      </c>
      <c r="C868" s="1110">
        <v>416</v>
      </c>
      <c r="D868" s="1116" t="s">
        <v>651</v>
      </c>
    </row>
    <row r="869" spans="1:4" s="1104" customFormat="1" ht="11.25" customHeight="1" x14ac:dyDescent="0.2">
      <c r="A869" s="1411"/>
      <c r="B869" s="1110">
        <v>246.25</v>
      </c>
      <c r="C869" s="1110">
        <v>53.722999999999999</v>
      </c>
      <c r="D869" s="1116" t="s">
        <v>3072</v>
      </c>
    </row>
    <row r="870" spans="1:4" s="1104" customFormat="1" ht="11.25" customHeight="1" x14ac:dyDescent="0.2">
      <c r="A870" s="1411"/>
      <c r="B870" s="1110">
        <v>1515.6299999999999</v>
      </c>
      <c r="C870" s="1110">
        <v>1515.5649999999998</v>
      </c>
      <c r="D870" s="1116" t="s">
        <v>4117</v>
      </c>
    </row>
    <row r="871" spans="1:4" s="1104" customFormat="1" ht="11.25" customHeight="1" x14ac:dyDescent="0.2">
      <c r="A871" s="1412"/>
      <c r="B871" s="1111">
        <v>2256.6799999999998</v>
      </c>
      <c r="C871" s="1111">
        <v>2064.0879999999997</v>
      </c>
      <c r="D871" s="1117" t="s">
        <v>11</v>
      </c>
    </row>
    <row r="872" spans="1:4" s="1104" customFormat="1" ht="21" x14ac:dyDescent="0.2">
      <c r="A872" s="1411" t="s">
        <v>1594</v>
      </c>
      <c r="B872" s="1110">
        <v>1500</v>
      </c>
      <c r="C872" s="1110">
        <v>1500</v>
      </c>
      <c r="D872" s="1116" t="s">
        <v>2661</v>
      </c>
    </row>
    <row r="873" spans="1:4" s="1104" customFormat="1" ht="11.25" customHeight="1" x14ac:dyDescent="0.2">
      <c r="A873" s="1411"/>
      <c r="B873" s="1110">
        <v>150</v>
      </c>
      <c r="C873" s="1110">
        <v>150</v>
      </c>
      <c r="D873" s="1116" t="s">
        <v>3690</v>
      </c>
    </row>
    <row r="874" spans="1:4" s="1104" customFormat="1" ht="11.25" customHeight="1" x14ac:dyDescent="0.2">
      <c r="A874" s="1411"/>
      <c r="B874" s="1110">
        <v>15882</v>
      </c>
      <c r="C874" s="1110">
        <v>15882</v>
      </c>
      <c r="D874" s="1116" t="s">
        <v>600</v>
      </c>
    </row>
    <row r="875" spans="1:4" s="1104" customFormat="1" ht="11.25" customHeight="1" x14ac:dyDescent="0.2">
      <c r="A875" s="1411"/>
      <c r="B875" s="1110">
        <v>212</v>
      </c>
      <c r="C875" s="1110">
        <v>212</v>
      </c>
      <c r="D875" s="1116" t="s">
        <v>559</v>
      </c>
    </row>
    <row r="876" spans="1:4" s="1104" customFormat="1" ht="11.25" customHeight="1" x14ac:dyDescent="0.2">
      <c r="A876" s="1411"/>
      <c r="B876" s="1110">
        <v>161.32</v>
      </c>
      <c r="C876" s="1110">
        <v>161.3065</v>
      </c>
      <c r="D876" s="1116" t="s">
        <v>3072</v>
      </c>
    </row>
    <row r="877" spans="1:4" s="1104" customFormat="1" ht="11.25" customHeight="1" x14ac:dyDescent="0.2">
      <c r="A877" s="1411"/>
      <c r="B877" s="1110">
        <v>3288.26</v>
      </c>
      <c r="C877" s="1110">
        <v>3288.0945000000002</v>
      </c>
      <c r="D877" s="1116" t="s">
        <v>4117</v>
      </c>
    </row>
    <row r="878" spans="1:4" s="1104" customFormat="1" ht="11.25" customHeight="1" x14ac:dyDescent="0.2">
      <c r="A878" s="1411"/>
      <c r="B878" s="1110">
        <v>21193.58</v>
      </c>
      <c r="C878" s="1110">
        <v>21193.400999999998</v>
      </c>
      <c r="D878" s="1116" t="s">
        <v>11</v>
      </c>
    </row>
    <row r="879" spans="1:4" s="1104" customFormat="1" ht="11.25" customHeight="1" x14ac:dyDescent="0.2">
      <c r="A879" s="1410" t="s">
        <v>352</v>
      </c>
      <c r="B879" s="1109">
        <v>10190</v>
      </c>
      <c r="C879" s="1109">
        <v>10175.37016</v>
      </c>
      <c r="D879" s="1115" t="s">
        <v>600</v>
      </c>
    </row>
    <row r="880" spans="1:4" s="1104" customFormat="1" ht="11.25" customHeight="1" x14ac:dyDescent="0.2">
      <c r="A880" s="1411"/>
      <c r="B880" s="1110">
        <v>497.4</v>
      </c>
      <c r="C880" s="1110">
        <v>497.4</v>
      </c>
      <c r="D880" s="1116" t="s">
        <v>598</v>
      </c>
    </row>
    <row r="881" spans="1:4" s="1104" customFormat="1" ht="11.25" customHeight="1" x14ac:dyDescent="0.2">
      <c r="A881" s="1411"/>
      <c r="B881" s="1110">
        <v>2250</v>
      </c>
      <c r="C881" s="1110">
        <v>2250</v>
      </c>
      <c r="D881" s="1116" t="s">
        <v>3689</v>
      </c>
    </row>
    <row r="882" spans="1:4" s="1104" customFormat="1" ht="11.25" customHeight="1" x14ac:dyDescent="0.2">
      <c r="A882" s="1411"/>
      <c r="B882" s="1110">
        <v>15.64</v>
      </c>
      <c r="C882" s="1110">
        <v>15.624000000000001</v>
      </c>
      <c r="D882" s="1116" t="s">
        <v>3072</v>
      </c>
    </row>
    <row r="883" spans="1:4" s="1104" customFormat="1" ht="11.25" customHeight="1" x14ac:dyDescent="0.2">
      <c r="A883" s="1411"/>
      <c r="B883" s="1110">
        <v>1346.56</v>
      </c>
      <c r="C883" s="1110">
        <v>492.66</v>
      </c>
      <c r="D883" s="1116" t="s">
        <v>4117</v>
      </c>
    </row>
    <row r="884" spans="1:4" s="1104" customFormat="1" ht="11.25" customHeight="1" x14ac:dyDescent="0.2">
      <c r="A884" s="1412"/>
      <c r="B884" s="1111">
        <v>14299.599999999999</v>
      </c>
      <c r="C884" s="1111">
        <v>13431.05416</v>
      </c>
      <c r="D884" s="1117" t="s">
        <v>11</v>
      </c>
    </row>
    <row r="885" spans="1:4" s="1104" customFormat="1" ht="11.25" customHeight="1" x14ac:dyDescent="0.2">
      <c r="A885" s="1411" t="s">
        <v>1595</v>
      </c>
      <c r="B885" s="1110">
        <v>34.49</v>
      </c>
      <c r="C885" s="1110">
        <v>34.487499999999997</v>
      </c>
      <c r="D885" s="1116" t="s">
        <v>3072</v>
      </c>
    </row>
    <row r="886" spans="1:4" s="1104" customFormat="1" ht="11.25" customHeight="1" x14ac:dyDescent="0.2">
      <c r="A886" s="1411"/>
      <c r="B886" s="1110">
        <v>526.82999999999993</v>
      </c>
      <c r="C886" s="1110">
        <v>526.81500000000005</v>
      </c>
      <c r="D886" s="1116" t="s">
        <v>4117</v>
      </c>
    </row>
    <row r="887" spans="1:4" s="1104" customFormat="1" ht="11.25" customHeight="1" x14ac:dyDescent="0.2">
      <c r="A887" s="1412"/>
      <c r="B887" s="1111">
        <v>561.31999999999994</v>
      </c>
      <c r="C887" s="1111">
        <v>561.30250000000001</v>
      </c>
      <c r="D887" s="1117" t="s">
        <v>11</v>
      </c>
    </row>
    <row r="888" spans="1:4" s="1104" customFormat="1" ht="11.25" customHeight="1" x14ac:dyDescent="0.2">
      <c r="A888" s="1411" t="s">
        <v>1596</v>
      </c>
      <c r="B888" s="1110">
        <v>148.78</v>
      </c>
      <c r="C888" s="1110">
        <v>148.76900000000001</v>
      </c>
      <c r="D888" s="1116" t="s">
        <v>3072</v>
      </c>
    </row>
    <row r="889" spans="1:4" s="1104" customFormat="1" ht="11.25" customHeight="1" x14ac:dyDescent="0.2">
      <c r="A889" s="1411"/>
      <c r="B889" s="1110">
        <v>387.09999999999997</v>
      </c>
      <c r="C889" s="1110">
        <v>387.09</v>
      </c>
      <c r="D889" s="1116" t="s">
        <v>4117</v>
      </c>
    </row>
    <row r="890" spans="1:4" s="1104" customFormat="1" ht="11.25" customHeight="1" x14ac:dyDescent="0.2">
      <c r="A890" s="1411"/>
      <c r="B890" s="1110">
        <v>535.88</v>
      </c>
      <c r="C890" s="1110">
        <v>535.85899999999992</v>
      </c>
      <c r="D890" s="1116" t="s">
        <v>11</v>
      </c>
    </row>
    <row r="891" spans="1:4" s="1104" customFormat="1" ht="11.25" customHeight="1" x14ac:dyDescent="0.2">
      <c r="A891" s="1410" t="s">
        <v>353</v>
      </c>
      <c r="B891" s="1109">
        <v>28965.33</v>
      </c>
      <c r="C891" s="1109">
        <v>28965.333999999999</v>
      </c>
      <c r="D891" s="1115" t="s">
        <v>541</v>
      </c>
    </row>
    <row r="892" spans="1:4" s="1104" customFormat="1" ht="11.25" customHeight="1" x14ac:dyDescent="0.2">
      <c r="A892" s="1411"/>
      <c r="B892" s="1110">
        <v>161.80000000000001</v>
      </c>
      <c r="C892" s="1110">
        <v>161.80000000000001</v>
      </c>
      <c r="D892" s="1116" t="s">
        <v>3220</v>
      </c>
    </row>
    <row r="893" spans="1:4" s="1104" customFormat="1" ht="11.25" customHeight="1" x14ac:dyDescent="0.2">
      <c r="A893" s="1411"/>
      <c r="B893" s="1110">
        <v>80</v>
      </c>
      <c r="C893" s="1110">
        <v>78.936809999999994</v>
      </c>
      <c r="D893" s="1116" t="s">
        <v>589</v>
      </c>
    </row>
    <row r="894" spans="1:4" s="1104" customFormat="1" ht="11.25" customHeight="1" x14ac:dyDescent="0.2">
      <c r="A894" s="1411"/>
      <c r="B894" s="1110">
        <v>30</v>
      </c>
      <c r="C894" s="1110">
        <v>30</v>
      </c>
      <c r="D894" s="1116" t="s">
        <v>4587</v>
      </c>
    </row>
    <row r="895" spans="1:4" s="1104" customFormat="1" ht="11.25" customHeight="1" x14ac:dyDescent="0.2">
      <c r="A895" s="1411"/>
      <c r="B895" s="1110">
        <v>63782</v>
      </c>
      <c r="C895" s="1110">
        <v>63782</v>
      </c>
      <c r="D895" s="1116" t="s">
        <v>600</v>
      </c>
    </row>
    <row r="896" spans="1:4" s="1104" customFormat="1" ht="11.25" customHeight="1" x14ac:dyDescent="0.2">
      <c r="A896" s="1411"/>
      <c r="B896" s="1110">
        <v>69.599999999999994</v>
      </c>
      <c r="C896" s="1110">
        <v>69.599999999999994</v>
      </c>
      <c r="D896" s="1116" t="s">
        <v>590</v>
      </c>
    </row>
    <row r="897" spans="1:4" s="1104" customFormat="1" ht="11.25" customHeight="1" x14ac:dyDescent="0.2">
      <c r="A897" s="1411"/>
      <c r="B897" s="1110">
        <v>491.13</v>
      </c>
      <c r="C897" s="1110">
        <v>491.12900000000002</v>
      </c>
      <c r="D897" s="1116" t="s">
        <v>3699</v>
      </c>
    </row>
    <row r="898" spans="1:4" s="1104" customFormat="1" ht="11.25" customHeight="1" x14ac:dyDescent="0.2">
      <c r="A898" s="1411"/>
      <c r="B898" s="1110">
        <v>2726.5</v>
      </c>
      <c r="C898" s="1110">
        <v>2726.5</v>
      </c>
      <c r="D898" s="1116" t="s">
        <v>3693</v>
      </c>
    </row>
    <row r="899" spans="1:4" s="1104" customFormat="1" ht="11.25" customHeight="1" x14ac:dyDescent="0.2">
      <c r="A899" s="1411"/>
      <c r="B899" s="1110">
        <v>99</v>
      </c>
      <c r="C899" s="1110">
        <v>99</v>
      </c>
      <c r="D899" s="1116" t="s">
        <v>3689</v>
      </c>
    </row>
    <row r="900" spans="1:4" s="1104" customFormat="1" ht="11.25" customHeight="1" x14ac:dyDescent="0.2">
      <c r="A900" s="1411"/>
      <c r="B900" s="1110">
        <v>1827</v>
      </c>
      <c r="C900" s="1110">
        <v>1827</v>
      </c>
      <c r="D900" s="1116" t="s">
        <v>3691</v>
      </c>
    </row>
    <row r="901" spans="1:4" s="1104" customFormat="1" ht="11.25" customHeight="1" x14ac:dyDescent="0.2">
      <c r="A901" s="1411"/>
      <c r="B901" s="1110">
        <v>5304.59</v>
      </c>
      <c r="C901" s="1110">
        <v>5304.375</v>
      </c>
      <c r="D901" s="1116" t="s">
        <v>4117</v>
      </c>
    </row>
    <row r="902" spans="1:4" s="1104" customFormat="1" ht="11.25" customHeight="1" x14ac:dyDescent="0.2">
      <c r="A902" s="1411"/>
      <c r="B902" s="1110">
        <v>788.58</v>
      </c>
      <c r="C902" s="1110">
        <v>788.57756999999992</v>
      </c>
      <c r="D902" s="1116" t="s">
        <v>3428</v>
      </c>
    </row>
    <row r="903" spans="1:4" s="1104" customFormat="1" ht="11.25" customHeight="1" x14ac:dyDescent="0.2">
      <c r="A903" s="1411"/>
      <c r="B903" s="1110">
        <v>104325.53000000001</v>
      </c>
      <c r="C903" s="1110">
        <v>104324.25238000001</v>
      </c>
      <c r="D903" s="1116" t="s">
        <v>11</v>
      </c>
    </row>
    <row r="904" spans="1:4" s="1104" customFormat="1" ht="11.25" customHeight="1" x14ac:dyDescent="0.2">
      <c r="A904" s="1410" t="s">
        <v>380</v>
      </c>
      <c r="B904" s="1109">
        <v>49.84</v>
      </c>
      <c r="C904" s="1109">
        <v>49.84</v>
      </c>
      <c r="D904" s="1115" t="s">
        <v>3223</v>
      </c>
    </row>
    <row r="905" spans="1:4" s="1104" customFormat="1" ht="21" x14ac:dyDescent="0.2">
      <c r="A905" s="1411"/>
      <c r="B905" s="1110">
        <v>532</v>
      </c>
      <c r="C905" s="1110">
        <v>532</v>
      </c>
      <c r="D905" s="1116" t="s">
        <v>599</v>
      </c>
    </row>
    <row r="906" spans="1:4" s="1104" customFormat="1" ht="11.25" customHeight="1" x14ac:dyDescent="0.2">
      <c r="A906" s="1411"/>
      <c r="B906" s="1110">
        <v>98846</v>
      </c>
      <c r="C906" s="1110">
        <v>98846</v>
      </c>
      <c r="D906" s="1116" t="s">
        <v>600</v>
      </c>
    </row>
    <row r="907" spans="1:4" s="1104" customFormat="1" ht="11.25" customHeight="1" x14ac:dyDescent="0.2">
      <c r="A907" s="1411"/>
      <c r="B907" s="1110">
        <v>329</v>
      </c>
      <c r="C907" s="1110">
        <v>329</v>
      </c>
      <c r="D907" s="1116" t="s">
        <v>598</v>
      </c>
    </row>
    <row r="908" spans="1:4" s="1104" customFormat="1" ht="11.25" customHeight="1" x14ac:dyDescent="0.2">
      <c r="A908" s="1411"/>
      <c r="B908" s="1110">
        <v>50000</v>
      </c>
      <c r="C908" s="1110">
        <v>0</v>
      </c>
      <c r="D908" s="1116" t="s">
        <v>4601</v>
      </c>
    </row>
    <row r="909" spans="1:4" s="1104" customFormat="1" ht="11.25" customHeight="1" x14ac:dyDescent="0.2">
      <c r="A909" s="1411"/>
      <c r="B909" s="1110">
        <v>1553</v>
      </c>
      <c r="C909" s="1110">
        <v>1553</v>
      </c>
      <c r="D909" s="1116" t="s">
        <v>3691</v>
      </c>
    </row>
    <row r="910" spans="1:4" s="1104" customFormat="1" ht="11.25" customHeight="1" x14ac:dyDescent="0.2">
      <c r="A910" s="1411"/>
      <c r="B910" s="1110">
        <v>2000</v>
      </c>
      <c r="C910" s="1110">
        <v>2000</v>
      </c>
      <c r="D910" s="1116" t="s">
        <v>3697</v>
      </c>
    </row>
    <row r="911" spans="1:4" s="1104" customFormat="1" ht="11.25" customHeight="1" x14ac:dyDescent="0.2">
      <c r="A911" s="1411"/>
      <c r="B911" s="1110">
        <v>3221.77</v>
      </c>
      <c r="C911" s="1110">
        <v>3221.7634199999998</v>
      </c>
      <c r="D911" s="1116" t="s">
        <v>2877</v>
      </c>
    </row>
    <row r="912" spans="1:4" s="1104" customFormat="1" ht="11.25" customHeight="1" x14ac:dyDescent="0.2">
      <c r="A912" s="1411"/>
      <c r="B912" s="1110">
        <v>1180.03</v>
      </c>
      <c r="C912" s="1110">
        <v>1167.4365</v>
      </c>
      <c r="D912" s="1116" t="s">
        <v>3072</v>
      </c>
    </row>
    <row r="913" spans="1:4" s="1104" customFormat="1" ht="11.25" customHeight="1" x14ac:dyDescent="0.2">
      <c r="A913" s="1411"/>
      <c r="B913" s="1110">
        <v>3166.7599999999998</v>
      </c>
      <c r="C913" s="1110">
        <v>1946.421</v>
      </c>
      <c r="D913" s="1116" t="s">
        <v>4117</v>
      </c>
    </row>
    <row r="914" spans="1:4" s="1104" customFormat="1" ht="11.25" customHeight="1" x14ac:dyDescent="0.2">
      <c r="A914" s="1412"/>
      <c r="B914" s="1111">
        <v>160878.39999999999</v>
      </c>
      <c r="C914" s="1111">
        <v>109645.46092000001</v>
      </c>
      <c r="D914" s="1117" t="s">
        <v>11</v>
      </c>
    </row>
    <row r="915" spans="1:4" s="1104" customFormat="1" ht="11.25" customHeight="1" x14ac:dyDescent="0.2">
      <c r="A915" s="1411" t="s">
        <v>381</v>
      </c>
      <c r="B915" s="1110">
        <v>1065.3499999999999</v>
      </c>
      <c r="C915" s="1110">
        <v>1065.3440000000001</v>
      </c>
      <c r="D915" s="1116" t="s">
        <v>3223</v>
      </c>
    </row>
    <row r="916" spans="1:4" s="1104" customFormat="1" ht="11.25" customHeight="1" x14ac:dyDescent="0.2">
      <c r="A916" s="1411"/>
      <c r="B916" s="1110">
        <v>150</v>
      </c>
      <c r="C916" s="1110">
        <v>150</v>
      </c>
      <c r="D916" s="1116" t="s">
        <v>651</v>
      </c>
    </row>
    <row r="917" spans="1:4" s="1104" customFormat="1" ht="11.25" customHeight="1" x14ac:dyDescent="0.2">
      <c r="A917" s="1411"/>
      <c r="B917" s="1110">
        <v>12184</v>
      </c>
      <c r="C917" s="1110">
        <v>12184</v>
      </c>
      <c r="D917" s="1116" t="s">
        <v>600</v>
      </c>
    </row>
    <row r="918" spans="1:4" s="1104" customFormat="1" ht="11.25" customHeight="1" x14ac:dyDescent="0.2">
      <c r="A918" s="1411"/>
      <c r="B918" s="1110">
        <v>101</v>
      </c>
      <c r="C918" s="1110">
        <v>101</v>
      </c>
      <c r="D918" s="1116" t="s">
        <v>559</v>
      </c>
    </row>
    <row r="919" spans="1:4" s="1104" customFormat="1" ht="11.25" customHeight="1" x14ac:dyDescent="0.2">
      <c r="A919" s="1411"/>
      <c r="B919" s="1110">
        <v>100</v>
      </c>
      <c r="C919" s="1110">
        <v>100</v>
      </c>
      <c r="D919" s="1116" t="s">
        <v>3702</v>
      </c>
    </row>
    <row r="920" spans="1:4" s="1104" customFormat="1" ht="11.25" customHeight="1" x14ac:dyDescent="0.2">
      <c r="A920" s="1411"/>
      <c r="B920" s="1110">
        <v>503.84000000000003</v>
      </c>
      <c r="C920" s="1110">
        <v>503.04</v>
      </c>
      <c r="D920" s="1116" t="s">
        <v>3699</v>
      </c>
    </row>
    <row r="921" spans="1:4" s="1104" customFormat="1" ht="11.25" customHeight="1" x14ac:dyDescent="0.2">
      <c r="A921" s="1411"/>
      <c r="B921" s="1110">
        <v>18484.3</v>
      </c>
      <c r="C921" s="1110">
        <v>18484.3</v>
      </c>
      <c r="D921" s="1116" t="s">
        <v>3693</v>
      </c>
    </row>
    <row r="922" spans="1:4" s="1104" customFormat="1" ht="11.25" customHeight="1" x14ac:dyDescent="0.2">
      <c r="A922" s="1411"/>
      <c r="B922" s="1110">
        <v>2129</v>
      </c>
      <c r="C922" s="1110">
        <v>2129</v>
      </c>
      <c r="D922" s="1116" t="s">
        <v>3691</v>
      </c>
    </row>
    <row r="923" spans="1:4" s="1104" customFormat="1" ht="11.25" customHeight="1" x14ac:dyDescent="0.2">
      <c r="A923" s="1411"/>
      <c r="B923" s="1110">
        <v>199</v>
      </c>
      <c r="C923" s="1110">
        <v>199</v>
      </c>
      <c r="D923" s="1116" t="s">
        <v>3697</v>
      </c>
    </row>
    <row r="924" spans="1:4" s="1104" customFormat="1" ht="11.25" customHeight="1" x14ac:dyDescent="0.2">
      <c r="A924" s="1411"/>
      <c r="B924" s="1110">
        <v>2293.31</v>
      </c>
      <c r="C924" s="1110">
        <v>2293.30429</v>
      </c>
      <c r="D924" s="1116" t="s">
        <v>2877</v>
      </c>
    </row>
    <row r="925" spans="1:4" s="1104" customFormat="1" ht="11.25" customHeight="1" x14ac:dyDescent="0.2">
      <c r="A925" s="1411"/>
      <c r="B925" s="1110">
        <v>294.13</v>
      </c>
      <c r="C925" s="1110">
        <v>294.11850000000004</v>
      </c>
      <c r="D925" s="1116" t="s">
        <v>3072</v>
      </c>
    </row>
    <row r="926" spans="1:4" s="1104" customFormat="1" ht="11.25" customHeight="1" x14ac:dyDescent="0.2">
      <c r="A926" s="1411"/>
      <c r="B926" s="1110">
        <v>5772.2699999999995</v>
      </c>
      <c r="C926" s="1110">
        <v>4592.2950000000001</v>
      </c>
      <c r="D926" s="1116" t="s">
        <v>4117</v>
      </c>
    </row>
    <row r="927" spans="1:4" s="1104" customFormat="1" ht="11.25" customHeight="1" x14ac:dyDescent="0.2">
      <c r="A927" s="1412"/>
      <c r="B927" s="1111">
        <v>43276.19999999999</v>
      </c>
      <c r="C927" s="1111">
        <v>42095.401789999989</v>
      </c>
      <c r="D927" s="1117" t="s">
        <v>11</v>
      </c>
    </row>
    <row r="928" spans="1:4" s="1104" customFormat="1" ht="11.25" customHeight="1" x14ac:dyDescent="0.2">
      <c r="A928" s="1411" t="s">
        <v>354</v>
      </c>
      <c r="B928" s="1110">
        <v>2834</v>
      </c>
      <c r="C928" s="1110">
        <v>2834.0010000000002</v>
      </c>
      <c r="D928" s="1116" t="s">
        <v>541</v>
      </c>
    </row>
    <row r="929" spans="1:4" s="1104" customFormat="1" ht="11.25" customHeight="1" x14ac:dyDescent="0.2">
      <c r="A929" s="1411"/>
      <c r="B929" s="1110">
        <v>85</v>
      </c>
      <c r="C929" s="1110">
        <v>85</v>
      </c>
      <c r="D929" s="1116" t="s">
        <v>3220</v>
      </c>
    </row>
    <row r="930" spans="1:4" s="1104" customFormat="1" ht="11.25" customHeight="1" x14ac:dyDescent="0.2">
      <c r="A930" s="1411"/>
      <c r="B930" s="1110">
        <v>300</v>
      </c>
      <c r="C930" s="1110">
        <v>115.92956</v>
      </c>
      <c r="D930" s="1116" t="s">
        <v>3223</v>
      </c>
    </row>
    <row r="931" spans="1:4" s="1104" customFormat="1" ht="11.25" customHeight="1" x14ac:dyDescent="0.2">
      <c r="A931" s="1411"/>
      <c r="B931" s="1110">
        <v>79.8</v>
      </c>
      <c r="C931" s="1110">
        <v>79.793000000000006</v>
      </c>
      <c r="D931" s="1116" t="s">
        <v>589</v>
      </c>
    </row>
    <row r="932" spans="1:4" s="1104" customFormat="1" ht="11.25" customHeight="1" x14ac:dyDescent="0.2">
      <c r="A932" s="1411"/>
      <c r="B932" s="1110">
        <v>139.5</v>
      </c>
      <c r="C932" s="1110">
        <v>139.5</v>
      </c>
      <c r="D932" s="1116" t="s">
        <v>651</v>
      </c>
    </row>
    <row r="933" spans="1:4" s="1104" customFormat="1" ht="11.25" customHeight="1" x14ac:dyDescent="0.2">
      <c r="A933" s="1411"/>
      <c r="B933" s="1110">
        <v>9738</v>
      </c>
      <c r="C933" s="1110">
        <v>9738</v>
      </c>
      <c r="D933" s="1116" t="s">
        <v>600</v>
      </c>
    </row>
    <row r="934" spans="1:4" s="1104" customFormat="1" ht="11.25" customHeight="1" x14ac:dyDescent="0.2">
      <c r="A934" s="1411"/>
      <c r="B934" s="1110">
        <v>1349</v>
      </c>
      <c r="C934" s="1110">
        <v>1349</v>
      </c>
      <c r="D934" s="1116" t="s">
        <v>598</v>
      </c>
    </row>
    <row r="935" spans="1:4" s="1104" customFormat="1" ht="11.25" customHeight="1" x14ac:dyDescent="0.2">
      <c r="A935" s="1411"/>
      <c r="B935" s="1110">
        <v>4919.83</v>
      </c>
      <c r="C935" s="1110">
        <v>4919.8230000000003</v>
      </c>
      <c r="D935" s="1116" t="s">
        <v>560</v>
      </c>
    </row>
    <row r="936" spans="1:4" s="1104" customFormat="1" ht="11.25" customHeight="1" x14ac:dyDescent="0.2">
      <c r="A936" s="1411"/>
      <c r="B936" s="1110">
        <v>520</v>
      </c>
      <c r="C936" s="1110">
        <v>520</v>
      </c>
      <c r="D936" s="1116" t="s">
        <v>559</v>
      </c>
    </row>
    <row r="937" spans="1:4" s="1104" customFormat="1" ht="11.25" customHeight="1" x14ac:dyDescent="0.2">
      <c r="A937" s="1411"/>
      <c r="B937" s="1110">
        <v>500</v>
      </c>
      <c r="C937" s="1110">
        <v>500</v>
      </c>
      <c r="D937" s="1116" t="s">
        <v>3739</v>
      </c>
    </row>
    <row r="938" spans="1:4" s="1104" customFormat="1" ht="11.25" customHeight="1" x14ac:dyDescent="0.2">
      <c r="A938" s="1411"/>
      <c r="B938" s="1110">
        <v>3000</v>
      </c>
      <c r="C938" s="1110">
        <v>3000</v>
      </c>
      <c r="D938" s="1116" t="s">
        <v>3741</v>
      </c>
    </row>
    <row r="939" spans="1:4" s="1104" customFormat="1" ht="11.25" customHeight="1" x14ac:dyDescent="0.2">
      <c r="A939" s="1411"/>
      <c r="B939" s="1110">
        <v>430.43</v>
      </c>
      <c r="C939" s="1110">
        <v>430.43299999999999</v>
      </c>
      <c r="D939" s="1116" t="s">
        <v>3699</v>
      </c>
    </row>
    <row r="940" spans="1:4" s="1104" customFormat="1" ht="11.25" customHeight="1" x14ac:dyDescent="0.2">
      <c r="A940" s="1411"/>
      <c r="B940" s="1110">
        <v>40000</v>
      </c>
      <c r="C940" s="1110">
        <v>40000</v>
      </c>
      <c r="D940" s="1116" t="s">
        <v>3714</v>
      </c>
    </row>
    <row r="941" spans="1:4" s="1104" customFormat="1" ht="11.25" customHeight="1" x14ac:dyDescent="0.2">
      <c r="A941" s="1411"/>
      <c r="B941" s="1110">
        <v>1501</v>
      </c>
      <c r="C941" s="1110">
        <v>0</v>
      </c>
      <c r="D941" s="1116" t="s">
        <v>3688</v>
      </c>
    </row>
    <row r="942" spans="1:4" s="1104" customFormat="1" ht="11.25" customHeight="1" x14ac:dyDescent="0.2">
      <c r="A942" s="1411"/>
      <c r="B942" s="1110">
        <v>99</v>
      </c>
      <c r="C942" s="1110">
        <v>99</v>
      </c>
      <c r="D942" s="1116" t="s">
        <v>3689</v>
      </c>
    </row>
    <row r="943" spans="1:4" s="1104" customFormat="1" ht="11.25" customHeight="1" x14ac:dyDescent="0.2">
      <c r="A943" s="1411"/>
      <c r="B943" s="1110">
        <v>3238</v>
      </c>
      <c r="C943" s="1110">
        <v>3238</v>
      </c>
      <c r="D943" s="1116" t="s">
        <v>3691</v>
      </c>
    </row>
    <row r="944" spans="1:4" s="1104" customFormat="1" ht="11.25" customHeight="1" x14ac:dyDescent="0.2">
      <c r="A944" s="1411"/>
      <c r="B944" s="1110">
        <v>200</v>
      </c>
      <c r="C944" s="1110">
        <v>200</v>
      </c>
      <c r="D944" s="1116" t="s">
        <v>2587</v>
      </c>
    </row>
    <row r="945" spans="1:4" s="1104" customFormat="1" ht="11.25" customHeight="1" x14ac:dyDescent="0.2">
      <c r="A945" s="1411"/>
      <c r="B945" s="1110">
        <v>112.3</v>
      </c>
      <c r="C945" s="1110">
        <v>112.289</v>
      </c>
      <c r="D945" s="1116" t="s">
        <v>3072</v>
      </c>
    </row>
    <row r="946" spans="1:4" s="1104" customFormat="1" ht="11.25" customHeight="1" x14ac:dyDescent="0.2">
      <c r="A946" s="1411"/>
      <c r="B946" s="1110">
        <v>1497.04</v>
      </c>
      <c r="C946" s="1110">
        <v>1496.9205000000002</v>
      </c>
      <c r="D946" s="1116" t="s">
        <v>4117</v>
      </c>
    </row>
    <row r="947" spans="1:4" s="1104" customFormat="1" ht="11.25" customHeight="1" x14ac:dyDescent="0.2">
      <c r="A947" s="1411"/>
      <c r="B947" s="1110">
        <v>70542.899999999994</v>
      </c>
      <c r="C947" s="1110">
        <v>68857.689060000004</v>
      </c>
      <c r="D947" s="1116" t="s">
        <v>11</v>
      </c>
    </row>
    <row r="948" spans="1:4" s="1104" customFormat="1" ht="11.25" customHeight="1" x14ac:dyDescent="0.2">
      <c r="A948" s="1410" t="s">
        <v>355</v>
      </c>
      <c r="B948" s="1109">
        <v>31411.19</v>
      </c>
      <c r="C948" s="1109">
        <v>31411.186000000002</v>
      </c>
      <c r="D948" s="1115" t="s">
        <v>541</v>
      </c>
    </row>
    <row r="949" spans="1:4" s="1104" customFormat="1" ht="11.25" customHeight="1" x14ac:dyDescent="0.2">
      <c r="A949" s="1411"/>
      <c r="B949" s="1110">
        <v>3180.2</v>
      </c>
      <c r="C949" s="1110">
        <v>0</v>
      </c>
      <c r="D949" s="1116" t="s">
        <v>3223</v>
      </c>
    </row>
    <row r="950" spans="1:4" s="1104" customFormat="1" ht="11.25" customHeight="1" x14ac:dyDescent="0.2">
      <c r="A950" s="1411"/>
      <c r="B950" s="1110">
        <v>350121</v>
      </c>
      <c r="C950" s="1110">
        <v>350121</v>
      </c>
      <c r="D950" s="1116" t="s">
        <v>600</v>
      </c>
    </row>
    <row r="951" spans="1:4" s="1104" customFormat="1" ht="11.25" customHeight="1" x14ac:dyDescent="0.2">
      <c r="A951" s="1411"/>
      <c r="B951" s="1110">
        <v>1974.9</v>
      </c>
      <c r="C951" s="1110">
        <v>1929.5549999999998</v>
      </c>
      <c r="D951" s="1116" t="s">
        <v>598</v>
      </c>
    </row>
    <row r="952" spans="1:4" s="1104" customFormat="1" ht="11.25" customHeight="1" x14ac:dyDescent="0.2">
      <c r="A952" s="1411"/>
      <c r="B952" s="1110">
        <v>50</v>
      </c>
      <c r="C952" s="1110">
        <v>50</v>
      </c>
      <c r="D952" s="1116" t="s">
        <v>557</v>
      </c>
    </row>
    <row r="953" spans="1:4" s="1104" customFormat="1" ht="11.25" customHeight="1" x14ac:dyDescent="0.2">
      <c r="A953" s="1411"/>
      <c r="B953" s="1110">
        <v>580</v>
      </c>
      <c r="C953" s="1110">
        <v>580</v>
      </c>
      <c r="D953" s="1116" t="s">
        <v>559</v>
      </c>
    </row>
    <row r="954" spans="1:4" s="1104" customFormat="1" ht="11.25" customHeight="1" x14ac:dyDescent="0.2">
      <c r="A954" s="1411"/>
      <c r="B954" s="1110">
        <v>1800</v>
      </c>
      <c r="C954" s="1110">
        <v>1800</v>
      </c>
      <c r="D954" s="1116" t="s">
        <v>3739</v>
      </c>
    </row>
    <row r="955" spans="1:4" s="1104" customFormat="1" ht="11.25" customHeight="1" x14ac:dyDescent="0.2">
      <c r="A955" s="1411"/>
      <c r="B955" s="1110">
        <v>20000</v>
      </c>
      <c r="C955" s="1110">
        <v>20000</v>
      </c>
      <c r="D955" s="1116" t="s">
        <v>3701</v>
      </c>
    </row>
    <row r="956" spans="1:4" s="1104" customFormat="1" ht="11.25" customHeight="1" x14ac:dyDescent="0.2">
      <c r="A956" s="1411"/>
      <c r="B956" s="1110">
        <v>12501</v>
      </c>
      <c r="C956" s="1110">
        <v>12501</v>
      </c>
      <c r="D956" s="1116" t="s">
        <v>3741</v>
      </c>
    </row>
    <row r="957" spans="1:4" s="1104" customFormat="1" ht="11.25" customHeight="1" x14ac:dyDescent="0.2">
      <c r="A957" s="1411"/>
      <c r="B957" s="1110">
        <v>1543.6100000000001</v>
      </c>
      <c r="C957" s="1110">
        <v>1543.607</v>
      </c>
      <c r="D957" s="1116" t="s">
        <v>3699</v>
      </c>
    </row>
    <row r="958" spans="1:4" s="1104" customFormat="1" ht="11.25" customHeight="1" x14ac:dyDescent="0.2">
      <c r="A958" s="1411"/>
      <c r="B958" s="1110">
        <v>40</v>
      </c>
      <c r="C958" s="1110">
        <v>40</v>
      </c>
      <c r="D958" s="1116" t="s">
        <v>3742</v>
      </c>
    </row>
    <row r="959" spans="1:4" s="1104" customFormat="1" ht="11.25" customHeight="1" x14ac:dyDescent="0.2">
      <c r="A959" s="1411"/>
      <c r="B959" s="1110">
        <v>1313</v>
      </c>
      <c r="C959" s="1110">
        <v>1313</v>
      </c>
      <c r="D959" s="1116" t="s">
        <v>3743</v>
      </c>
    </row>
    <row r="960" spans="1:4" s="1104" customFormat="1" ht="11.25" customHeight="1" x14ac:dyDescent="0.2">
      <c r="A960" s="1411"/>
      <c r="B960" s="1110">
        <v>2300</v>
      </c>
      <c r="C960" s="1110">
        <v>2300</v>
      </c>
      <c r="D960" s="1116" t="s">
        <v>3694</v>
      </c>
    </row>
    <row r="961" spans="1:4" s="1104" customFormat="1" ht="11.25" customHeight="1" x14ac:dyDescent="0.2">
      <c r="A961" s="1411"/>
      <c r="B961" s="1110">
        <v>11000</v>
      </c>
      <c r="C961" s="1110">
        <v>11000</v>
      </c>
      <c r="D961" s="1116" t="s">
        <v>3744</v>
      </c>
    </row>
    <row r="962" spans="1:4" s="1104" customFormat="1" ht="11.25" customHeight="1" x14ac:dyDescent="0.2">
      <c r="A962" s="1411"/>
      <c r="B962" s="1110">
        <v>14315</v>
      </c>
      <c r="C962" s="1110">
        <v>315</v>
      </c>
      <c r="D962" s="1116" t="s">
        <v>3689</v>
      </c>
    </row>
    <row r="963" spans="1:4" s="1104" customFormat="1" ht="11.25" customHeight="1" x14ac:dyDescent="0.2">
      <c r="A963" s="1411"/>
      <c r="B963" s="1110">
        <v>1403</v>
      </c>
      <c r="C963" s="1110">
        <v>1403</v>
      </c>
      <c r="D963" s="1116" t="s">
        <v>3691</v>
      </c>
    </row>
    <row r="964" spans="1:4" s="1104" customFormat="1" ht="11.25" customHeight="1" x14ac:dyDescent="0.2">
      <c r="A964" s="1411"/>
      <c r="B964" s="1110">
        <v>450</v>
      </c>
      <c r="C964" s="1110">
        <v>450</v>
      </c>
      <c r="D964" s="1116" t="s">
        <v>3697</v>
      </c>
    </row>
    <row r="965" spans="1:4" s="1104" customFormat="1" ht="11.25" customHeight="1" x14ac:dyDescent="0.2">
      <c r="A965" s="1411"/>
      <c r="B965" s="1110">
        <v>2573</v>
      </c>
      <c r="C965" s="1110">
        <v>2573</v>
      </c>
      <c r="D965" s="1116" t="s">
        <v>3745</v>
      </c>
    </row>
    <row r="966" spans="1:4" s="1104" customFormat="1" ht="11.25" customHeight="1" x14ac:dyDescent="0.2">
      <c r="A966" s="1411"/>
      <c r="B966" s="1110">
        <v>1687.56</v>
      </c>
      <c r="C966" s="1110">
        <v>1687.56</v>
      </c>
      <c r="D966" s="1116" t="s">
        <v>3523</v>
      </c>
    </row>
    <row r="967" spans="1:4" s="1104" customFormat="1" ht="11.25" customHeight="1" x14ac:dyDescent="0.2">
      <c r="A967" s="1411"/>
      <c r="B967" s="1110">
        <v>200000</v>
      </c>
      <c r="C967" s="1110">
        <v>200000</v>
      </c>
      <c r="D967" s="1116" t="s">
        <v>3087</v>
      </c>
    </row>
    <row r="968" spans="1:4" s="1104" customFormat="1" ht="11.25" customHeight="1" x14ac:dyDescent="0.2">
      <c r="A968" s="1412"/>
      <c r="B968" s="1111">
        <v>658243.46</v>
      </c>
      <c r="C968" s="1111">
        <v>641017.90800000005</v>
      </c>
      <c r="D968" s="1117" t="s">
        <v>11</v>
      </c>
    </row>
    <row r="969" spans="1:4" s="1104" customFormat="1" ht="11.25" customHeight="1" x14ac:dyDescent="0.2">
      <c r="A969" s="1410" t="s">
        <v>356</v>
      </c>
      <c r="B969" s="1109">
        <v>142</v>
      </c>
      <c r="C969" s="1109">
        <v>142</v>
      </c>
      <c r="D969" s="1115" t="s">
        <v>3220</v>
      </c>
    </row>
    <row r="970" spans="1:4" s="1104" customFormat="1" ht="11.25" customHeight="1" x14ac:dyDescent="0.2">
      <c r="A970" s="1411"/>
      <c r="B970" s="1110">
        <v>80</v>
      </c>
      <c r="C970" s="1110">
        <v>80</v>
      </c>
      <c r="D970" s="1116" t="s">
        <v>589</v>
      </c>
    </row>
    <row r="971" spans="1:4" s="1104" customFormat="1" ht="11.25" customHeight="1" x14ac:dyDescent="0.2">
      <c r="A971" s="1411"/>
      <c r="B971" s="1110">
        <v>140</v>
      </c>
      <c r="C971" s="1110">
        <v>140</v>
      </c>
      <c r="D971" s="1116" t="s">
        <v>651</v>
      </c>
    </row>
    <row r="972" spans="1:4" s="1104" customFormat="1" ht="11.25" customHeight="1" x14ac:dyDescent="0.2">
      <c r="A972" s="1411"/>
      <c r="B972" s="1110">
        <v>56114</v>
      </c>
      <c r="C972" s="1110">
        <v>56114</v>
      </c>
      <c r="D972" s="1116" t="s">
        <v>600</v>
      </c>
    </row>
    <row r="973" spans="1:4" s="1104" customFormat="1" ht="11.25" customHeight="1" x14ac:dyDescent="0.2">
      <c r="A973" s="1411"/>
      <c r="B973" s="1110">
        <v>164.1</v>
      </c>
      <c r="C973" s="1110">
        <v>164.1</v>
      </c>
      <c r="D973" s="1116" t="s">
        <v>598</v>
      </c>
    </row>
    <row r="974" spans="1:4" s="1104" customFormat="1" ht="11.25" customHeight="1" x14ac:dyDescent="0.2">
      <c r="A974" s="1411"/>
      <c r="B974" s="1110">
        <v>80</v>
      </c>
      <c r="C974" s="1110">
        <v>80</v>
      </c>
      <c r="D974" s="1116" t="s">
        <v>557</v>
      </c>
    </row>
    <row r="975" spans="1:4" s="1104" customFormat="1" ht="11.25" customHeight="1" x14ac:dyDescent="0.2">
      <c r="A975" s="1411"/>
      <c r="B975" s="1110">
        <v>50</v>
      </c>
      <c r="C975" s="1110">
        <v>50</v>
      </c>
      <c r="D975" s="1116" t="s">
        <v>559</v>
      </c>
    </row>
    <row r="976" spans="1:4" s="1104" customFormat="1" ht="11.25" customHeight="1" x14ac:dyDescent="0.2">
      <c r="A976" s="1411"/>
      <c r="B976" s="1110">
        <v>100</v>
      </c>
      <c r="C976" s="1110">
        <v>100</v>
      </c>
      <c r="D976" s="1116" t="s">
        <v>3702</v>
      </c>
    </row>
    <row r="977" spans="1:4" s="1104" customFormat="1" ht="11.25" customHeight="1" x14ac:dyDescent="0.2">
      <c r="A977" s="1411"/>
      <c r="B977" s="1110">
        <v>14</v>
      </c>
      <c r="C977" s="1110">
        <v>14</v>
      </c>
      <c r="D977" s="1116" t="s">
        <v>3688</v>
      </c>
    </row>
    <row r="978" spans="1:4" s="1104" customFormat="1" ht="11.25" customHeight="1" x14ac:dyDescent="0.2">
      <c r="A978" s="1411"/>
      <c r="B978" s="1110">
        <v>2099</v>
      </c>
      <c r="C978" s="1110">
        <v>2099</v>
      </c>
      <c r="D978" s="1116" t="s">
        <v>3689</v>
      </c>
    </row>
    <row r="979" spans="1:4" s="1104" customFormat="1" ht="11.25" customHeight="1" x14ac:dyDescent="0.2">
      <c r="A979" s="1411"/>
      <c r="B979" s="1110">
        <v>1921</v>
      </c>
      <c r="C979" s="1110">
        <v>1921</v>
      </c>
      <c r="D979" s="1116" t="s">
        <v>3691</v>
      </c>
    </row>
    <row r="980" spans="1:4" s="1104" customFormat="1" ht="11.25" customHeight="1" x14ac:dyDescent="0.2">
      <c r="A980" s="1411"/>
      <c r="B980" s="1110">
        <v>960</v>
      </c>
      <c r="C980" s="1110">
        <v>0</v>
      </c>
      <c r="D980" s="1116" t="s">
        <v>2587</v>
      </c>
    </row>
    <row r="981" spans="1:4" s="1104" customFormat="1" ht="11.25" customHeight="1" x14ac:dyDescent="0.2">
      <c r="A981" s="1411"/>
      <c r="B981" s="1110">
        <v>113.26</v>
      </c>
      <c r="C981" s="1110">
        <v>113.25500000000001</v>
      </c>
      <c r="D981" s="1116" t="s">
        <v>3072</v>
      </c>
    </row>
    <row r="982" spans="1:4" s="1104" customFormat="1" ht="11.25" customHeight="1" x14ac:dyDescent="0.2">
      <c r="A982" s="1411"/>
      <c r="B982" s="1110">
        <v>1661.63</v>
      </c>
      <c r="C982" s="1110">
        <v>1661.5889999999997</v>
      </c>
      <c r="D982" s="1116" t="s">
        <v>4117</v>
      </c>
    </row>
    <row r="983" spans="1:4" s="1104" customFormat="1" ht="11.25" customHeight="1" x14ac:dyDescent="0.2">
      <c r="A983" s="1412"/>
      <c r="B983" s="1111">
        <v>63638.99</v>
      </c>
      <c r="C983" s="1111">
        <v>62678.943999999996</v>
      </c>
      <c r="D983" s="1117" t="s">
        <v>11</v>
      </c>
    </row>
    <row r="984" spans="1:4" s="442" customFormat="1" ht="15" customHeight="1" x14ac:dyDescent="0.2">
      <c r="A984" s="208" t="s">
        <v>2565</v>
      </c>
      <c r="B984" s="435">
        <v>1865972.4</v>
      </c>
      <c r="C984" s="435">
        <v>1719345.2087300001</v>
      </c>
      <c r="D984" s="439"/>
    </row>
    <row r="985" spans="1:4" s="221" customFormat="1" ht="24.75" customHeight="1" x14ac:dyDescent="0.2">
      <c r="A985" s="201" t="s">
        <v>2566</v>
      </c>
      <c r="B985" s="214"/>
      <c r="C985" s="214"/>
      <c r="D985" s="1122"/>
    </row>
    <row r="986" spans="1:4" s="1104" customFormat="1" ht="11.25" customHeight="1" x14ac:dyDescent="0.2">
      <c r="A986" s="1410" t="s">
        <v>1597</v>
      </c>
      <c r="B986" s="1109">
        <v>125</v>
      </c>
      <c r="C986" s="1109">
        <v>125</v>
      </c>
      <c r="D986" s="1115" t="s">
        <v>576</v>
      </c>
    </row>
    <row r="987" spans="1:4" s="1104" customFormat="1" ht="11.25" customHeight="1" x14ac:dyDescent="0.2">
      <c r="A987" s="1411"/>
      <c r="B987" s="1110">
        <v>336</v>
      </c>
      <c r="C987" s="1110">
        <v>336</v>
      </c>
      <c r="D987" s="1116" t="s">
        <v>580</v>
      </c>
    </row>
    <row r="988" spans="1:4" s="1104" customFormat="1" ht="11.25" customHeight="1" x14ac:dyDescent="0.2">
      <c r="A988" s="1411"/>
      <c r="B988" s="1110">
        <v>60</v>
      </c>
      <c r="C988" s="1110">
        <v>60</v>
      </c>
      <c r="D988" s="1116" t="s">
        <v>3693</v>
      </c>
    </row>
    <row r="989" spans="1:4" s="1104" customFormat="1" ht="11.25" customHeight="1" x14ac:dyDescent="0.2">
      <c r="A989" s="1411"/>
      <c r="B989" s="1110">
        <v>521</v>
      </c>
      <c r="C989" s="1110">
        <v>521</v>
      </c>
      <c r="D989" s="1116" t="s">
        <v>11</v>
      </c>
    </row>
    <row r="990" spans="1:4" s="1104" customFormat="1" ht="11.25" customHeight="1" x14ac:dyDescent="0.2">
      <c r="A990" s="1410" t="s">
        <v>399</v>
      </c>
      <c r="B990" s="1109">
        <v>345</v>
      </c>
      <c r="C990" s="1109">
        <v>345</v>
      </c>
      <c r="D990" s="1115" t="s">
        <v>3693</v>
      </c>
    </row>
    <row r="991" spans="1:4" s="1104" customFormat="1" ht="11.25" customHeight="1" x14ac:dyDescent="0.2">
      <c r="A991" s="1412"/>
      <c r="B991" s="1111">
        <v>345</v>
      </c>
      <c r="C991" s="1111">
        <v>345</v>
      </c>
      <c r="D991" s="1117" t="s">
        <v>11</v>
      </c>
    </row>
    <row r="992" spans="1:4" s="1104" customFormat="1" ht="11.25" customHeight="1" x14ac:dyDescent="0.2">
      <c r="A992" s="1411" t="s">
        <v>1598</v>
      </c>
      <c r="B992" s="1110">
        <v>125</v>
      </c>
      <c r="C992" s="1110">
        <v>125</v>
      </c>
      <c r="D992" s="1116" t="s">
        <v>576</v>
      </c>
    </row>
    <row r="993" spans="1:4" s="1104" customFormat="1" ht="11.25" customHeight="1" x14ac:dyDescent="0.2">
      <c r="A993" s="1411"/>
      <c r="B993" s="1110">
        <v>125</v>
      </c>
      <c r="C993" s="1110">
        <v>125</v>
      </c>
      <c r="D993" s="1116" t="s">
        <v>11</v>
      </c>
    </row>
    <row r="994" spans="1:4" s="1104" customFormat="1" ht="11.25" customHeight="1" x14ac:dyDescent="0.2">
      <c r="A994" s="1410" t="s">
        <v>1599</v>
      </c>
      <c r="B994" s="1109">
        <v>125</v>
      </c>
      <c r="C994" s="1109">
        <v>125</v>
      </c>
      <c r="D994" s="1115" t="s">
        <v>576</v>
      </c>
    </row>
    <row r="995" spans="1:4" s="1104" customFormat="1" ht="11.25" customHeight="1" x14ac:dyDescent="0.2">
      <c r="A995" s="1412"/>
      <c r="B995" s="1111">
        <v>125</v>
      </c>
      <c r="C995" s="1111">
        <v>125</v>
      </c>
      <c r="D995" s="1117" t="s">
        <v>11</v>
      </c>
    </row>
    <row r="996" spans="1:4" s="1104" customFormat="1" ht="11.25" customHeight="1" x14ac:dyDescent="0.2">
      <c r="A996" s="1411" t="s">
        <v>1600</v>
      </c>
      <c r="B996" s="1110">
        <v>125</v>
      </c>
      <c r="C996" s="1110">
        <v>124.992</v>
      </c>
      <c r="D996" s="1116" t="s">
        <v>576</v>
      </c>
    </row>
    <row r="997" spans="1:4" s="1104" customFormat="1" ht="11.25" customHeight="1" x14ac:dyDescent="0.2">
      <c r="A997" s="1411"/>
      <c r="B997" s="1110">
        <v>240</v>
      </c>
      <c r="C997" s="1110">
        <v>240</v>
      </c>
      <c r="D997" s="1116" t="s">
        <v>3223</v>
      </c>
    </row>
    <row r="998" spans="1:4" s="1104" customFormat="1" ht="11.25" customHeight="1" x14ac:dyDescent="0.2">
      <c r="A998" s="1412"/>
      <c r="B998" s="1111">
        <v>365</v>
      </c>
      <c r="C998" s="1111">
        <v>364.99200000000002</v>
      </c>
      <c r="D998" s="1117" t="s">
        <v>11</v>
      </c>
    </row>
    <row r="999" spans="1:4" s="1104" customFormat="1" ht="11.25" customHeight="1" x14ac:dyDescent="0.2">
      <c r="A999" s="1411" t="s">
        <v>384</v>
      </c>
      <c r="B999" s="1110">
        <v>125</v>
      </c>
      <c r="C999" s="1110">
        <v>125</v>
      </c>
      <c r="D999" s="1116" t="s">
        <v>576</v>
      </c>
    </row>
    <row r="1000" spans="1:4" s="1104" customFormat="1" ht="11.25" customHeight="1" x14ac:dyDescent="0.2">
      <c r="A1000" s="1411"/>
      <c r="B1000" s="1110">
        <v>200</v>
      </c>
      <c r="C1000" s="1110">
        <v>0</v>
      </c>
      <c r="D1000" s="1116" t="s">
        <v>3223</v>
      </c>
    </row>
    <row r="1001" spans="1:4" s="1104" customFormat="1" ht="11.25" customHeight="1" x14ac:dyDescent="0.2">
      <c r="A1001" s="1411"/>
      <c r="B1001" s="1110">
        <v>660</v>
      </c>
      <c r="C1001" s="1110">
        <v>660</v>
      </c>
      <c r="D1001" s="1116" t="s">
        <v>3693</v>
      </c>
    </row>
    <row r="1002" spans="1:4" s="1104" customFormat="1" ht="11.25" customHeight="1" x14ac:dyDescent="0.2">
      <c r="A1002" s="1411"/>
      <c r="B1002" s="1110">
        <v>80</v>
      </c>
      <c r="C1002" s="1110">
        <v>80</v>
      </c>
      <c r="D1002" s="1116" t="s">
        <v>446</v>
      </c>
    </row>
    <row r="1003" spans="1:4" s="1104" customFormat="1" ht="11.25" customHeight="1" x14ac:dyDescent="0.2">
      <c r="A1003" s="1411"/>
      <c r="B1003" s="1110">
        <v>1065</v>
      </c>
      <c r="C1003" s="1110">
        <v>865</v>
      </c>
      <c r="D1003" s="1116" t="s">
        <v>11</v>
      </c>
    </row>
    <row r="1004" spans="1:4" s="1104" customFormat="1" ht="11.25" customHeight="1" x14ac:dyDescent="0.2">
      <c r="A1004" s="1410" t="s">
        <v>1601</v>
      </c>
      <c r="B1004" s="1109">
        <v>110.4</v>
      </c>
      <c r="C1004" s="1109">
        <v>101.0608</v>
      </c>
      <c r="D1004" s="1115" t="s">
        <v>576</v>
      </c>
    </row>
    <row r="1005" spans="1:4" s="1104" customFormat="1" ht="11.25" customHeight="1" x14ac:dyDescent="0.2">
      <c r="A1005" s="1411"/>
      <c r="B1005" s="1110">
        <v>110.4</v>
      </c>
      <c r="C1005" s="1110">
        <v>101.0608</v>
      </c>
      <c r="D1005" s="1116" t="s">
        <v>11</v>
      </c>
    </row>
    <row r="1006" spans="1:4" s="1104" customFormat="1" ht="11.25" customHeight="1" x14ac:dyDescent="0.2">
      <c r="A1006" s="1410" t="s">
        <v>1602</v>
      </c>
      <c r="B1006" s="1109">
        <v>102</v>
      </c>
      <c r="C1006" s="1109">
        <v>95.808999999999997</v>
      </c>
      <c r="D1006" s="1115" t="s">
        <v>576</v>
      </c>
    </row>
    <row r="1007" spans="1:4" s="1104" customFormat="1" ht="11.25" customHeight="1" x14ac:dyDescent="0.2">
      <c r="A1007" s="1411"/>
      <c r="B1007" s="1110">
        <v>74.5</v>
      </c>
      <c r="C1007" s="1110">
        <v>71.463380000000001</v>
      </c>
      <c r="D1007" s="1116" t="s">
        <v>589</v>
      </c>
    </row>
    <row r="1008" spans="1:4" s="1104" customFormat="1" ht="11.25" customHeight="1" x14ac:dyDescent="0.2">
      <c r="A1008" s="1412"/>
      <c r="B1008" s="1111">
        <v>176.5</v>
      </c>
      <c r="C1008" s="1111">
        <v>167.27238</v>
      </c>
      <c r="D1008" s="1117" t="s">
        <v>11</v>
      </c>
    </row>
    <row r="1009" spans="1:4" s="1104" customFormat="1" ht="11.25" customHeight="1" x14ac:dyDescent="0.2">
      <c r="A1009" s="1411" t="s">
        <v>1603</v>
      </c>
      <c r="B1009" s="1110">
        <v>125</v>
      </c>
      <c r="C1009" s="1110">
        <v>124.85605</v>
      </c>
      <c r="D1009" s="1116" t="s">
        <v>576</v>
      </c>
    </row>
    <row r="1010" spans="1:4" s="1104" customFormat="1" ht="11.25" customHeight="1" x14ac:dyDescent="0.2">
      <c r="A1010" s="1411"/>
      <c r="B1010" s="1110">
        <v>125</v>
      </c>
      <c r="C1010" s="1110">
        <v>124.85605</v>
      </c>
      <c r="D1010" s="1116" t="s">
        <v>11</v>
      </c>
    </row>
    <row r="1011" spans="1:4" s="1104" customFormat="1" ht="11.25" customHeight="1" x14ac:dyDescent="0.2">
      <c r="A1011" s="1410" t="s">
        <v>1604</v>
      </c>
      <c r="B1011" s="1109">
        <v>125</v>
      </c>
      <c r="C1011" s="1109">
        <v>125</v>
      </c>
      <c r="D1011" s="1115" t="s">
        <v>576</v>
      </c>
    </row>
    <row r="1012" spans="1:4" s="1104" customFormat="1" ht="11.25" customHeight="1" x14ac:dyDescent="0.2">
      <c r="A1012" s="1412"/>
      <c r="B1012" s="1111">
        <v>125</v>
      </c>
      <c r="C1012" s="1111">
        <v>125</v>
      </c>
      <c r="D1012" s="1117" t="s">
        <v>11</v>
      </c>
    </row>
    <row r="1013" spans="1:4" s="1104" customFormat="1" ht="11.25" customHeight="1" x14ac:dyDescent="0.2">
      <c r="A1013" s="1411" t="s">
        <v>1605</v>
      </c>
      <c r="B1013" s="1110">
        <v>125</v>
      </c>
      <c r="C1013" s="1110">
        <v>125</v>
      </c>
      <c r="D1013" s="1116" t="s">
        <v>576</v>
      </c>
    </row>
    <row r="1014" spans="1:4" s="1104" customFormat="1" ht="11.25" customHeight="1" x14ac:dyDescent="0.2">
      <c r="A1014" s="1411"/>
      <c r="B1014" s="1110">
        <v>112.07</v>
      </c>
      <c r="C1014" s="1110">
        <v>112.07099000000001</v>
      </c>
      <c r="D1014" s="1116" t="s">
        <v>559</v>
      </c>
    </row>
    <row r="1015" spans="1:4" s="1104" customFormat="1" ht="11.25" customHeight="1" x14ac:dyDescent="0.2">
      <c r="A1015" s="1412"/>
      <c r="B1015" s="1111">
        <v>237.07</v>
      </c>
      <c r="C1015" s="1111">
        <v>237.07098999999999</v>
      </c>
      <c r="D1015" s="1117" t="s">
        <v>11</v>
      </c>
    </row>
    <row r="1016" spans="1:4" s="1104" customFormat="1" ht="11.25" customHeight="1" x14ac:dyDescent="0.2">
      <c r="A1016" s="1411" t="s">
        <v>1606</v>
      </c>
      <c r="B1016" s="1110">
        <v>125</v>
      </c>
      <c r="C1016" s="1110">
        <v>125</v>
      </c>
      <c r="D1016" s="1116" t="s">
        <v>576</v>
      </c>
    </row>
    <row r="1017" spans="1:4" s="1104" customFormat="1" ht="11.25" customHeight="1" x14ac:dyDescent="0.2">
      <c r="A1017" s="1411"/>
      <c r="B1017" s="1110">
        <v>125</v>
      </c>
      <c r="C1017" s="1110">
        <v>125</v>
      </c>
      <c r="D1017" s="1116" t="s">
        <v>11</v>
      </c>
    </row>
    <row r="1018" spans="1:4" s="1104" customFormat="1" ht="11.25" customHeight="1" x14ac:dyDescent="0.2">
      <c r="A1018" s="1410" t="s">
        <v>392</v>
      </c>
      <c r="B1018" s="1109">
        <v>125</v>
      </c>
      <c r="C1018" s="1109">
        <v>125</v>
      </c>
      <c r="D1018" s="1115" t="s">
        <v>576</v>
      </c>
    </row>
    <row r="1019" spans="1:4" s="1104" customFormat="1" ht="11.25" customHeight="1" x14ac:dyDescent="0.2">
      <c r="A1019" s="1411"/>
      <c r="B1019" s="1110">
        <v>125</v>
      </c>
      <c r="C1019" s="1110">
        <v>125</v>
      </c>
      <c r="D1019" s="1116" t="s">
        <v>11</v>
      </c>
    </row>
    <row r="1020" spans="1:4" s="1104" customFormat="1" ht="11.25" customHeight="1" x14ac:dyDescent="0.2">
      <c r="A1020" s="1410" t="s">
        <v>1607</v>
      </c>
      <c r="B1020" s="1109">
        <v>125</v>
      </c>
      <c r="C1020" s="1109">
        <v>125</v>
      </c>
      <c r="D1020" s="1115" t="s">
        <v>576</v>
      </c>
    </row>
    <row r="1021" spans="1:4" s="1104" customFormat="1" ht="11.25" customHeight="1" x14ac:dyDescent="0.2">
      <c r="A1021" s="1412"/>
      <c r="B1021" s="1111">
        <v>125</v>
      </c>
      <c r="C1021" s="1111">
        <v>125</v>
      </c>
      <c r="D1021" s="1117" t="s">
        <v>11</v>
      </c>
    </row>
    <row r="1022" spans="1:4" s="1104" customFormat="1" ht="11.25" customHeight="1" x14ac:dyDescent="0.2">
      <c r="A1022" s="1411" t="s">
        <v>1608</v>
      </c>
      <c r="B1022" s="1110">
        <v>125</v>
      </c>
      <c r="C1022" s="1110">
        <v>125</v>
      </c>
      <c r="D1022" s="1116" t="s">
        <v>576</v>
      </c>
    </row>
    <row r="1023" spans="1:4" s="1104" customFormat="1" ht="11.25" customHeight="1" x14ac:dyDescent="0.2">
      <c r="A1023" s="1411"/>
      <c r="B1023" s="1110">
        <v>125</v>
      </c>
      <c r="C1023" s="1110">
        <v>125</v>
      </c>
      <c r="D1023" s="1116" t="s">
        <v>11</v>
      </c>
    </row>
    <row r="1024" spans="1:4" s="1104" customFormat="1" ht="11.25" customHeight="1" x14ac:dyDescent="0.2">
      <c r="A1024" s="1410" t="s">
        <v>4602</v>
      </c>
      <c r="B1024" s="1109">
        <v>112</v>
      </c>
      <c r="C1024" s="1109">
        <v>112</v>
      </c>
      <c r="D1024" s="1115" t="s">
        <v>576</v>
      </c>
    </row>
    <row r="1025" spans="1:4" s="1104" customFormat="1" ht="11.25" customHeight="1" x14ac:dyDescent="0.2">
      <c r="A1025" s="1412"/>
      <c r="B1025" s="1111">
        <v>112</v>
      </c>
      <c r="C1025" s="1111">
        <v>112</v>
      </c>
      <c r="D1025" s="1117" t="s">
        <v>11</v>
      </c>
    </row>
    <row r="1026" spans="1:4" s="1104" customFormat="1" ht="11.25" customHeight="1" x14ac:dyDescent="0.2">
      <c r="A1026" s="1411" t="s">
        <v>2541</v>
      </c>
      <c r="B1026" s="1110">
        <v>125</v>
      </c>
      <c r="C1026" s="1110">
        <v>125</v>
      </c>
      <c r="D1026" s="1116" t="s">
        <v>576</v>
      </c>
    </row>
    <row r="1027" spans="1:4" s="1104" customFormat="1" ht="11.25" customHeight="1" x14ac:dyDescent="0.2">
      <c r="A1027" s="1412"/>
      <c r="B1027" s="1111">
        <v>125</v>
      </c>
      <c r="C1027" s="1111">
        <v>125</v>
      </c>
      <c r="D1027" s="1117" t="s">
        <v>11</v>
      </c>
    </row>
    <row r="1028" spans="1:4" s="1104" customFormat="1" ht="11.25" customHeight="1" x14ac:dyDescent="0.2">
      <c r="A1028" s="1411" t="s">
        <v>1609</v>
      </c>
      <c r="B1028" s="1110">
        <v>120</v>
      </c>
      <c r="C1028" s="1110">
        <v>112.01236</v>
      </c>
      <c r="D1028" s="1116" t="s">
        <v>576</v>
      </c>
    </row>
    <row r="1029" spans="1:4" s="1104" customFormat="1" ht="11.25" customHeight="1" x14ac:dyDescent="0.2">
      <c r="A1029" s="1411"/>
      <c r="B1029" s="1110">
        <v>120</v>
      </c>
      <c r="C1029" s="1110">
        <v>112.01236</v>
      </c>
      <c r="D1029" s="1116" t="s">
        <v>11</v>
      </c>
    </row>
    <row r="1030" spans="1:4" s="1104" customFormat="1" ht="11.25" customHeight="1" x14ac:dyDescent="0.2">
      <c r="A1030" s="1410" t="s">
        <v>3491</v>
      </c>
      <c r="B1030" s="1109">
        <v>125</v>
      </c>
      <c r="C1030" s="1109">
        <v>125</v>
      </c>
      <c r="D1030" s="1115" t="s">
        <v>576</v>
      </c>
    </row>
    <row r="1031" spans="1:4" s="1104" customFormat="1" ht="11.25" customHeight="1" x14ac:dyDescent="0.2">
      <c r="A1031" s="1411"/>
      <c r="B1031" s="1110">
        <v>120</v>
      </c>
      <c r="C1031" s="1110">
        <v>120</v>
      </c>
      <c r="D1031" s="1116" t="s">
        <v>3703</v>
      </c>
    </row>
    <row r="1032" spans="1:4" s="1104" customFormat="1" ht="11.25" customHeight="1" x14ac:dyDescent="0.2">
      <c r="A1032" s="1412"/>
      <c r="B1032" s="1111">
        <v>245</v>
      </c>
      <c r="C1032" s="1111">
        <v>245</v>
      </c>
      <c r="D1032" s="1117" t="s">
        <v>11</v>
      </c>
    </row>
    <row r="1033" spans="1:4" s="442" customFormat="1" ht="24.75" customHeight="1" x14ac:dyDescent="0.2">
      <c r="A1033" s="1123" t="s">
        <v>2567</v>
      </c>
      <c r="B1033" s="1113">
        <v>4421.97</v>
      </c>
      <c r="C1033" s="1113">
        <v>4195.2645800000009</v>
      </c>
      <c r="D1033" s="1114"/>
    </row>
    <row r="1034" spans="1:4" s="221" customFormat="1" ht="24.75" customHeight="1" x14ac:dyDescent="0.2">
      <c r="A1034" s="201" t="s">
        <v>1610</v>
      </c>
      <c r="B1034" s="205"/>
      <c r="C1034" s="205"/>
      <c r="D1034" s="206"/>
    </row>
    <row r="1035" spans="1:4" s="1104" customFormat="1" ht="11.25" customHeight="1" x14ac:dyDescent="0.2">
      <c r="A1035" s="1410" t="s">
        <v>1611</v>
      </c>
      <c r="B1035" s="1109">
        <v>12454.21</v>
      </c>
      <c r="C1035" s="1109">
        <v>12453.05387</v>
      </c>
      <c r="D1035" s="1115" t="s">
        <v>541</v>
      </c>
    </row>
    <row r="1036" spans="1:4" s="1104" customFormat="1" ht="11.25" customHeight="1" x14ac:dyDescent="0.2">
      <c r="A1036" s="1411"/>
      <c r="B1036" s="1110">
        <v>12454.21</v>
      </c>
      <c r="C1036" s="1110">
        <v>12453.05387</v>
      </c>
      <c r="D1036" s="1116" t="s">
        <v>11</v>
      </c>
    </row>
    <row r="1037" spans="1:4" s="1104" customFormat="1" ht="11.25" customHeight="1" x14ac:dyDescent="0.2">
      <c r="A1037" s="1410" t="s">
        <v>1612</v>
      </c>
      <c r="B1037" s="1109">
        <v>4762</v>
      </c>
      <c r="C1037" s="1109">
        <v>4762</v>
      </c>
      <c r="D1037" s="1115" t="s">
        <v>541</v>
      </c>
    </row>
    <row r="1038" spans="1:4" s="1104" customFormat="1" ht="11.25" customHeight="1" x14ac:dyDescent="0.2">
      <c r="A1038" s="1412"/>
      <c r="B1038" s="1111">
        <v>4762</v>
      </c>
      <c r="C1038" s="1111">
        <v>4762</v>
      </c>
      <c r="D1038" s="1117" t="s">
        <v>11</v>
      </c>
    </row>
    <row r="1039" spans="1:4" s="442" customFormat="1" ht="15" customHeight="1" x14ac:dyDescent="0.2">
      <c r="A1039" s="204" t="s">
        <v>2486</v>
      </c>
      <c r="B1039" s="435">
        <v>17216.21</v>
      </c>
      <c r="C1039" s="435">
        <v>17215.05387</v>
      </c>
      <c r="D1039" s="439"/>
    </row>
    <row r="1040" spans="1:4" s="221" customFormat="1" ht="24.75" customHeight="1" x14ac:dyDescent="0.2">
      <c r="A1040" s="201" t="s">
        <v>2487</v>
      </c>
      <c r="B1040" s="1124"/>
      <c r="C1040" s="1124"/>
      <c r="D1040" s="1125"/>
    </row>
    <row r="1041" spans="1:4" s="1104" customFormat="1" ht="11.25" customHeight="1" x14ac:dyDescent="0.2">
      <c r="A1041" s="1410" t="s">
        <v>457</v>
      </c>
      <c r="B1041" s="1109">
        <v>1000</v>
      </c>
      <c r="C1041" s="1109">
        <v>1000</v>
      </c>
      <c r="D1041" s="1115" t="s">
        <v>3748</v>
      </c>
    </row>
    <row r="1042" spans="1:4" s="1104" customFormat="1" ht="11.25" customHeight="1" x14ac:dyDescent="0.2">
      <c r="A1042" s="1411"/>
      <c r="B1042" s="1110">
        <v>1000</v>
      </c>
      <c r="C1042" s="1110">
        <v>1000</v>
      </c>
      <c r="D1042" s="1116" t="s">
        <v>11</v>
      </c>
    </row>
    <row r="1043" spans="1:4" s="1104" customFormat="1" ht="11.25" customHeight="1" x14ac:dyDescent="0.2">
      <c r="A1043" s="1410" t="s">
        <v>454</v>
      </c>
      <c r="B1043" s="1109">
        <v>7972</v>
      </c>
      <c r="C1043" s="1109">
        <v>7972</v>
      </c>
      <c r="D1043" s="1115" t="s">
        <v>600</v>
      </c>
    </row>
    <row r="1044" spans="1:4" s="1104" customFormat="1" ht="11.25" customHeight="1" x14ac:dyDescent="0.2">
      <c r="A1044" s="1412"/>
      <c r="B1044" s="1111">
        <v>7972</v>
      </c>
      <c r="C1044" s="1111">
        <v>7972</v>
      </c>
      <c r="D1044" s="1117" t="s">
        <v>11</v>
      </c>
    </row>
    <row r="1045" spans="1:4" s="1104" customFormat="1" ht="11.25" customHeight="1" x14ac:dyDescent="0.2">
      <c r="A1045" s="1411" t="s">
        <v>311</v>
      </c>
      <c r="B1045" s="1110">
        <v>11380</v>
      </c>
      <c r="C1045" s="1110">
        <v>11376.975</v>
      </c>
      <c r="D1045" s="1116" t="s">
        <v>3749</v>
      </c>
    </row>
    <row r="1046" spans="1:4" s="1104" customFormat="1" ht="21" x14ac:dyDescent="0.2">
      <c r="A1046" s="1411"/>
      <c r="B1046" s="1110">
        <v>26000</v>
      </c>
      <c r="C1046" s="1110">
        <v>26000</v>
      </c>
      <c r="D1046" s="1116" t="s">
        <v>3750</v>
      </c>
    </row>
    <row r="1047" spans="1:4" s="1104" customFormat="1" ht="11.25" customHeight="1" x14ac:dyDescent="0.2">
      <c r="A1047" s="1411"/>
      <c r="B1047" s="1110">
        <v>1215</v>
      </c>
      <c r="C1047" s="1110">
        <v>1215</v>
      </c>
      <c r="D1047" s="1116" t="s">
        <v>3751</v>
      </c>
    </row>
    <row r="1048" spans="1:4" s="1104" customFormat="1" ht="11.25" customHeight="1" x14ac:dyDescent="0.2">
      <c r="A1048" s="1411"/>
      <c r="B1048" s="1110">
        <v>3000</v>
      </c>
      <c r="C1048" s="1110">
        <v>3000</v>
      </c>
      <c r="D1048" s="1116" t="s">
        <v>3752</v>
      </c>
    </row>
    <row r="1049" spans="1:4" s="1104" customFormat="1" ht="11.25" customHeight="1" x14ac:dyDescent="0.2">
      <c r="A1049" s="1411"/>
      <c r="B1049" s="1110">
        <v>41595</v>
      </c>
      <c r="C1049" s="1110">
        <v>41591.974999999999</v>
      </c>
      <c r="D1049" s="1116" t="s">
        <v>11</v>
      </c>
    </row>
    <row r="1050" spans="1:4" s="1104" customFormat="1" ht="11.25" customHeight="1" x14ac:dyDescent="0.2">
      <c r="A1050" s="1410" t="s">
        <v>1613</v>
      </c>
      <c r="B1050" s="1109">
        <v>10025</v>
      </c>
      <c r="C1050" s="1109">
        <v>10025</v>
      </c>
      <c r="D1050" s="1115" t="s">
        <v>551</v>
      </c>
    </row>
    <row r="1051" spans="1:4" s="1104" customFormat="1" ht="11.25" customHeight="1" x14ac:dyDescent="0.2">
      <c r="A1051" s="1412"/>
      <c r="B1051" s="1111">
        <v>10025</v>
      </c>
      <c r="C1051" s="1111">
        <v>10025</v>
      </c>
      <c r="D1051" s="1117" t="s">
        <v>11</v>
      </c>
    </row>
    <row r="1052" spans="1:4" s="1104" customFormat="1" ht="11.25" customHeight="1" x14ac:dyDescent="0.2">
      <c r="A1052" s="1410" t="s">
        <v>4603</v>
      </c>
      <c r="B1052" s="1109">
        <v>1844.14</v>
      </c>
      <c r="C1052" s="1109">
        <v>1844.1341</v>
      </c>
      <c r="D1052" s="1115" t="s">
        <v>2877</v>
      </c>
    </row>
    <row r="1053" spans="1:4" s="1104" customFormat="1" ht="11.25" customHeight="1" x14ac:dyDescent="0.2">
      <c r="A1053" s="1412"/>
      <c r="B1053" s="1111">
        <v>1844.14</v>
      </c>
      <c r="C1053" s="1111">
        <v>1844.1341</v>
      </c>
      <c r="D1053" s="1117" t="s">
        <v>11</v>
      </c>
    </row>
    <row r="1054" spans="1:4" s="1104" customFormat="1" ht="11.25" customHeight="1" x14ac:dyDescent="0.2">
      <c r="A1054" s="1410" t="s">
        <v>2832</v>
      </c>
      <c r="B1054" s="1109">
        <v>380</v>
      </c>
      <c r="C1054" s="1109">
        <v>380</v>
      </c>
      <c r="D1054" s="1115" t="s">
        <v>590</v>
      </c>
    </row>
    <row r="1055" spans="1:4" s="1104" customFormat="1" ht="11.25" customHeight="1" x14ac:dyDescent="0.2">
      <c r="A1055" s="1411"/>
      <c r="B1055" s="1110">
        <v>1700</v>
      </c>
      <c r="C1055" s="1110">
        <v>1500</v>
      </c>
      <c r="D1055" s="1116" t="s">
        <v>3697</v>
      </c>
    </row>
    <row r="1056" spans="1:4" s="1104" customFormat="1" ht="11.25" customHeight="1" x14ac:dyDescent="0.2">
      <c r="A1056" s="1411"/>
      <c r="B1056" s="1110">
        <v>2080</v>
      </c>
      <c r="C1056" s="1110">
        <v>1880</v>
      </c>
      <c r="D1056" s="1116" t="s">
        <v>11</v>
      </c>
    </row>
    <row r="1057" spans="1:4" s="1104" customFormat="1" ht="11.25" customHeight="1" x14ac:dyDescent="0.2">
      <c r="A1057" s="1410" t="s">
        <v>2518</v>
      </c>
      <c r="B1057" s="1109">
        <v>500</v>
      </c>
      <c r="C1057" s="1109">
        <v>500</v>
      </c>
      <c r="D1057" s="1115" t="s">
        <v>4592</v>
      </c>
    </row>
    <row r="1058" spans="1:4" s="1104" customFormat="1" ht="11.25" customHeight="1" x14ac:dyDescent="0.2">
      <c r="A1058" s="1412"/>
      <c r="B1058" s="1111">
        <v>500</v>
      </c>
      <c r="C1058" s="1111">
        <v>500</v>
      </c>
      <c r="D1058" s="1117" t="s">
        <v>11</v>
      </c>
    </row>
    <row r="1059" spans="1:4" s="1104" customFormat="1" ht="11.25" customHeight="1" x14ac:dyDescent="0.2">
      <c r="A1059" s="1411" t="s">
        <v>4604</v>
      </c>
      <c r="B1059" s="1110">
        <v>100322.82</v>
      </c>
      <c r="C1059" s="1110">
        <v>100322.82074</v>
      </c>
      <c r="D1059" s="1116" t="s">
        <v>4605</v>
      </c>
    </row>
    <row r="1060" spans="1:4" s="1104" customFormat="1" ht="11.25" customHeight="1" x14ac:dyDescent="0.2">
      <c r="A1060" s="1411"/>
      <c r="B1060" s="1110">
        <v>100322.82</v>
      </c>
      <c r="C1060" s="1110">
        <v>100322.82074</v>
      </c>
      <c r="D1060" s="1116" t="s">
        <v>11</v>
      </c>
    </row>
    <row r="1061" spans="1:4" s="1104" customFormat="1" ht="11.25" customHeight="1" x14ac:dyDescent="0.2">
      <c r="A1061" s="1410" t="s">
        <v>458</v>
      </c>
      <c r="B1061" s="1109">
        <v>1000</v>
      </c>
      <c r="C1061" s="1109">
        <v>1000</v>
      </c>
      <c r="D1061" s="1115" t="s">
        <v>3748</v>
      </c>
    </row>
    <row r="1062" spans="1:4" s="1104" customFormat="1" ht="11.25" customHeight="1" x14ac:dyDescent="0.2">
      <c r="A1062" s="1411"/>
      <c r="B1062" s="1110">
        <v>100</v>
      </c>
      <c r="C1062" s="1110">
        <v>100</v>
      </c>
      <c r="D1062" s="1116" t="s">
        <v>3523</v>
      </c>
    </row>
    <row r="1063" spans="1:4" s="1104" customFormat="1" ht="11.25" customHeight="1" x14ac:dyDescent="0.2">
      <c r="A1063" s="1412"/>
      <c r="B1063" s="1111">
        <v>1100</v>
      </c>
      <c r="C1063" s="1111">
        <v>1100</v>
      </c>
      <c r="D1063" s="1117" t="s">
        <v>11</v>
      </c>
    </row>
    <row r="1064" spans="1:4" s="442" customFormat="1" ht="15" customHeight="1" x14ac:dyDescent="0.2">
      <c r="A1064" s="1126" t="s">
        <v>2488</v>
      </c>
      <c r="B1064" s="437">
        <v>166438.96000000002</v>
      </c>
      <c r="C1064" s="437">
        <v>166235.92984</v>
      </c>
      <c r="D1064" s="440"/>
    </row>
    <row r="1065" spans="1:4" s="221" customFormat="1" ht="24.75" customHeight="1" x14ac:dyDescent="0.2">
      <c r="A1065" s="201" t="s">
        <v>2489</v>
      </c>
      <c r="B1065" s="205"/>
      <c r="C1065" s="205"/>
      <c r="D1065" s="206"/>
    </row>
    <row r="1066" spans="1:4" s="1104" customFormat="1" ht="11.25" customHeight="1" x14ac:dyDescent="0.2">
      <c r="A1066" s="1414" t="s">
        <v>4606</v>
      </c>
      <c r="B1066" s="1109">
        <v>21.08</v>
      </c>
      <c r="C1066" s="1109">
        <v>21.072790000000001</v>
      </c>
      <c r="D1066" s="1115" t="s">
        <v>2877</v>
      </c>
    </row>
    <row r="1067" spans="1:4" s="1104" customFormat="1" ht="11.25" customHeight="1" x14ac:dyDescent="0.2">
      <c r="A1067" s="1415"/>
      <c r="B1067" s="1110">
        <v>21.08</v>
      </c>
      <c r="C1067" s="1110">
        <v>21.072790000000001</v>
      </c>
      <c r="D1067" s="1116" t="s">
        <v>11</v>
      </c>
    </row>
    <row r="1068" spans="1:4" s="1104" customFormat="1" ht="11.25" customHeight="1" x14ac:dyDescent="0.2">
      <c r="A1068" s="1410" t="s">
        <v>4607</v>
      </c>
      <c r="B1068" s="1109">
        <v>32708.080000000002</v>
      </c>
      <c r="C1068" s="1109">
        <v>32708.068520000001</v>
      </c>
      <c r="D1068" s="1115" t="s">
        <v>3411</v>
      </c>
    </row>
    <row r="1069" spans="1:4" s="1104" customFormat="1" ht="11.25" customHeight="1" x14ac:dyDescent="0.2">
      <c r="A1069" s="1412"/>
      <c r="B1069" s="1111">
        <v>32708.080000000002</v>
      </c>
      <c r="C1069" s="1111">
        <v>32708.068520000001</v>
      </c>
      <c r="D1069" s="1117" t="s">
        <v>11</v>
      </c>
    </row>
    <row r="1070" spans="1:4" s="1104" customFormat="1" ht="11.25" customHeight="1" x14ac:dyDescent="0.2">
      <c r="A1070" s="1410" t="s">
        <v>4608</v>
      </c>
      <c r="B1070" s="1109">
        <v>2475.77</v>
      </c>
      <c r="C1070" s="1109">
        <v>2475.7648300000001</v>
      </c>
      <c r="D1070" s="1115" t="s">
        <v>2877</v>
      </c>
    </row>
    <row r="1071" spans="1:4" s="1104" customFormat="1" ht="11.25" customHeight="1" x14ac:dyDescent="0.2">
      <c r="A1071" s="1412"/>
      <c r="B1071" s="1111">
        <v>2475.77</v>
      </c>
      <c r="C1071" s="1111">
        <v>2475.7648300000001</v>
      </c>
      <c r="D1071" s="1117" t="s">
        <v>11</v>
      </c>
    </row>
    <row r="1072" spans="1:4" s="442" customFormat="1" ht="15" customHeight="1" x14ac:dyDescent="0.2">
      <c r="A1072" s="213" t="s">
        <v>2490</v>
      </c>
      <c r="B1072" s="435">
        <v>35204.93</v>
      </c>
      <c r="C1072" s="435">
        <v>35204.906139999999</v>
      </c>
      <c r="D1072" s="439"/>
    </row>
    <row r="1073" spans="1:4" s="221" customFormat="1" ht="12.75" x14ac:dyDescent="0.2">
      <c r="A1073" s="1127"/>
      <c r="B1073" s="214"/>
      <c r="C1073" s="214"/>
      <c r="D1073" s="1122"/>
    </row>
    <row r="1074" spans="1:4" s="221" customFormat="1" ht="21" customHeight="1" x14ac:dyDescent="0.2">
      <c r="A1074" s="213" t="s">
        <v>288</v>
      </c>
      <c r="B1074" s="1128">
        <f>B984+B1033+B1039+B1064+B1072</f>
        <v>2089254.4699999997</v>
      </c>
      <c r="C1074" s="1128">
        <f>C984+C1033+C1039+C1064+C1072</f>
        <v>1942196.3631600002</v>
      </c>
      <c r="D1074" s="1129"/>
    </row>
    <row r="1075" spans="1:4" s="221" customFormat="1" ht="12.75" x14ac:dyDescent="0.2">
      <c r="B1075" s="214"/>
      <c r="C1075" s="214"/>
      <c r="D1075" s="222"/>
    </row>
    <row r="1076" spans="1:4" s="221" customFormat="1" ht="12.75" x14ac:dyDescent="0.2">
      <c r="B1076" s="214"/>
      <c r="C1076" s="214"/>
      <c r="D1076" s="222"/>
    </row>
    <row r="1077" spans="1:4" s="221" customFormat="1" ht="12.75" x14ac:dyDescent="0.2">
      <c r="A1077" s="1408" t="s">
        <v>2484</v>
      </c>
      <c r="B1077" s="1408"/>
      <c r="C1077" s="1408"/>
      <c r="D1077" s="1408"/>
    </row>
    <row r="1078" spans="1:4" s="221" customFormat="1" ht="12.75" customHeight="1" x14ac:dyDescent="0.2">
      <c r="A1078" s="1409" t="s">
        <v>4871</v>
      </c>
      <c r="B1078" s="1409"/>
      <c r="C1078" s="1409"/>
      <c r="D1078" s="1409"/>
    </row>
  </sheetData>
  <mergeCells count="291">
    <mergeCell ref="A1:D1"/>
    <mergeCell ref="A1077:D1077"/>
    <mergeCell ref="A1078:D1078"/>
    <mergeCell ref="A1057:A1058"/>
    <mergeCell ref="A1059:A1060"/>
    <mergeCell ref="A1061:A1063"/>
    <mergeCell ref="A1066:A1067"/>
    <mergeCell ref="A1068:A1069"/>
    <mergeCell ref="A1070:A1071"/>
    <mergeCell ref="A1041:A1042"/>
    <mergeCell ref="A1043:A1044"/>
    <mergeCell ref="A1045:A1049"/>
    <mergeCell ref="A1050:A1051"/>
    <mergeCell ref="A1052:A1053"/>
    <mergeCell ref="A1054:A1056"/>
    <mergeCell ref="A1024:A1025"/>
    <mergeCell ref="A1026:A1027"/>
    <mergeCell ref="A1028:A1029"/>
    <mergeCell ref="A1030:A1032"/>
    <mergeCell ref="A1035:A1036"/>
    <mergeCell ref="A1037:A1038"/>
    <mergeCell ref="A1011:A1012"/>
    <mergeCell ref="A1013:A1015"/>
    <mergeCell ref="A1016:A1017"/>
    <mergeCell ref="A1018:A1019"/>
    <mergeCell ref="A1020:A1021"/>
    <mergeCell ref="A1022:A1023"/>
    <mergeCell ref="A994:A995"/>
    <mergeCell ref="A996:A998"/>
    <mergeCell ref="A999:A1003"/>
    <mergeCell ref="A1004:A1005"/>
    <mergeCell ref="A1006:A1008"/>
    <mergeCell ref="A1009:A1010"/>
    <mergeCell ref="A928:A947"/>
    <mergeCell ref="A948:A968"/>
    <mergeCell ref="A969:A983"/>
    <mergeCell ref="A986:A989"/>
    <mergeCell ref="A990:A991"/>
    <mergeCell ref="A992:A993"/>
    <mergeCell ref="A879:A884"/>
    <mergeCell ref="A885:A887"/>
    <mergeCell ref="A888:A890"/>
    <mergeCell ref="A891:A903"/>
    <mergeCell ref="A904:A914"/>
    <mergeCell ref="A915:A927"/>
    <mergeCell ref="A855:A860"/>
    <mergeCell ref="A861:A862"/>
    <mergeCell ref="A863:A864"/>
    <mergeCell ref="A865:A866"/>
    <mergeCell ref="A867:A871"/>
    <mergeCell ref="A872:A878"/>
    <mergeCell ref="A837:A838"/>
    <mergeCell ref="A839:A842"/>
    <mergeCell ref="A843:A844"/>
    <mergeCell ref="A845:A846"/>
    <mergeCell ref="A847:A850"/>
    <mergeCell ref="A851:A854"/>
    <mergeCell ref="A818:A820"/>
    <mergeCell ref="A821:A823"/>
    <mergeCell ref="A824:A826"/>
    <mergeCell ref="A827:A831"/>
    <mergeCell ref="A832:A834"/>
    <mergeCell ref="A835:A836"/>
    <mergeCell ref="A798:A801"/>
    <mergeCell ref="A802:A804"/>
    <mergeCell ref="A805:A807"/>
    <mergeCell ref="A808:A809"/>
    <mergeCell ref="A810:A814"/>
    <mergeCell ref="A815:A817"/>
    <mergeCell ref="A784:A785"/>
    <mergeCell ref="A786:A787"/>
    <mergeCell ref="A788:A789"/>
    <mergeCell ref="A790:A792"/>
    <mergeCell ref="A793:A795"/>
    <mergeCell ref="A796:A797"/>
    <mergeCell ref="A765:A770"/>
    <mergeCell ref="A771:A773"/>
    <mergeCell ref="A774:A775"/>
    <mergeCell ref="A776:A778"/>
    <mergeCell ref="A779:A780"/>
    <mergeCell ref="A781:A783"/>
    <mergeCell ref="A746:A748"/>
    <mergeCell ref="A749:A751"/>
    <mergeCell ref="A752:A755"/>
    <mergeCell ref="A756:A760"/>
    <mergeCell ref="A761:A762"/>
    <mergeCell ref="A763:A764"/>
    <mergeCell ref="A728:A731"/>
    <mergeCell ref="A732:A733"/>
    <mergeCell ref="A734:A738"/>
    <mergeCell ref="A739:A740"/>
    <mergeCell ref="A741:A742"/>
    <mergeCell ref="A743:A745"/>
    <mergeCell ref="A710:A713"/>
    <mergeCell ref="A714:A716"/>
    <mergeCell ref="A717:A721"/>
    <mergeCell ref="A722:A723"/>
    <mergeCell ref="A724:A725"/>
    <mergeCell ref="A726:A727"/>
    <mergeCell ref="A692:A693"/>
    <mergeCell ref="A694:A696"/>
    <mergeCell ref="A697:A700"/>
    <mergeCell ref="A701:A704"/>
    <mergeCell ref="A705:A707"/>
    <mergeCell ref="A708:A709"/>
    <mergeCell ref="A677:A678"/>
    <mergeCell ref="A679:A680"/>
    <mergeCell ref="A681:A683"/>
    <mergeCell ref="A684:A686"/>
    <mergeCell ref="A687:A688"/>
    <mergeCell ref="A689:A691"/>
    <mergeCell ref="A661:A662"/>
    <mergeCell ref="A663:A666"/>
    <mergeCell ref="A667:A670"/>
    <mergeCell ref="A671:A672"/>
    <mergeCell ref="A673:A674"/>
    <mergeCell ref="A675:A676"/>
    <mergeCell ref="A645:A646"/>
    <mergeCell ref="A647:A648"/>
    <mergeCell ref="A649:A650"/>
    <mergeCell ref="A651:A654"/>
    <mergeCell ref="A655:A657"/>
    <mergeCell ref="A658:A660"/>
    <mergeCell ref="A622:A624"/>
    <mergeCell ref="A625:A628"/>
    <mergeCell ref="A629:A631"/>
    <mergeCell ref="A632:A635"/>
    <mergeCell ref="A636:A637"/>
    <mergeCell ref="A638:A644"/>
    <mergeCell ref="A607:A609"/>
    <mergeCell ref="A610:A611"/>
    <mergeCell ref="A612:A614"/>
    <mergeCell ref="A615:A616"/>
    <mergeCell ref="A617:A619"/>
    <mergeCell ref="A620:A621"/>
    <mergeCell ref="A578:A582"/>
    <mergeCell ref="A583:A584"/>
    <mergeCell ref="A585:A588"/>
    <mergeCell ref="A589:A596"/>
    <mergeCell ref="A597:A602"/>
    <mergeCell ref="A603:A606"/>
    <mergeCell ref="A561:A565"/>
    <mergeCell ref="A566:A567"/>
    <mergeCell ref="A568:A569"/>
    <mergeCell ref="A570:A571"/>
    <mergeCell ref="A572:A574"/>
    <mergeCell ref="A575:A577"/>
    <mergeCell ref="A546:A547"/>
    <mergeCell ref="A548:A550"/>
    <mergeCell ref="A551:A552"/>
    <mergeCell ref="A553:A555"/>
    <mergeCell ref="A556:A558"/>
    <mergeCell ref="A559:A560"/>
    <mergeCell ref="A530:A531"/>
    <mergeCell ref="A532:A536"/>
    <mergeCell ref="A537:A539"/>
    <mergeCell ref="A540:A541"/>
    <mergeCell ref="A542:A543"/>
    <mergeCell ref="A544:A545"/>
    <mergeCell ref="A512:A514"/>
    <mergeCell ref="A515:A519"/>
    <mergeCell ref="A520:A521"/>
    <mergeCell ref="A522:A524"/>
    <mergeCell ref="A525:A527"/>
    <mergeCell ref="A528:A529"/>
    <mergeCell ref="A496:A497"/>
    <mergeCell ref="A498:A499"/>
    <mergeCell ref="A500:A502"/>
    <mergeCell ref="A503:A505"/>
    <mergeCell ref="A506:A507"/>
    <mergeCell ref="A508:A511"/>
    <mergeCell ref="A481:A483"/>
    <mergeCell ref="A484:A485"/>
    <mergeCell ref="A486:A487"/>
    <mergeCell ref="A488:A489"/>
    <mergeCell ref="A490:A491"/>
    <mergeCell ref="A492:A495"/>
    <mergeCell ref="A466:A468"/>
    <mergeCell ref="A469:A470"/>
    <mergeCell ref="A471:A473"/>
    <mergeCell ref="A474:A475"/>
    <mergeCell ref="A476:A477"/>
    <mergeCell ref="A478:A480"/>
    <mergeCell ref="A446:A447"/>
    <mergeCell ref="A448:A455"/>
    <mergeCell ref="A456:A457"/>
    <mergeCell ref="A458:A460"/>
    <mergeCell ref="A461:A462"/>
    <mergeCell ref="A463:A465"/>
    <mergeCell ref="A429:A431"/>
    <mergeCell ref="A432:A435"/>
    <mergeCell ref="A436:A437"/>
    <mergeCell ref="A438:A440"/>
    <mergeCell ref="A441:A442"/>
    <mergeCell ref="A443:A445"/>
    <mergeCell ref="A412:A414"/>
    <mergeCell ref="A415:A416"/>
    <mergeCell ref="A417:A419"/>
    <mergeCell ref="A420:A422"/>
    <mergeCell ref="A423:A425"/>
    <mergeCell ref="A426:A428"/>
    <mergeCell ref="A392:A394"/>
    <mergeCell ref="A395:A397"/>
    <mergeCell ref="A398:A403"/>
    <mergeCell ref="A404:A405"/>
    <mergeCell ref="A406:A407"/>
    <mergeCell ref="A408:A411"/>
    <mergeCell ref="A371:A373"/>
    <mergeCell ref="A374:A376"/>
    <mergeCell ref="A377:A382"/>
    <mergeCell ref="A383:A384"/>
    <mergeCell ref="A385:A387"/>
    <mergeCell ref="A388:A391"/>
    <mergeCell ref="A356:A358"/>
    <mergeCell ref="A359:A361"/>
    <mergeCell ref="A362:A364"/>
    <mergeCell ref="A365:A366"/>
    <mergeCell ref="A367:A368"/>
    <mergeCell ref="A369:A370"/>
    <mergeCell ref="A340:A341"/>
    <mergeCell ref="A342:A344"/>
    <mergeCell ref="A345:A346"/>
    <mergeCell ref="A347:A348"/>
    <mergeCell ref="A349:A351"/>
    <mergeCell ref="A352:A355"/>
    <mergeCell ref="A322:A323"/>
    <mergeCell ref="A324:A326"/>
    <mergeCell ref="A327:A328"/>
    <mergeCell ref="A329:A331"/>
    <mergeCell ref="A332:A336"/>
    <mergeCell ref="A337:A339"/>
    <mergeCell ref="A296:A303"/>
    <mergeCell ref="A304:A307"/>
    <mergeCell ref="A308:A312"/>
    <mergeCell ref="A313:A315"/>
    <mergeCell ref="A316:A317"/>
    <mergeCell ref="A318:A321"/>
    <mergeCell ref="A282:A284"/>
    <mergeCell ref="A285:A286"/>
    <mergeCell ref="A287:A288"/>
    <mergeCell ref="A289:A290"/>
    <mergeCell ref="A291:A293"/>
    <mergeCell ref="A294:A295"/>
    <mergeCell ref="A263:A265"/>
    <mergeCell ref="A266:A269"/>
    <mergeCell ref="A270:A272"/>
    <mergeCell ref="A273:A274"/>
    <mergeCell ref="A275:A277"/>
    <mergeCell ref="A278:A281"/>
    <mergeCell ref="A243:A244"/>
    <mergeCell ref="A245:A248"/>
    <mergeCell ref="A249:A252"/>
    <mergeCell ref="A253:A255"/>
    <mergeCell ref="A256:A259"/>
    <mergeCell ref="A260:A262"/>
    <mergeCell ref="A204:A208"/>
    <mergeCell ref="A209:A214"/>
    <mergeCell ref="A215:A224"/>
    <mergeCell ref="A225:A232"/>
    <mergeCell ref="A233:A240"/>
    <mergeCell ref="A241:A242"/>
    <mergeCell ref="A169:A175"/>
    <mergeCell ref="A176:A178"/>
    <mergeCell ref="A179:A185"/>
    <mergeCell ref="A186:A188"/>
    <mergeCell ref="A189:A195"/>
    <mergeCell ref="A196:A203"/>
    <mergeCell ref="A115:A119"/>
    <mergeCell ref="A120:A129"/>
    <mergeCell ref="A130:A136"/>
    <mergeCell ref="A137:A148"/>
    <mergeCell ref="A149:A159"/>
    <mergeCell ref="A160:A168"/>
    <mergeCell ref="A98:A103"/>
    <mergeCell ref="A104:A107"/>
    <mergeCell ref="A108:A114"/>
    <mergeCell ref="A40:A47"/>
    <mergeCell ref="A48:A54"/>
    <mergeCell ref="A55:A56"/>
    <mergeCell ref="A57:A65"/>
    <mergeCell ref="A66:A71"/>
    <mergeCell ref="A72:A78"/>
    <mergeCell ref="A5:A6"/>
    <mergeCell ref="A7:A12"/>
    <mergeCell ref="A13:A20"/>
    <mergeCell ref="A21:A31"/>
    <mergeCell ref="A32:A37"/>
    <mergeCell ref="A38:A39"/>
    <mergeCell ref="A79:A90"/>
    <mergeCell ref="A91:A93"/>
    <mergeCell ref="A94:A97"/>
  </mergeCells>
  <pageMargins left="0.39370078740157483" right="0.39370078740157483" top="0.59055118110236227" bottom="0.39370078740157483" header="0.31496062992125984" footer="0.11811023622047245"/>
  <pageSetup paperSize="9" scale="95" firstPageNumber="310" fitToHeight="0" orientation="landscape" useFirstPageNumber="1" copies="2" r:id="rId1"/>
  <headerFooter>
    <oddHeader>&amp;L&amp;"Tahoma,Kurzíva"&amp;9Závěrečný účet Moravskoslezského kraje za rok 2025&amp;R&amp;"Tahoma,Kurzíva"&amp;9Tabulka č. 34</oddHeader>
    <oddFooter>&amp;C&amp;"Tahoma,Obyčejné"&amp;P</oddFooter>
  </headerFooter>
  <rowBreaks count="23" manualBreakCount="23">
    <brk id="47" max="16383" man="1"/>
    <brk id="93" max="16383" man="1"/>
    <brk id="140" max="16383" man="1"/>
    <brk id="185" max="16383" man="1"/>
    <brk id="232" max="16383" man="1"/>
    <brk id="277" max="16383" man="1"/>
    <brk id="323" max="16383" man="1"/>
    <brk id="370" max="16383" man="1"/>
    <brk id="416" max="16383" man="1"/>
    <brk id="462" max="16383" man="1"/>
    <brk id="507" max="16383" man="1"/>
    <brk id="552" max="16383" man="1"/>
    <brk id="598" max="16383" man="1"/>
    <brk id="644" max="16383" man="1"/>
    <brk id="691" max="16383" man="1"/>
    <brk id="738" max="16383" man="1"/>
    <brk id="785" max="16383" man="1"/>
    <brk id="831" max="16383" man="1"/>
    <brk id="876" max="16383" man="1"/>
    <brk id="922" max="16383" man="1"/>
    <brk id="968" max="16383" man="1"/>
    <brk id="1012" max="16383" man="1"/>
    <brk id="1053"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03CD-A9FA-4A45-8830-22C3650F3F2F}">
  <sheetPr>
    <pageSetUpPr fitToPage="1"/>
  </sheetPr>
  <dimension ref="A1:D2688"/>
  <sheetViews>
    <sheetView zoomScaleNormal="100" zoomScaleSheetLayoutView="100" workbookViewId="0">
      <pane ySplit="3" topLeftCell="A4" activePane="bottomLeft" state="frozen"/>
      <selection activeCell="H5" sqref="H5"/>
      <selection pane="bottomLeft" activeCell="H5" sqref="H5"/>
    </sheetView>
  </sheetViews>
  <sheetFormatPr defaultRowHeight="10.5" x14ac:dyDescent="0.15"/>
  <cols>
    <col min="1" max="1" width="38.5703125" style="1108" customWidth="1"/>
    <col min="2" max="2" width="12.5703125" style="1102" customWidth="1"/>
    <col min="3" max="3" width="12.7109375" style="1102" customWidth="1"/>
    <col min="4" max="4" width="84.140625" style="1103" customWidth="1"/>
    <col min="5" max="16384" width="9.140625" style="1102"/>
  </cols>
  <sheetData>
    <row r="1" spans="1:4" s="443" customFormat="1" ht="21" customHeight="1" x14ac:dyDescent="0.2">
      <c r="A1" s="1418" t="s">
        <v>2491</v>
      </c>
      <c r="B1" s="1418"/>
      <c r="C1" s="1418"/>
      <c r="D1" s="1418"/>
    </row>
    <row r="2" spans="1:4" s="445" customFormat="1" ht="12.75" customHeight="1" x14ac:dyDescent="0.2">
      <c r="A2" s="444"/>
      <c r="D2" s="446" t="s">
        <v>2</v>
      </c>
    </row>
    <row r="3" spans="1:4" s="445" customFormat="1" ht="15" customHeight="1" x14ac:dyDescent="0.2">
      <c r="A3" s="372" t="s">
        <v>290</v>
      </c>
      <c r="B3" s="372" t="s">
        <v>2473</v>
      </c>
      <c r="C3" s="372" t="s">
        <v>2474</v>
      </c>
      <c r="D3" s="372" t="s">
        <v>2475</v>
      </c>
    </row>
    <row r="4" spans="1:4" s="1104" customFormat="1" ht="11.25" customHeight="1" x14ac:dyDescent="0.2">
      <c r="A4" s="1414" t="s">
        <v>2952</v>
      </c>
      <c r="B4" s="1109">
        <v>70</v>
      </c>
      <c r="C4" s="1109">
        <v>70</v>
      </c>
      <c r="D4" s="1115" t="s">
        <v>2939</v>
      </c>
    </row>
    <row r="5" spans="1:4" s="1104" customFormat="1" ht="11.25" customHeight="1" x14ac:dyDescent="0.2">
      <c r="A5" s="1415"/>
      <c r="B5" s="1110">
        <v>70</v>
      </c>
      <c r="C5" s="1110">
        <v>70</v>
      </c>
      <c r="D5" s="1116" t="s">
        <v>11</v>
      </c>
    </row>
    <row r="6" spans="1:4" s="1104" customFormat="1" ht="11.25" customHeight="1" x14ac:dyDescent="0.2">
      <c r="A6" s="1414" t="s">
        <v>2662</v>
      </c>
      <c r="B6" s="1109">
        <v>120</v>
      </c>
      <c r="C6" s="1109">
        <v>119.792</v>
      </c>
      <c r="D6" s="1115" t="s">
        <v>2508</v>
      </c>
    </row>
    <row r="7" spans="1:4" s="1104" customFormat="1" ht="11.25" customHeight="1" x14ac:dyDescent="0.2">
      <c r="A7" s="1416"/>
      <c r="B7" s="1111">
        <v>120</v>
      </c>
      <c r="C7" s="1111">
        <v>119.792</v>
      </c>
      <c r="D7" s="1117" t="s">
        <v>11</v>
      </c>
    </row>
    <row r="8" spans="1:4" s="1104" customFormat="1" ht="11.25" customHeight="1" x14ac:dyDescent="0.2">
      <c r="A8" s="1415" t="s">
        <v>4609</v>
      </c>
      <c r="B8" s="1110">
        <v>50</v>
      </c>
      <c r="C8" s="1110">
        <v>50</v>
      </c>
      <c r="D8" s="1116" t="s">
        <v>2510</v>
      </c>
    </row>
    <row r="9" spans="1:4" s="1104" customFormat="1" ht="11.25" customHeight="1" x14ac:dyDescent="0.2">
      <c r="A9" s="1415"/>
      <c r="B9" s="1110">
        <v>50</v>
      </c>
      <c r="C9" s="1110">
        <v>50</v>
      </c>
      <c r="D9" s="1116" t="s">
        <v>11</v>
      </c>
    </row>
    <row r="10" spans="1:4" s="1104" customFormat="1" ht="11.25" customHeight="1" x14ac:dyDescent="0.2">
      <c r="A10" s="1414" t="s">
        <v>4190</v>
      </c>
      <c r="B10" s="1109">
        <v>1210</v>
      </c>
      <c r="C10" s="1109">
        <v>1210</v>
      </c>
      <c r="D10" s="1115" t="s">
        <v>611</v>
      </c>
    </row>
    <row r="11" spans="1:4" s="1104" customFormat="1" ht="11.25" customHeight="1" x14ac:dyDescent="0.2">
      <c r="A11" s="1415"/>
      <c r="B11" s="1110">
        <v>70</v>
      </c>
      <c r="C11" s="1110">
        <v>70</v>
      </c>
      <c r="D11" s="1116" t="s">
        <v>2939</v>
      </c>
    </row>
    <row r="12" spans="1:4" s="1104" customFormat="1" ht="11.25" customHeight="1" x14ac:dyDescent="0.2">
      <c r="A12" s="1415"/>
      <c r="B12" s="1110">
        <v>400</v>
      </c>
      <c r="C12" s="1110">
        <v>400</v>
      </c>
      <c r="D12" s="1116" t="s">
        <v>3714</v>
      </c>
    </row>
    <row r="13" spans="1:4" s="1104" customFormat="1" ht="11.25" customHeight="1" x14ac:dyDescent="0.2">
      <c r="A13" s="1416"/>
      <c r="B13" s="1111">
        <v>1680</v>
      </c>
      <c r="C13" s="1111">
        <v>1680</v>
      </c>
      <c r="D13" s="1117" t="s">
        <v>11</v>
      </c>
    </row>
    <row r="14" spans="1:4" s="1104" customFormat="1" ht="11.25" customHeight="1" x14ac:dyDescent="0.2">
      <c r="A14" s="1415" t="s">
        <v>2663</v>
      </c>
      <c r="B14" s="1110">
        <v>981.52</v>
      </c>
      <c r="C14" s="1110">
        <v>981.51400000000001</v>
      </c>
      <c r="D14" s="1116" t="s">
        <v>1654</v>
      </c>
    </row>
    <row r="15" spans="1:4" s="1104" customFormat="1" ht="11.25" customHeight="1" x14ac:dyDescent="0.2">
      <c r="A15" s="1415"/>
      <c r="B15" s="1110">
        <v>981.52</v>
      </c>
      <c r="C15" s="1110">
        <v>981.51400000000001</v>
      </c>
      <c r="D15" s="1116" t="s">
        <v>11</v>
      </c>
    </row>
    <row r="16" spans="1:4" s="1104" customFormat="1" ht="11.25" customHeight="1" x14ac:dyDescent="0.2">
      <c r="A16" s="1414" t="s">
        <v>1653</v>
      </c>
      <c r="B16" s="1109">
        <v>19057.09</v>
      </c>
      <c r="C16" s="1109">
        <v>19057.09</v>
      </c>
      <c r="D16" s="1115" t="s">
        <v>1654</v>
      </c>
    </row>
    <row r="17" spans="1:4" s="1104" customFormat="1" ht="11.25" customHeight="1" x14ac:dyDescent="0.2">
      <c r="A17" s="1416"/>
      <c r="B17" s="1111">
        <v>19057.09</v>
      </c>
      <c r="C17" s="1111">
        <v>19057.09</v>
      </c>
      <c r="D17" s="1117" t="s">
        <v>11</v>
      </c>
    </row>
    <row r="18" spans="1:4" s="1104" customFormat="1" ht="11.25" customHeight="1" x14ac:dyDescent="0.2">
      <c r="A18" s="1415" t="s">
        <v>4610</v>
      </c>
      <c r="B18" s="1110">
        <v>70</v>
      </c>
      <c r="C18" s="1110">
        <v>70</v>
      </c>
      <c r="D18" s="1116" t="s">
        <v>2939</v>
      </c>
    </row>
    <row r="19" spans="1:4" s="1104" customFormat="1" ht="11.25" customHeight="1" x14ac:dyDescent="0.2">
      <c r="A19" s="1415"/>
      <c r="B19" s="1110">
        <v>70</v>
      </c>
      <c r="C19" s="1110">
        <v>70</v>
      </c>
      <c r="D19" s="1116" t="s">
        <v>11</v>
      </c>
    </row>
    <row r="20" spans="1:4" s="1104" customFormat="1" ht="11.25" customHeight="1" x14ac:dyDescent="0.2">
      <c r="A20" s="1414" t="s">
        <v>3528</v>
      </c>
      <c r="B20" s="1109">
        <v>150</v>
      </c>
      <c r="C20" s="1109">
        <v>150</v>
      </c>
      <c r="D20" s="1115" t="s">
        <v>651</v>
      </c>
    </row>
    <row r="21" spans="1:4" s="1104" customFormat="1" ht="11.25" customHeight="1" x14ac:dyDescent="0.2">
      <c r="A21" s="1416"/>
      <c r="B21" s="1111">
        <v>150</v>
      </c>
      <c r="C21" s="1111">
        <v>150</v>
      </c>
      <c r="D21" s="1117" t="s">
        <v>11</v>
      </c>
    </row>
    <row r="22" spans="1:4" s="1104" customFormat="1" ht="11.25" customHeight="1" x14ac:dyDescent="0.2">
      <c r="A22" s="1415" t="s">
        <v>3249</v>
      </c>
      <c r="B22" s="1110">
        <v>50</v>
      </c>
      <c r="C22" s="1110">
        <v>50</v>
      </c>
      <c r="D22" s="1116" t="s">
        <v>2510</v>
      </c>
    </row>
    <row r="23" spans="1:4" s="1104" customFormat="1" ht="11.25" customHeight="1" x14ac:dyDescent="0.2">
      <c r="A23" s="1416"/>
      <c r="B23" s="1111">
        <v>50</v>
      </c>
      <c r="C23" s="1111">
        <v>50</v>
      </c>
      <c r="D23" s="1117" t="s">
        <v>11</v>
      </c>
    </row>
    <row r="24" spans="1:4" s="1104" customFormat="1" ht="11.25" customHeight="1" x14ac:dyDescent="0.2">
      <c r="A24" s="1415" t="s">
        <v>4611</v>
      </c>
      <c r="B24" s="1110">
        <v>27</v>
      </c>
      <c r="C24" s="1110">
        <v>27</v>
      </c>
      <c r="D24" s="1116" t="s">
        <v>2510</v>
      </c>
    </row>
    <row r="25" spans="1:4" s="1104" customFormat="1" ht="11.25" customHeight="1" x14ac:dyDescent="0.2">
      <c r="A25" s="1415"/>
      <c r="B25" s="1110">
        <v>27</v>
      </c>
      <c r="C25" s="1110">
        <v>27</v>
      </c>
      <c r="D25" s="1116" t="s">
        <v>11</v>
      </c>
    </row>
    <row r="26" spans="1:4" s="1104" customFormat="1" ht="11.25" customHeight="1" x14ac:dyDescent="0.2">
      <c r="A26" s="1414" t="s">
        <v>3755</v>
      </c>
      <c r="B26" s="1109">
        <v>277.77</v>
      </c>
      <c r="C26" s="1109">
        <v>277.76800000000003</v>
      </c>
      <c r="D26" s="1115" t="s">
        <v>3073</v>
      </c>
    </row>
    <row r="27" spans="1:4" s="1104" customFormat="1" ht="11.25" customHeight="1" x14ac:dyDescent="0.2">
      <c r="A27" s="1415"/>
      <c r="B27" s="1110">
        <v>277.77</v>
      </c>
      <c r="C27" s="1110">
        <v>277.76800000000003</v>
      </c>
      <c r="D27" s="1116" t="s">
        <v>11</v>
      </c>
    </row>
    <row r="28" spans="1:4" s="1104" customFormat="1" ht="11.25" customHeight="1" x14ac:dyDescent="0.2">
      <c r="A28" s="1414" t="s">
        <v>4612</v>
      </c>
      <c r="B28" s="1109">
        <v>303.07</v>
      </c>
      <c r="C28" s="1109">
        <v>303.07</v>
      </c>
      <c r="D28" s="1115" t="s">
        <v>3073</v>
      </c>
    </row>
    <row r="29" spans="1:4" s="1104" customFormat="1" ht="11.25" customHeight="1" x14ac:dyDescent="0.2">
      <c r="A29" s="1416"/>
      <c r="B29" s="1111">
        <v>303.07</v>
      </c>
      <c r="C29" s="1111">
        <v>303.07</v>
      </c>
      <c r="D29" s="1117" t="s">
        <v>11</v>
      </c>
    </row>
    <row r="30" spans="1:4" s="1104" customFormat="1" ht="11.25" customHeight="1" x14ac:dyDescent="0.2">
      <c r="A30" s="1415" t="s">
        <v>3756</v>
      </c>
      <c r="B30" s="1110">
        <v>86</v>
      </c>
      <c r="C30" s="1110">
        <v>83.84</v>
      </c>
      <c r="D30" s="1116" t="s">
        <v>2510</v>
      </c>
    </row>
    <row r="31" spans="1:4" s="1104" customFormat="1" ht="11.25" customHeight="1" x14ac:dyDescent="0.2">
      <c r="A31" s="1415"/>
      <c r="B31" s="1110">
        <v>86</v>
      </c>
      <c r="C31" s="1110">
        <v>83.84</v>
      </c>
      <c r="D31" s="1116" t="s">
        <v>11</v>
      </c>
    </row>
    <row r="32" spans="1:4" s="1104" customFormat="1" ht="11.25" customHeight="1" x14ac:dyDescent="0.2">
      <c r="A32" s="1414" t="s">
        <v>3091</v>
      </c>
      <c r="B32" s="1109">
        <v>150</v>
      </c>
      <c r="C32" s="1109">
        <v>150</v>
      </c>
      <c r="D32" s="1115" t="s">
        <v>2939</v>
      </c>
    </row>
    <row r="33" spans="1:4" s="1104" customFormat="1" ht="11.25" customHeight="1" x14ac:dyDescent="0.2">
      <c r="A33" s="1416"/>
      <c r="B33" s="1111">
        <v>150</v>
      </c>
      <c r="C33" s="1111">
        <v>150</v>
      </c>
      <c r="D33" s="1117" t="s">
        <v>11</v>
      </c>
    </row>
    <row r="34" spans="1:4" s="1104" customFormat="1" ht="11.25" customHeight="1" x14ac:dyDescent="0.2">
      <c r="A34" s="1415" t="s">
        <v>3757</v>
      </c>
      <c r="B34" s="1110">
        <v>150</v>
      </c>
      <c r="C34" s="1110">
        <v>150</v>
      </c>
      <c r="D34" s="1116" t="s">
        <v>651</v>
      </c>
    </row>
    <row r="35" spans="1:4" s="1104" customFormat="1" ht="11.25" customHeight="1" x14ac:dyDescent="0.2">
      <c r="A35" s="1415"/>
      <c r="B35" s="1110">
        <v>150</v>
      </c>
      <c r="C35" s="1110">
        <v>150</v>
      </c>
      <c r="D35" s="1116" t="s">
        <v>11</v>
      </c>
    </row>
    <row r="36" spans="1:4" s="1104" customFormat="1" ht="21" x14ac:dyDescent="0.2">
      <c r="A36" s="1414" t="s">
        <v>418</v>
      </c>
      <c r="B36" s="1109">
        <v>400</v>
      </c>
      <c r="C36" s="1109">
        <v>400</v>
      </c>
      <c r="D36" s="1115" t="s">
        <v>597</v>
      </c>
    </row>
    <row r="37" spans="1:4" s="1104" customFormat="1" ht="11.25" customHeight="1" x14ac:dyDescent="0.2">
      <c r="A37" s="1416"/>
      <c r="B37" s="1111">
        <v>400</v>
      </c>
      <c r="C37" s="1111">
        <v>400</v>
      </c>
      <c r="D37" s="1117" t="s">
        <v>11</v>
      </c>
    </row>
    <row r="38" spans="1:4" s="1104" customFormat="1" ht="21" x14ac:dyDescent="0.2">
      <c r="A38" s="1415" t="s">
        <v>2664</v>
      </c>
      <c r="B38" s="1110">
        <v>736</v>
      </c>
      <c r="C38" s="1110">
        <v>736</v>
      </c>
      <c r="D38" s="1116" t="s">
        <v>599</v>
      </c>
    </row>
    <row r="39" spans="1:4" s="1104" customFormat="1" ht="11.25" customHeight="1" x14ac:dyDescent="0.2">
      <c r="A39" s="1415"/>
      <c r="B39" s="1110">
        <v>4077</v>
      </c>
      <c r="C39" s="1110">
        <v>4077</v>
      </c>
      <c r="D39" s="1116" t="s">
        <v>600</v>
      </c>
    </row>
    <row r="40" spans="1:4" s="1104" customFormat="1" ht="11.25" customHeight="1" x14ac:dyDescent="0.2">
      <c r="A40" s="1415"/>
      <c r="B40" s="1110">
        <v>4813</v>
      </c>
      <c r="C40" s="1110">
        <v>4813</v>
      </c>
      <c r="D40" s="1116" t="s">
        <v>11</v>
      </c>
    </row>
    <row r="41" spans="1:4" s="1104" customFormat="1" ht="21" x14ac:dyDescent="0.2">
      <c r="A41" s="1414" t="s">
        <v>2953</v>
      </c>
      <c r="B41" s="1109">
        <v>119</v>
      </c>
      <c r="C41" s="1109">
        <v>119</v>
      </c>
      <c r="D41" s="1115" t="s">
        <v>599</v>
      </c>
    </row>
    <row r="42" spans="1:4" s="1104" customFormat="1" ht="11.25" customHeight="1" x14ac:dyDescent="0.2">
      <c r="A42" s="1415"/>
      <c r="B42" s="1110">
        <v>1784</v>
      </c>
      <c r="C42" s="1110">
        <v>1784</v>
      </c>
      <c r="D42" s="1116" t="s">
        <v>600</v>
      </c>
    </row>
    <row r="43" spans="1:4" s="1104" customFormat="1" ht="11.25" customHeight="1" x14ac:dyDescent="0.2">
      <c r="A43" s="1416"/>
      <c r="B43" s="1111">
        <v>1903</v>
      </c>
      <c r="C43" s="1111">
        <v>1903</v>
      </c>
      <c r="D43" s="1117" t="s">
        <v>11</v>
      </c>
    </row>
    <row r="44" spans="1:4" s="1104" customFormat="1" ht="11.25" customHeight="1" x14ac:dyDescent="0.2">
      <c r="A44" s="1415" t="s">
        <v>2665</v>
      </c>
      <c r="B44" s="1110">
        <v>130</v>
      </c>
      <c r="C44" s="1110">
        <v>130</v>
      </c>
      <c r="D44" s="1116" t="s">
        <v>2896</v>
      </c>
    </row>
    <row r="45" spans="1:4" s="1104" customFormat="1" ht="11.25" customHeight="1" x14ac:dyDescent="0.2">
      <c r="A45" s="1416"/>
      <c r="B45" s="1111">
        <v>130</v>
      </c>
      <c r="C45" s="1111">
        <v>130</v>
      </c>
      <c r="D45" s="1117" t="s">
        <v>11</v>
      </c>
    </row>
    <row r="46" spans="1:4" s="1104" customFormat="1" ht="21" x14ac:dyDescent="0.2">
      <c r="A46" s="1415" t="s">
        <v>1655</v>
      </c>
      <c r="B46" s="1110">
        <v>250</v>
      </c>
      <c r="C46" s="1110">
        <v>250</v>
      </c>
      <c r="D46" s="1116" t="s">
        <v>4613</v>
      </c>
    </row>
    <row r="47" spans="1:4" s="1104" customFormat="1" ht="21" x14ac:dyDescent="0.2">
      <c r="A47" s="1415"/>
      <c r="B47" s="1110">
        <v>41</v>
      </c>
      <c r="C47" s="1110">
        <v>41</v>
      </c>
      <c r="D47" s="1116" t="s">
        <v>597</v>
      </c>
    </row>
    <row r="48" spans="1:4" s="1104" customFormat="1" ht="21" x14ac:dyDescent="0.2">
      <c r="A48" s="1415"/>
      <c r="B48" s="1110">
        <v>2400</v>
      </c>
      <c r="C48" s="1110">
        <v>1200</v>
      </c>
      <c r="D48" s="1116" t="s">
        <v>3758</v>
      </c>
    </row>
    <row r="49" spans="1:4" s="1104" customFormat="1" ht="11.25" customHeight="1" x14ac:dyDescent="0.2">
      <c r="A49" s="1415"/>
      <c r="B49" s="1110">
        <v>2691</v>
      </c>
      <c r="C49" s="1110">
        <v>1491</v>
      </c>
      <c r="D49" s="1116" t="s">
        <v>11</v>
      </c>
    </row>
    <row r="50" spans="1:4" s="1104" customFormat="1" ht="11.25" customHeight="1" x14ac:dyDescent="0.2">
      <c r="A50" s="1414" t="s">
        <v>4614</v>
      </c>
      <c r="B50" s="1109">
        <v>90.99</v>
      </c>
      <c r="C50" s="1109">
        <v>90.994</v>
      </c>
      <c r="D50" s="1115" t="s">
        <v>3073</v>
      </c>
    </row>
    <row r="51" spans="1:4" s="1104" customFormat="1" ht="11.25" customHeight="1" x14ac:dyDescent="0.2">
      <c r="A51" s="1415"/>
      <c r="B51" s="1110">
        <v>90.99</v>
      </c>
      <c r="C51" s="1110">
        <v>90.994</v>
      </c>
      <c r="D51" s="1116" t="s">
        <v>11</v>
      </c>
    </row>
    <row r="52" spans="1:4" s="1104" customFormat="1" ht="11.25" customHeight="1" x14ac:dyDescent="0.2">
      <c r="A52" s="1414" t="s">
        <v>1656</v>
      </c>
      <c r="B52" s="1109">
        <v>57589.38</v>
      </c>
      <c r="C52" s="1109">
        <v>57589.379000000001</v>
      </c>
      <c r="D52" s="1115" t="s">
        <v>1654</v>
      </c>
    </row>
    <row r="53" spans="1:4" s="1104" customFormat="1" ht="11.25" customHeight="1" x14ac:dyDescent="0.2">
      <c r="A53" s="1416"/>
      <c r="B53" s="1111">
        <v>57589.38</v>
      </c>
      <c r="C53" s="1111">
        <v>57589.379000000001</v>
      </c>
      <c r="D53" s="1117" t="s">
        <v>11</v>
      </c>
    </row>
    <row r="54" spans="1:4" s="1104" customFormat="1" ht="11.25" customHeight="1" x14ac:dyDescent="0.2">
      <c r="A54" s="1415" t="s">
        <v>3250</v>
      </c>
      <c r="B54" s="1110">
        <v>295.85000000000002</v>
      </c>
      <c r="C54" s="1110">
        <v>295.846</v>
      </c>
      <c r="D54" s="1116" t="s">
        <v>3073</v>
      </c>
    </row>
    <row r="55" spans="1:4" s="1104" customFormat="1" ht="11.25" customHeight="1" x14ac:dyDescent="0.2">
      <c r="A55" s="1415"/>
      <c r="B55" s="1110">
        <v>295.85000000000002</v>
      </c>
      <c r="C55" s="1110">
        <v>295.846</v>
      </c>
      <c r="D55" s="1116" t="s">
        <v>11</v>
      </c>
    </row>
    <row r="56" spans="1:4" s="1104" customFormat="1" ht="11.25" customHeight="1" x14ac:dyDescent="0.2">
      <c r="A56" s="1414" t="s">
        <v>3759</v>
      </c>
      <c r="B56" s="1109">
        <v>500</v>
      </c>
      <c r="C56" s="1109">
        <v>500</v>
      </c>
      <c r="D56" s="1115" t="s">
        <v>3073</v>
      </c>
    </row>
    <row r="57" spans="1:4" s="1104" customFormat="1" ht="11.25" customHeight="1" x14ac:dyDescent="0.2">
      <c r="A57" s="1416"/>
      <c r="B57" s="1111">
        <v>500</v>
      </c>
      <c r="C57" s="1111">
        <v>500</v>
      </c>
      <c r="D57" s="1117" t="s">
        <v>11</v>
      </c>
    </row>
    <row r="58" spans="1:4" s="1104" customFormat="1" ht="11.25" customHeight="1" x14ac:dyDescent="0.2">
      <c r="A58" s="1415" t="s">
        <v>1657</v>
      </c>
      <c r="B58" s="1110">
        <v>24416.14</v>
      </c>
      <c r="C58" s="1110">
        <v>24416.142</v>
      </c>
      <c r="D58" s="1116" t="s">
        <v>1654</v>
      </c>
    </row>
    <row r="59" spans="1:4" s="1104" customFormat="1" ht="11.25" customHeight="1" x14ac:dyDescent="0.2">
      <c r="A59" s="1415"/>
      <c r="B59" s="1110">
        <v>100</v>
      </c>
      <c r="C59" s="1110">
        <v>100</v>
      </c>
      <c r="D59" s="1116" t="s">
        <v>3220</v>
      </c>
    </row>
    <row r="60" spans="1:4" s="1104" customFormat="1" ht="11.25" customHeight="1" x14ac:dyDescent="0.2">
      <c r="A60" s="1415"/>
      <c r="B60" s="1110">
        <v>24516.14</v>
      </c>
      <c r="C60" s="1110">
        <v>24516.142</v>
      </c>
      <c r="D60" s="1116" t="s">
        <v>11</v>
      </c>
    </row>
    <row r="61" spans="1:4" s="1104" customFormat="1" ht="11.25" customHeight="1" x14ac:dyDescent="0.2">
      <c r="A61" s="1414" t="s">
        <v>2954</v>
      </c>
      <c r="B61" s="1109">
        <v>47336.959999999999</v>
      </c>
      <c r="C61" s="1109">
        <v>47336.955000000002</v>
      </c>
      <c r="D61" s="1115" t="s">
        <v>1654</v>
      </c>
    </row>
    <row r="62" spans="1:4" s="1104" customFormat="1" ht="11.25" customHeight="1" x14ac:dyDescent="0.2">
      <c r="A62" s="1415"/>
      <c r="B62" s="1110">
        <v>100</v>
      </c>
      <c r="C62" s="1110">
        <v>100</v>
      </c>
      <c r="D62" s="1116" t="s">
        <v>3220</v>
      </c>
    </row>
    <row r="63" spans="1:4" s="1104" customFormat="1" ht="11.25" customHeight="1" x14ac:dyDescent="0.2">
      <c r="A63" s="1416"/>
      <c r="B63" s="1111">
        <v>47436.959999999999</v>
      </c>
      <c r="C63" s="1111">
        <v>47436.955000000002</v>
      </c>
      <c r="D63" s="1117" t="s">
        <v>11</v>
      </c>
    </row>
    <row r="64" spans="1:4" s="1104" customFormat="1" ht="11.25" customHeight="1" x14ac:dyDescent="0.2">
      <c r="A64" s="1415" t="s">
        <v>2955</v>
      </c>
      <c r="B64" s="1110">
        <v>13837.65</v>
      </c>
      <c r="C64" s="1110">
        <v>13837.653</v>
      </c>
      <c r="D64" s="1116" t="s">
        <v>1654</v>
      </c>
    </row>
    <row r="65" spans="1:4" s="1104" customFormat="1" ht="11.25" customHeight="1" x14ac:dyDescent="0.2">
      <c r="A65" s="1415"/>
      <c r="B65" s="1110">
        <v>13837.65</v>
      </c>
      <c r="C65" s="1110">
        <v>13837.653</v>
      </c>
      <c r="D65" s="1116" t="s">
        <v>11</v>
      </c>
    </row>
    <row r="66" spans="1:4" s="1104" customFormat="1" ht="11.25" customHeight="1" x14ac:dyDescent="0.2">
      <c r="A66" s="1414" t="s">
        <v>4615</v>
      </c>
      <c r="B66" s="1109">
        <v>114</v>
      </c>
      <c r="C66" s="1109">
        <v>114</v>
      </c>
      <c r="D66" s="1115" t="s">
        <v>3220</v>
      </c>
    </row>
    <row r="67" spans="1:4" s="1104" customFormat="1" ht="11.25" customHeight="1" x14ac:dyDescent="0.2">
      <c r="A67" s="1416"/>
      <c r="B67" s="1111">
        <v>114</v>
      </c>
      <c r="C67" s="1111">
        <v>114</v>
      </c>
      <c r="D67" s="1117" t="s">
        <v>11</v>
      </c>
    </row>
    <row r="68" spans="1:4" s="1104" customFormat="1" ht="11.25" customHeight="1" x14ac:dyDescent="0.2">
      <c r="A68" s="1415" t="s">
        <v>1658</v>
      </c>
      <c r="B68" s="1110">
        <v>3130</v>
      </c>
      <c r="C68" s="1110">
        <v>3130</v>
      </c>
      <c r="D68" s="1116" t="s">
        <v>600</v>
      </c>
    </row>
    <row r="69" spans="1:4" s="1104" customFormat="1" ht="21" x14ac:dyDescent="0.2">
      <c r="A69" s="1415"/>
      <c r="B69" s="1110">
        <v>200</v>
      </c>
      <c r="C69" s="1110">
        <v>200</v>
      </c>
      <c r="D69" s="1116" t="s">
        <v>4613</v>
      </c>
    </row>
    <row r="70" spans="1:4" s="1104" customFormat="1" ht="11.25" customHeight="1" x14ac:dyDescent="0.2">
      <c r="A70" s="1416"/>
      <c r="B70" s="1111">
        <v>3330</v>
      </c>
      <c r="C70" s="1111">
        <v>3330</v>
      </c>
      <c r="D70" s="1117" t="s">
        <v>11</v>
      </c>
    </row>
    <row r="71" spans="1:4" s="1104" customFormat="1" ht="11.25" customHeight="1" x14ac:dyDescent="0.2">
      <c r="A71" s="1415" t="s">
        <v>425</v>
      </c>
      <c r="B71" s="1110">
        <v>2200</v>
      </c>
      <c r="C71" s="1110">
        <v>2200</v>
      </c>
      <c r="D71" s="1116" t="s">
        <v>3714</v>
      </c>
    </row>
    <row r="72" spans="1:4" s="1104" customFormat="1" ht="11.25" customHeight="1" x14ac:dyDescent="0.2">
      <c r="A72" s="1415"/>
      <c r="B72" s="1110">
        <v>2200</v>
      </c>
      <c r="C72" s="1110">
        <v>2200</v>
      </c>
      <c r="D72" s="1116" t="s">
        <v>11</v>
      </c>
    </row>
    <row r="73" spans="1:4" s="1104" customFormat="1" ht="11.25" customHeight="1" x14ac:dyDescent="0.2">
      <c r="A73" s="1414" t="s">
        <v>4186</v>
      </c>
      <c r="B73" s="1109">
        <v>100</v>
      </c>
      <c r="C73" s="1109">
        <v>100</v>
      </c>
      <c r="D73" s="1115" t="s">
        <v>4616</v>
      </c>
    </row>
    <row r="74" spans="1:4" s="1104" customFormat="1" ht="11.25" customHeight="1" x14ac:dyDescent="0.2">
      <c r="A74" s="1415"/>
      <c r="B74" s="1110">
        <v>300</v>
      </c>
      <c r="C74" s="1110">
        <v>300</v>
      </c>
      <c r="D74" s="1116" t="s">
        <v>559</v>
      </c>
    </row>
    <row r="75" spans="1:4" s="1104" customFormat="1" ht="11.25" customHeight="1" x14ac:dyDescent="0.2">
      <c r="A75" s="1415"/>
      <c r="B75" s="1110">
        <v>70</v>
      </c>
      <c r="C75" s="1110">
        <v>70</v>
      </c>
      <c r="D75" s="1116" t="s">
        <v>3702</v>
      </c>
    </row>
    <row r="76" spans="1:4" s="1104" customFormat="1" ht="11.25" customHeight="1" x14ac:dyDescent="0.2">
      <c r="A76" s="1415"/>
      <c r="B76" s="1110">
        <v>470</v>
      </c>
      <c r="C76" s="1110">
        <v>470</v>
      </c>
      <c r="D76" s="1116" t="s">
        <v>11</v>
      </c>
    </row>
    <row r="77" spans="1:4" s="1104" customFormat="1" ht="11.25" customHeight="1" x14ac:dyDescent="0.2">
      <c r="A77" s="1414" t="s">
        <v>3760</v>
      </c>
      <c r="B77" s="1109">
        <v>134.12</v>
      </c>
      <c r="C77" s="1109">
        <v>134.11500000000001</v>
      </c>
      <c r="D77" s="1115" t="s">
        <v>3073</v>
      </c>
    </row>
    <row r="78" spans="1:4" s="1104" customFormat="1" ht="11.25" customHeight="1" x14ac:dyDescent="0.2">
      <c r="A78" s="1416"/>
      <c r="B78" s="1111">
        <v>134.12</v>
      </c>
      <c r="C78" s="1111">
        <v>134.11500000000001</v>
      </c>
      <c r="D78" s="1117" t="s">
        <v>11</v>
      </c>
    </row>
    <row r="79" spans="1:4" s="1104" customFormat="1" ht="11.25" customHeight="1" x14ac:dyDescent="0.2">
      <c r="A79" s="1415" t="s">
        <v>2666</v>
      </c>
      <c r="B79" s="1110">
        <v>130</v>
      </c>
      <c r="C79" s="1110">
        <v>130</v>
      </c>
      <c r="D79" s="1116" t="s">
        <v>2896</v>
      </c>
    </row>
    <row r="80" spans="1:4" s="1104" customFormat="1" ht="11.25" customHeight="1" x14ac:dyDescent="0.2">
      <c r="A80" s="1415"/>
      <c r="B80" s="1110">
        <v>130</v>
      </c>
      <c r="C80" s="1110">
        <v>130</v>
      </c>
      <c r="D80" s="1116" t="s">
        <v>11</v>
      </c>
    </row>
    <row r="81" spans="1:4" s="1104" customFormat="1" ht="11.25" customHeight="1" x14ac:dyDescent="0.2">
      <c r="A81" s="1414" t="s">
        <v>3251</v>
      </c>
      <c r="B81" s="1109">
        <v>500</v>
      </c>
      <c r="C81" s="1109">
        <v>499.01900000000001</v>
      </c>
      <c r="D81" s="1115" t="s">
        <v>3761</v>
      </c>
    </row>
    <row r="82" spans="1:4" s="1104" customFormat="1" ht="11.25" customHeight="1" x14ac:dyDescent="0.2">
      <c r="A82" s="1416"/>
      <c r="B82" s="1111">
        <v>500</v>
      </c>
      <c r="C82" s="1111">
        <v>499.01900000000001</v>
      </c>
      <c r="D82" s="1117" t="s">
        <v>11</v>
      </c>
    </row>
    <row r="83" spans="1:4" s="1104" customFormat="1" ht="11.25" customHeight="1" x14ac:dyDescent="0.2">
      <c r="A83" s="1415" t="s">
        <v>1659</v>
      </c>
      <c r="B83" s="1110">
        <v>3882</v>
      </c>
      <c r="C83" s="1110">
        <v>3882</v>
      </c>
      <c r="D83" s="1116" t="s">
        <v>600</v>
      </c>
    </row>
    <row r="84" spans="1:4" s="1104" customFormat="1" ht="21" x14ac:dyDescent="0.2">
      <c r="A84" s="1415"/>
      <c r="B84" s="1110">
        <v>80</v>
      </c>
      <c r="C84" s="1110">
        <v>80</v>
      </c>
      <c r="D84" s="1116" t="s">
        <v>597</v>
      </c>
    </row>
    <row r="85" spans="1:4" s="1104" customFormat="1" ht="11.25" customHeight="1" x14ac:dyDescent="0.2">
      <c r="A85" s="1415"/>
      <c r="B85" s="1110">
        <v>3962</v>
      </c>
      <c r="C85" s="1110">
        <v>3962</v>
      </c>
      <c r="D85" s="1116" t="s">
        <v>11</v>
      </c>
    </row>
    <row r="86" spans="1:4" s="1104" customFormat="1" ht="21" x14ac:dyDescent="0.2">
      <c r="A86" s="1414" t="s">
        <v>4617</v>
      </c>
      <c r="B86" s="1109">
        <v>3131</v>
      </c>
      <c r="C86" s="1109">
        <v>3131</v>
      </c>
      <c r="D86" s="1115" t="s">
        <v>599</v>
      </c>
    </row>
    <row r="87" spans="1:4" s="1104" customFormat="1" ht="11.25" customHeight="1" x14ac:dyDescent="0.2">
      <c r="A87" s="1415"/>
      <c r="B87" s="1110">
        <v>15032</v>
      </c>
      <c r="C87" s="1110">
        <v>15032</v>
      </c>
      <c r="D87" s="1116" t="s">
        <v>600</v>
      </c>
    </row>
    <row r="88" spans="1:4" s="1104" customFormat="1" ht="11.25" customHeight="1" x14ac:dyDescent="0.2">
      <c r="A88" s="1416"/>
      <c r="B88" s="1111">
        <v>18163</v>
      </c>
      <c r="C88" s="1111">
        <v>18163</v>
      </c>
      <c r="D88" s="1117" t="s">
        <v>11</v>
      </c>
    </row>
    <row r="89" spans="1:4" s="1104" customFormat="1" ht="11.25" customHeight="1" x14ac:dyDescent="0.2">
      <c r="A89" s="1415" t="s">
        <v>3762</v>
      </c>
      <c r="B89" s="1110">
        <v>304.26</v>
      </c>
      <c r="C89" s="1110">
        <v>304.262</v>
      </c>
      <c r="D89" s="1116" t="s">
        <v>3073</v>
      </c>
    </row>
    <row r="90" spans="1:4" s="1104" customFormat="1" ht="11.25" customHeight="1" x14ac:dyDescent="0.2">
      <c r="A90" s="1415"/>
      <c r="B90" s="1110">
        <v>304.26</v>
      </c>
      <c r="C90" s="1110">
        <v>304.262</v>
      </c>
      <c r="D90" s="1116" t="s">
        <v>11</v>
      </c>
    </row>
    <row r="91" spans="1:4" s="1104" customFormat="1" ht="21" x14ac:dyDescent="0.2">
      <c r="A91" s="1414" t="s">
        <v>2542</v>
      </c>
      <c r="B91" s="1109">
        <v>250</v>
      </c>
      <c r="C91" s="1109">
        <v>250</v>
      </c>
      <c r="D91" s="1115" t="s">
        <v>599</v>
      </c>
    </row>
    <row r="92" spans="1:4" s="1104" customFormat="1" ht="11.25" customHeight="1" x14ac:dyDescent="0.2">
      <c r="A92" s="1416"/>
      <c r="B92" s="1111">
        <v>250</v>
      </c>
      <c r="C92" s="1111">
        <v>250</v>
      </c>
      <c r="D92" s="1117" t="s">
        <v>11</v>
      </c>
    </row>
    <row r="93" spans="1:4" s="1104" customFormat="1" ht="11.25" customHeight="1" x14ac:dyDescent="0.2">
      <c r="A93" s="1415" t="s">
        <v>1660</v>
      </c>
      <c r="B93" s="1110">
        <v>600</v>
      </c>
      <c r="C93" s="1110">
        <v>600</v>
      </c>
      <c r="D93" s="1116" t="s">
        <v>629</v>
      </c>
    </row>
    <row r="94" spans="1:4" s="1104" customFormat="1" ht="11.25" customHeight="1" x14ac:dyDescent="0.2">
      <c r="A94" s="1416"/>
      <c r="B94" s="1111">
        <v>600</v>
      </c>
      <c r="C94" s="1111">
        <v>600</v>
      </c>
      <c r="D94" s="1117" t="s">
        <v>11</v>
      </c>
    </row>
    <row r="95" spans="1:4" s="1104" customFormat="1" ht="11.25" customHeight="1" x14ac:dyDescent="0.2">
      <c r="A95" s="1415" t="s">
        <v>3763</v>
      </c>
      <c r="B95" s="1110">
        <v>134.4</v>
      </c>
      <c r="C95" s="1110">
        <v>134.4</v>
      </c>
      <c r="D95" s="1116" t="s">
        <v>3073</v>
      </c>
    </row>
    <row r="96" spans="1:4" s="1104" customFormat="1" ht="11.25" customHeight="1" x14ac:dyDescent="0.2">
      <c r="A96" s="1415"/>
      <c r="B96" s="1110">
        <v>134.4</v>
      </c>
      <c r="C96" s="1110">
        <v>134.4</v>
      </c>
      <c r="D96" s="1116" t="s">
        <v>11</v>
      </c>
    </row>
    <row r="97" spans="1:4" s="1104" customFormat="1" ht="11.25" customHeight="1" x14ac:dyDescent="0.2">
      <c r="A97" s="1414" t="s">
        <v>3764</v>
      </c>
      <c r="B97" s="1109">
        <v>350</v>
      </c>
      <c r="C97" s="1109">
        <v>350</v>
      </c>
      <c r="D97" s="1115" t="s">
        <v>3073</v>
      </c>
    </row>
    <row r="98" spans="1:4" s="1104" customFormat="1" ht="11.25" customHeight="1" x14ac:dyDescent="0.2">
      <c r="A98" s="1415"/>
      <c r="B98" s="1110">
        <v>350</v>
      </c>
      <c r="C98" s="1110">
        <v>350</v>
      </c>
      <c r="D98" s="1116" t="s">
        <v>11</v>
      </c>
    </row>
    <row r="99" spans="1:4" s="1104" customFormat="1" ht="21" x14ac:dyDescent="0.2">
      <c r="A99" s="1414" t="s">
        <v>1661</v>
      </c>
      <c r="B99" s="1109">
        <v>166</v>
      </c>
      <c r="C99" s="1109">
        <v>166</v>
      </c>
      <c r="D99" s="1115" t="s">
        <v>599</v>
      </c>
    </row>
    <row r="100" spans="1:4" s="1104" customFormat="1" ht="11.25" customHeight="1" x14ac:dyDescent="0.2">
      <c r="A100" s="1415"/>
      <c r="B100" s="1110">
        <v>6833</v>
      </c>
      <c r="C100" s="1110">
        <v>6833</v>
      </c>
      <c r="D100" s="1116" t="s">
        <v>600</v>
      </c>
    </row>
    <row r="101" spans="1:4" s="1104" customFormat="1" ht="21" x14ac:dyDescent="0.2">
      <c r="A101" s="1415"/>
      <c r="B101" s="1110">
        <v>130</v>
      </c>
      <c r="C101" s="1110">
        <v>124</v>
      </c>
      <c r="D101" s="1116" t="s">
        <v>597</v>
      </c>
    </row>
    <row r="102" spans="1:4" s="1104" customFormat="1" ht="11.25" customHeight="1" x14ac:dyDescent="0.2">
      <c r="A102" s="1416"/>
      <c r="B102" s="1111">
        <v>7129</v>
      </c>
      <c r="C102" s="1111">
        <v>7123</v>
      </c>
      <c r="D102" s="1117" t="s">
        <v>11</v>
      </c>
    </row>
    <row r="103" spans="1:4" s="1104" customFormat="1" ht="11.25" customHeight="1" x14ac:dyDescent="0.2">
      <c r="A103" s="1415" t="s">
        <v>3765</v>
      </c>
      <c r="B103" s="1110">
        <v>101.33</v>
      </c>
      <c r="C103" s="1110">
        <v>101.327</v>
      </c>
      <c r="D103" s="1116" t="s">
        <v>3073</v>
      </c>
    </row>
    <row r="104" spans="1:4" s="1104" customFormat="1" ht="11.25" customHeight="1" x14ac:dyDescent="0.2">
      <c r="A104" s="1415"/>
      <c r="B104" s="1110">
        <v>101.33</v>
      </c>
      <c r="C104" s="1110">
        <v>101.327</v>
      </c>
      <c r="D104" s="1116" t="s">
        <v>11</v>
      </c>
    </row>
    <row r="105" spans="1:4" s="1104" customFormat="1" ht="11.25" customHeight="1" x14ac:dyDescent="0.2">
      <c r="A105" s="1414" t="s">
        <v>1662</v>
      </c>
      <c r="B105" s="1109">
        <v>80</v>
      </c>
      <c r="C105" s="1109">
        <v>80</v>
      </c>
      <c r="D105" s="1115" t="s">
        <v>2956</v>
      </c>
    </row>
    <row r="106" spans="1:4" s="1104" customFormat="1" ht="21" x14ac:dyDescent="0.2">
      <c r="A106" s="1415"/>
      <c r="B106" s="1110">
        <v>80</v>
      </c>
      <c r="C106" s="1110">
        <v>80</v>
      </c>
      <c r="D106" s="1116" t="s">
        <v>597</v>
      </c>
    </row>
    <row r="107" spans="1:4" s="1104" customFormat="1" ht="11.25" customHeight="1" x14ac:dyDescent="0.2">
      <c r="A107" s="1416"/>
      <c r="B107" s="1111">
        <v>160</v>
      </c>
      <c r="C107" s="1111">
        <v>160</v>
      </c>
      <c r="D107" s="1117" t="s">
        <v>11</v>
      </c>
    </row>
    <row r="108" spans="1:4" s="1104" customFormat="1" ht="11.25" customHeight="1" x14ac:dyDescent="0.2">
      <c r="A108" s="1415" t="s">
        <v>3766</v>
      </c>
      <c r="B108" s="1110">
        <v>673.64</v>
      </c>
      <c r="C108" s="1110">
        <v>673.64400000000001</v>
      </c>
      <c r="D108" s="1116" t="s">
        <v>3073</v>
      </c>
    </row>
    <row r="109" spans="1:4" s="1104" customFormat="1" ht="11.25" customHeight="1" x14ac:dyDescent="0.2">
      <c r="A109" s="1415"/>
      <c r="B109" s="1110">
        <v>673.64</v>
      </c>
      <c r="C109" s="1110">
        <v>673.64400000000001</v>
      </c>
      <c r="D109" s="1116" t="s">
        <v>11</v>
      </c>
    </row>
    <row r="110" spans="1:4" s="1104" customFormat="1" ht="11.25" customHeight="1" x14ac:dyDescent="0.2">
      <c r="A110" s="1414" t="s">
        <v>3767</v>
      </c>
      <c r="B110" s="1109">
        <v>194.92</v>
      </c>
      <c r="C110" s="1109">
        <v>194.92400000000001</v>
      </c>
      <c r="D110" s="1115" t="s">
        <v>3073</v>
      </c>
    </row>
    <row r="111" spans="1:4" s="1104" customFormat="1" ht="11.25" customHeight="1" x14ac:dyDescent="0.2">
      <c r="A111" s="1416"/>
      <c r="B111" s="1111">
        <v>194.92</v>
      </c>
      <c r="C111" s="1111">
        <v>194.92400000000001</v>
      </c>
      <c r="D111" s="1117" t="s">
        <v>11</v>
      </c>
    </row>
    <row r="112" spans="1:4" s="1104" customFormat="1" ht="11.25" customHeight="1" x14ac:dyDescent="0.2">
      <c r="A112" s="1415" t="s">
        <v>3768</v>
      </c>
      <c r="B112" s="1110">
        <v>99.75</v>
      </c>
      <c r="C112" s="1110">
        <v>99.75</v>
      </c>
      <c r="D112" s="1116" t="s">
        <v>579</v>
      </c>
    </row>
    <row r="113" spans="1:4" s="1104" customFormat="1" ht="11.25" customHeight="1" x14ac:dyDescent="0.2">
      <c r="A113" s="1415"/>
      <c r="B113" s="1110">
        <v>1000</v>
      </c>
      <c r="C113" s="1110">
        <v>1000</v>
      </c>
      <c r="D113" s="1116" t="s">
        <v>3073</v>
      </c>
    </row>
    <row r="114" spans="1:4" s="1104" customFormat="1" ht="11.25" customHeight="1" x14ac:dyDescent="0.2">
      <c r="A114" s="1415"/>
      <c r="B114" s="1110">
        <v>1099.75</v>
      </c>
      <c r="C114" s="1110">
        <v>1099.75</v>
      </c>
      <c r="D114" s="1116" t="s">
        <v>11</v>
      </c>
    </row>
    <row r="115" spans="1:4" s="1104" customFormat="1" ht="11.25" customHeight="1" x14ac:dyDescent="0.2">
      <c r="A115" s="1414" t="s">
        <v>1663</v>
      </c>
      <c r="B115" s="1109">
        <v>37.6</v>
      </c>
      <c r="C115" s="1109">
        <v>37.6</v>
      </c>
      <c r="D115" s="1115" t="s">
        <v>2956</v>
      </c>
    </row>
    <row r="116" spans="1:4" s="1104" customFormat="1" ht="11.25" customHeight="1" x14ac:dyDescent="0.2">
      <c r="A116" s="1416"/>
      <c r="B116" s="1111">
        <v>37.6</v>
      </c>
      <c r="C116" s="1111">
        <v>37.6</v>
      </c>
      <c r="D116" s="1117" t="s">
        <v>11</v>
      </c>
    </row>
    <row r="117" spans="1:4" s="1104" customFormat="1" ht="11.25" customHeight="1" x14ac:dyDescent="0.2">
      <c r="A117" s="1415" t="s">
        <v>2667</v>
      </c>
      <c r="B117" s="1110">
        <v>99.8</v>
      </c>
      <c r="C117" s="1110">
        <v>99.8</v>
      </c>
      <c r="D117" s="1116" t="s">
        <v>3221</v>
      </c>
    </row>
    <row r="118" spans="1:4" s="1104" customFormat="1" ht="11.25" customHeight="1" x14ac:dyDescent="0.2">
      <c r="A118" s="1416"/>
      <c r="B118" s="1111">
        <v>99.8</v>
      </c>
      <c r="C118" s="1111">
        <v>99.8</v>
      </c>
      <c r="D118" s="1117" t="s">
        <v>11</v>
      </c>
    </row>
    <row r="119" spans="1:4" s="1104" customFormat="1" ht="11.25" customHeight="1" x14ac:dyDescent="0.2">
      <c r="A119" s="1415" t="s">
        <v>3486</v>
      </c>
      <c r="B119" s="1110">
        <v>300</v>
      </c>
      <c r="C119" s="1110">
        <v>161.31231</v>
      </c>
      <c r="D119" s="1116" t="s">
        <v>559</v>
      </c>
    </row>
    <row r="120" spans="1:4" s="1104" customFormat="1" ht="11.25" customHeight="1" x14ac:dyDescent="0.2">
      <c r="A120" s="1415"/>
      <c r="B120" s="1110">
        <v>300</v>
      </c>
      <c r="C120" s="1110">
        <v>161.31231</v>
      </c>
      <c r="D120" s="1116" t="s">
        <v>11</v>
      </c>
    </row>
    <row r="121" spans="1:4" s="1104" customFormat="1" ht="11.25" customHeight="1" x14ac:dyDescent="0.2">
      <c r="A121" s="1414" t="s">
        <v>3252</v>
      </c>
      <c r="B121" s="1109">
        <v>120</v>
      </c>
      <c r="C121" s="1109">
        <v>120</v>
      </c>
      <c r="D121" s="1115" t="s">
        <v>2508</v>
      </c>
    </row>
    <row r="122" spans="1:4" s="1104" customFormat="1" ht="11.25" customHeight="1" x14ac:dyDescent="0.2">
      <c r="A122" s="1416"/>
      <c r="B122" s="1111">
        <v>120</v>
      </c>
      <c r="C122" s="1111">
        <v>120</v>
      </c>
      <c r="D122" s="1117" t="s">
        <v>11</v>
      </c>
    </row>
    <row r="123" spans="1:4" s="1104" customFormat="1" ht="11.25" customHeight="1" x14ac:dyDescent="0.2">
      <c r="A123" s="1414" t="s">
        <v>3769</v>
      </c>
      <c r="B123" s="1109">
        <v>912.18</v>
      </c>
      <c r="C123" s="1109">
        <v>912.17700000000002</v>
      </c>
      <c r="D123" s="1115" t="s">
        <v>3073</v>
      </c>
    </row>
    <row r="124" spans="1:4" s="1104" customFormat="1" ht="11.25" customHeight="1" x14ac:dyDescent="0.2">
      <c r="A124" s="1416"/>
      <c r="B124" s="1111">
        <v>912.18</v>
      </c>
      <c r="C124" s="1111">
        <v>912.17700000000002</v>
      </c>
      <c r="D124" s="1117" t="s">
        <v>11</v>
      </c>
    </row>
    <row r="125" spans="1:4" s="1104" customFormat="1" ht="11.25" customHeight="1" x14ac:dyDescent="0.2">
      <c r="A125" s="1415" t="s">
        <v>4618</v>
      </c>
      <c r="B125" s="1110">
        <v>335.72</v>
      </c>
      <c r="C125" s="1110">
        <v>335.71699999999998</v>
      </c>
      <c r="D125" s="1116" t="s">
        <v>3073</v>
      </c>
    </row>
    <row r="126" spans="1:4" s="1104" customFormat="1" ht="11.25" customHeight="1" x14ac:dyDescent="0.2">
      <c r="A126" s="1415"/>
      <c r="B126" s="1110">
        <v>335.72</v>
      </c>
      <c r="C126" s="1110">
        <v>335.71699999999998</v>
      </c>
      <c r="D126" s="1116" t="s">
        <v>11</v>
      </c>
    </row>
    <row r="127" spans="1:4" s="1104" customFormat="1" ht="21" x14ac:dyDescent="0.2">
      <c r="A127" s="1414" t="s">
        <v>1664</v>
      </c>
      <c r="B127" s="1109">
        <v>994</v>
      </c>
      <c r="C127" s="1109">
        <v>994</v>
      </c>
      <c r="D127" s="1115" t="s">
        <v>599</v>
      </c>
    </row>
    <row r="128" spans="1:4" s="1104" customFormat="1" ht="11.25" customHeight="1" x14ac:dyDescent="0.2">
      <c r="A128" s="1415"/>
      <c r="B128" s="1110">
        <v>6011</v>
      </c>
      <c r="C128" s="1110">
        <v>6011</v>
      </c>
      <c r="D128" s="1116" t="s">
        <v>600</v>
      </c>
    </row>
    <row r="129" spans="1:4" s="1104" customFormat="1" ht="11.25" customHeight="1" x14ac:dyDescent="0.2">
      <c r="A129" s="1415"/>
      <c r="B129" s="1110">
        <v>68.8</v>
      </c>
      <c r="C129" s="1110">
        <v>68.8</v>
      </c>
      <c r="D129" s="1116" t="s">
        <v>598</v>
      </c>
    </row>
    <row r="130" spans="1:4" s="1104" customFormat="1" ht="21" x14ac:dyDescent="0.2">
      <c r="A130" s="1415"/>
      <c r="B130" s="1110">
        <v>140</v>
      </c>
      <c r="C130" s="1110">
        <v>140</v>
      </c>
      <c r="D130" s="1116" t="s">
        <v>4613</v>
      </c>
    </row>
    <row r="131" spans="1:4" s="1104" customFormat="1" ht="11.25" customHeight="1" x14ac:dyDescent="0.2">
      <c r="A131" s="1416"/>
      <c r="B131" s="1111">
        <v>7213.8</v>
      </c>
      <c r="C131" s="1111">
        <v>7213.8</v>
      </c>
      <c r="D131" s="1117" t="s">
        <v>11</v>
      </c>
    </row>
    <row r="132" spans="1:4" s="1104" customFormat="1" ht="21" x14ac:dyDescent="0.2">
      <c r="A132" s="1415" t="s">
        <v>1665</v>
      </c>
      <c r="B132" s="1110">
        <v>10750</v>
      </c>
      <c r="C132" s="1110">
        <v>10750</v>
      </c>
      <c r="D132" s="1116" t="s">
        <v>599</v>
      </c>
    </row>
    <row r="133" spans="1:4" s="1104" customFormat="1" ht="11.25" customHeight="1" x14ac:dyDescent="0.2">
      <c r="A133" s="1415"/>
      <c r="B133" s="1110">
        <v>150</v>
      </c>
      <c r="C133" s="1110">
        <v>141.05799999999999</v>
      </c>
      <c r="D133" s="1116" t="s">
        <v>3770</v>
      </c>
    </row>
    <row r="134" spans="1:4" s="1104" customFormat="1" ht="11.25" customHeight="1" x14ac:dyDescent="0.2">
      <c r="A134" s="1415"/>
      <c r="B134" s="1110">
        <v>192537</v>
      </c>
      <c r="C134" s="1110">
        <v>192537</v>
      </c>
      <c r="D134" s="1116" t="s">
        <v>600</v>
      </c>
    </row>
    <row r="135" spans="1:4" s="1104" customFormat="1" ht="11.25" customHeight="1" x14ac:dyDescent="0.2">
      <c r="A135" s="1415"/>
      <c r="B135" s="1110">
        <v>3384.7000000000003</v>
      </c>
      <c r="C135" s="1110">
        <v>2633.8</v>
      </c>
      <c r="D135" s="1116" t="s">
        <v>598</v>
      </c>
    </row>
    <row r="136" spans="1:4" s="1104" customFormat="1" ht="11.25" customHeight="1" x14ac:dyDescent="0.2">
      <c r="A136" s="1415"/>
      <c r="B136" s="1110">
        <v>206821.7</v>
      </c>
      <c r="C136" s="1110">
        <v>206061.85800000001</v>
      </c>
      <c r="D136" s="1116" t="s">
        <v>11</v>
      </c>
    </row>
    <row r="137" spans="1:4" s="1104" customFormat="1" ht="11.25" customHeight="1" x14ac:dyDescent="0.2">
      <c r="A137" s="1414" t="s">
        <v>4619</v>
      </c>
      <c r="B137" s="1109">
        <v>500</v>
      </c>
      <c r="C137" s="1109">
        <v>0</v>
      </c>
      <c r="D137" s="1115" t="s">
        <v>558</v>
      </c>
    </row>
    <row r="138" spans="1:4" s="1104" customFormat="1" ht="11.25" customHeight="1" x14ac:dyDescent="0.2">
      <c r="A138" s="1416"/>
      <c r="B138" s="1111">
        <v>500</v>
      </c>
      <c r="C138" s="1111">
        <v>0</v>
      </c>
      <c r="D138" s="1117" t="s">
        <v>11</v>
      </c>
    </row>
    <row r="139" spans="1:4" s="1104" customFormat="1" ht="11.25" customHeight="1" x14ac:dyDescent="0.2">
      <c r="A139" s="1415" t="s">
        <v>3253</v>
      </c>
      <c r="B139" s="1110">
        <v>880</v>
      </c>
      <c r="C139" s="1110">
        <v>880</v>
      </c>
      <c r="D139" s="1116" t="s">
        <v>611</v>
      </c>
    </row>
    <row r="140" spans="1:4" s="1104" customFormat="1" ht="11.25" customHeight="1" x14ac:dyDescent="0.2">
      <c r="A140" s="1415"/>
      <c r="B140" s="1110">
        <v>880</v>
      </c>
      <c r="C140" s="1110">
        <v>880</v>
      </c>
      <c r="D140" s="1116" t="s">
        <v>11</v>
      </c>
    </row>
    <row r="141" spans="1:4" s="1104" customFormat="1" ht="11.25" customHeight="1" x14ac:dyDescent="0.2">
      <c r="A141" s="1414" t="s">
        <v>3771</v>
      </c>
      <c r="B141" s="1109">
        <v>465.03999999999996</v>
      </c>
      <c r="C141" s="1109">
        <v>465.03899999999999</v>
      </c>
      <c r="D141" s="1115" t="s">
        <v>3073</v>
      </c>
    </row>
    <row r="142" spans="1:4" s="1104" customFormat="1" ht="11.25" customHeight="1" x14ac:dyDescent="0.2">
      <c r="A142" s="1416"/>
      <c r="B142" s="1111">
        <v>465.03999999999996</v>
      </c>
      <c r="C142" s="1111">
        <v>465.03899999999999</v>
      </c>
      <c r="D142" s="1117" t="s">
        <v>11</v>
      </c>
    </row>
    <row r="143" spans="1:4" s="1104" customFormat="1" ht="11.25" customHeight="1" x14ac:dyDescent="0.2">
      <c r="A143" s="1415" t="s">
        <v>2614</v>
      </c>
      <c r="B143" s="1110">
        <v>200</v>
      </c>
      <c r="C143" s="1110">
        <v>200</v>
      </c>
      <c r="D143" s="1116" t="s">
        <v>3747</v>
      </c>
    </row>
    <row r="144" spans="1:4" s="1104" customFormat="1" ht="11.25" customHeight="1" x14ac:dyDescent="0.2">
      <c r="A144" s="1416"/>
      <c r="B144" s="1111">
        <v>200</v>
      </c>
      <c r="C144" s="1111">
        <v>200</v>
      </c>
      <c r="D144" s="1117" t="s">
        <v>11</v>
      </c>
    </row>
    <row r="145" spans="1:4" s="1104" customFormat="1" ht="21" x14ac:dyDescent="0.2">
      <c r="A145" s="1415" t="s">
        <v>2668</v>
      </c>
      <c r="B145" s="1110">
        <v>200</v>
      </c>
      <c r="C145" s="1110">
        <v>200</v>
      </c>
      <c r="D145" s="1116" t="s">
        <v>599</v>
      </c>
    </row>
    <row r="146" spans="1:4" s="1104" customFormat="1" ht="11.25" customHeight="1" x14ac:dyDescent="0.2">
      <c r="A146" s="1415"/>
      <c r="B146" s="1110">
        <v>5110</v>
      </c>
      <c r="C146" s="1110">
        <v>5110</v>
      </c>
      <c r="D146" s="1116" t="s">
        <v>600</v>
      </c>
    </row>
    <row r="147" spans="1:4" s="1104" customFormat="1" ht="11.25" customHeight="1" x14ac:dyDescent="0.2">
      <c r="A147" s="1415"/>
      <c r="B147" s="1110">
        <v>5310</v>
      </c>
      <c r="C147" s="1110">
        <v>5310</v>
      </c>
      <c r="D147" s="1116" t="s">
        <v>11</v>
      </c>
    </row>
    <row r="148" spans="1:4" s="1104" customFormat="1" ht="21" x14ac:dyDescent="0.2">
      <c r="A148" s="1414" t="s">
        <v>1666</v>
      </c>
      <c r="B148" s="1109">
        <v>62</v>
      </c>
      <c r="C148" s="1109">
        <v>62</v>
      </c>
      <c r="D148" s="1115" t="s">
        <v>599</v>
      </c>
    </row>
    <row r="149" spans="1:4" s="1104" customFormat="1" ht="11.25" customHeight="1" x14ac:dyDescent="0.2">
      <c r="A149" s="1415"/>
      <c r="B149" s="1110">
        <v>2677</v>
      </c>
      <c r="C149" s="1110">
        <v>2677</v>
      </c>
      <c r="D149" s="1116" t="s">
        <v>600</v>
      </c>
    </row>
    <row r="150" spans="1:4" s="1104" customFormat="1" ht="11.25" customHeight="1" x14ac:dyDescent="0.2">
      <c r="A150" s="1415"/>
      <c r="B150" s="1110">
        <v>2739</v>
      </c>
      <c r="C150" s="1110">
        <v>2739</v>
      </c>
      <c r="D150" s="1116" t="s">
        <v>11</v>
      </c>
    </row>
    <row r="151" spans="1:4" s="1104" customFormat="1" ht="11.25" customHeight="1" x14ac:dyDescent="0.2">
      <c r="A151" s="1414" t="s">
        <v>2957</v>
      </c>
      <c r="B151" s="1109">
        <v>64</v>
      </c>
      <c r="C151" s="1109">
        <v>64</v>
      </c>
      <c r="D151" s="1115" t="s">
        <v>557</v>
      </c>
    </row>
    <row r="152" spans="1:4" s="1104" customFormat="1" ht="11.25" customHeight="1" x14ac:dyDescent="0.2">
      <c r="A152" s="1416"/>
      <c r="B152" s="1111">
        <v>64</v>
      </c>
      <c r="C152" s="1111">
        <v>64</v>
      </c>
      <c r="D152" s="1117" t="s">
        <v>11</v>
      </c>
    </row>
    <row r="153" spans="1:4" s="1104" customFormat="1" ht="11.25" customHeight="1" x14ac:dyDescent="0.2">
      <c r="A153" s="1415" t="s">
        <v>2669</v>
      </c>
      <c r="B153" s="1110">
        <v>80</v>
      </c>
      <c r="C153" s="1110">
        <v>80</v>
      </c>
      <c r="D153" s="1116" t="s">
        <v>557</v>
      </c>
    </row>
    <row r="154" spans="1:4" s="1104" customFormat="1" ht="11.25" customHeight="1" x14ac:dyDescent="0.2">
      <c r="A154" s="1415"/>
      <c r="B154" s="1110">
        <v>80</v>
      </c>
      <c r="C154" s="1110">
        <v>80</v>
      </c>
      <c r="D154" s="1116" t="s">
        <v>11</v>
      </c>
    </row>
    <row r="155" spans="1:4" s="1104" customFormat="1" ht="11.25" customHeight="1" x14ac:dyDescent="0.2">
      <c r="A155" s="1414" t="s">
        <v>3772</v>
      </c>
      <c r="B155" s="1109">
        <v>35</v>
      </c>
      <c r="C155" s="1109">
        <v>35</v>
      </c>
      <c r="D155" s="1115" t="s">
        <v>2939</v>
      </c>
    </row>
    <row r="156" spans="1:4" s="1104" customFormat="1" ht="11.25" customHeight="1" x14ac:dyDescent="0.2">
      <c r="A156" s="1416"/>
      <c r="B156" s="1111">
        <v>35</v>
      </c>
      <c r="C156" s="1111">
        <v>35</v>
      </c>
      <c r="D156" s="1117" t="s">
        <v>11</v>
      </c>
    </row>
    <row r="157" spans="1:4" s="1104" customFormat="1" ht="11.25" customHeight="1" x14ac:dyDescent="0.2">
      <c r="A157" s="1415" t="s">
        <v>4189</v>
      </c>
      <c r="B157" s="1110">
        <v>100</v>
      </c>
      <c r="C157" s="1110">
        <v>100</v>
      </c>
      <c r="D157" s="1116" t="s">
        <v>2510</v>
      </c>
    </row>
    <row r="158" spans="1:4" s="1104" customFormat="1" ht="11.25" customHeight="1" x14ac:dyDescent="0.2">
      <c r="A158" s="1415"/>
      <c r="B158" s="1110">
        <v>8</v>
      </c>
      <c r="C158" s="1110">
        <v>8</v>
      </c>
      <c r="D158" s="1116" t="s">
        <v>3699</v>
      </c>
    </row>
    <row r="159" spans="1:4" s="1104" customFormat="1" ht="11.25" customHeight="1" x14ac:dyDescent="0.2">
      <c r="A159" s="1415"/>
      <c r="B159" s="1110">
        <v>108</v>
      </c>
      <c r="C159" s="1110">
        <v>108</v>
      </c>
      <c r="D159" s="1116" t="s">
        <v>11</v>
      </c>
    </row>
    <row r="160" spans="1:4" s="1104" customFormat="1" ht="11.25" customHeight="1" x14ac:dyDescent="0.2">
      <c r="A160" s="1414" t="s">
        <v>4620</v>
      </c>
      <c r="B160" s="1109">
        <v>100</v>
      </c>
      <c r="C160" s="1109">
        <v>100</v>
      </c>
      <c r="D160" s="1115" t="s">
        <v>2510</v>
      </c>
    </row>
    <row r="161" spans="1:4" s="1104" customFormat="1" ht="11.25" customHeight="1" x14ac:dyDescent="0.2">
      <c r="A161" s="1416"/>
      <c r="B161" s="1111">
        <v>100</v>
      </c>
      <c r="C161" s="1111">
        <v>100</v>
      </c>
      <c r="D161" s="1117" t="s">
        <v>11</v>
      </c>
    </row>
    <row r="162" spans="1:4" s="1104" customFormat="1" ht="11.25" customHeight="1" x14ac:dyDescent="0.2">
      <c r="A162" s="1414" t="s">
        <v>3773</v>
      </c>
      <c r="B162" s="1109">
        <v>98.4</v>
      </c>
      <c r="C162" s="1109">
        <v>98.4</v>
      </c>
      <c r="D162" s="1115" t="s">
        <v>2510</v>
      </c>
    </row>
    <row r="163" spans="1:4" s="1104" customFormat="1" ht="11.25" customHeight="1" x14ac:dyDescent="0.2">
      <c r="A163" s="1416"/>
      <c r="B163" s="1111">
        <v>98.4</v>
      </c>
      <c r="C163" s="1111">
        <v>98.4</v>
      </c>
      <c r="D163" s="1117" t="s">
        <v>11</v>
      </c>
    </row>
    <row r="164" spans="1:4" s="1104" customFormat="1" ht="11.25" customHeight="1" x14ac:dyDescent="0.2">
      <c r="A164" s="1414" t="s">
        <v>4621</v>
      </c>
      <c r="B164" s="1109">
        <v>100</v>
      </c>
      <c r="C164" s="1109">
        <v>100</v>
      </c>
      <c r="D164" s="1115" t="s">
        <v>2510</v>
      </c>
    </row>
    <row r="165" spans="1:4" s="1104" customFormat="1" ht="11.25" customHeight="1" x14ac:dyDescent="0.2">
      <c r="A165" s="1416"/>
      <c r="B165" s="1111">
        <v>100</v>
      </c>
      <c r="C165" s="1111">
        <v>100</v>
      </c>
      <c r="D165" s="1117" t="s">
        <v>11</v>
      </c>
    </row>
    <row r="166" spans="1:4" s="1104" customFormat="1" ht="11.25" customHeight="1" x14ac:dyDescent="0.2">
      <c r="A166" s="1415" t="s">
        <v>1667</v>
      </c>
      <c r="B166" s="1110">
        <v>50</v>
      </c>
      <c r="C166" s="1110">
        <v>50</v>
      </c>
      <c r="D166" s="1116" t="s">
        <v>2510</v>
      </c>
    </row>
    <row r="167" spans="1:4" s="1104" customFormat="1" ht="11.25" customHeight="1" x14ac:dyDescent="0.2">
      <c r="A167" s="1416"/>
      <c r="B167" s="1111">
        <v>50</v>
      </c>
      <c r="C167" s="1111">
        <v>50</v>
      </c>
      <c r="D167" s="1117" t="s">
        <v>11</v>
      </c>
    </row>
    <row r="168" spans="1:4" s="1104" customFormat="1" ht="11.25" customHeight="1" x14ac:dyDescent="0.2">
      <c r="A168" s="1415" t="s">
        <v>1668</v>
      </c>
      <c r="B168" s="1110">
        <v>92</v>
      </c>
      <c r="C168" s="1110">
        <v>92</v>
      </c>
      <c r="D168" s="1116" t="s">
        <v>2510</v>
      </c>
    </row>
    <row r="169" spans="1:4" s="1104" customFormat="1" ht="11.25" customHeight="1" x14ac:dyDescent="0.2">
      <c r="A169" s="1415"/>
      <c r="B169" s="1110">
        <v>92</v>
      </c>
      <c r="C169" s="1110">
        <v>92</v>
      </c>
      <c r="D169" s="1116" t="s">
        <v>11</v>
      </c>
    </row>
    <row r="170" spans="1:4" s="1104" customFormat="1" ht="11.25" customHeight="1" x14ac:dyDescent="0.2">
      <c r="A170" s="1414" t="s">
        <v>3774</v>
      </c>
      <c r="B170" s="1109">
        <v>100</v>
      </c>
      <c r="C170" s="1109">
        <v>100</v>
      </c>
      <c r="D170" s="1115" t="s">
        <v>2510</v>
      </c>
    </row>
    <row r="171" spans="1:4" s="1104" customFormat="1" ht="11.25" customHeight="1" x14ac:dyDescent="0.2">
      <c r="A171" s="1415"/>
      <c r="B171" s="1110">
        <v>100</v>
      </c>
      <c r="C171" s="1110">
        <v>100</v>
      </c>
      <c r="D171" s="1116" t="s">
        <v>11</v>
      </c>
    </row>
    <row r="172" spans="1:4" s="1104" customFormat="1" ht="11.25" customHeight="1" x14ac:dyDescent="0.2">
      <c r="A172" s="1414" t="s">
        <v>3254</v>
      </c>
      <c r="B172" s="1109">
        <v>83.6</v>
      </c>
      <c r="C172" s="1109">
        <v>83.6</v>
      </c>
      <c r="D172" s="1115" t="s">
        <v>2510</v>
      </c>
    </row>
    <row r="173" spans="1:4" s="1104" customFormat="1" ht="11.25" customHeight="1" x14ac:dyDescent="0.2">
      <c r="A173" s="1416"/>
      <c r="B173" s="1111">
        <v>83.6</v>
      </c>
      <c r="C173" s="1111">
        <v>83.6</v>
      </c>
      <c r="D173" s="1117" t="s">
        <v>11</v>
      </c>
    </row>
    <row r="174" spans="1:4" s="1104" customFormat="1" ht="11.25" customHeight="1" x14ac:dyDescent="0.2">
      <c r="A174" s="1415" t="s">
        <v>4622</v>
      </c>
      <c r="B174" s="1110">
        <v>100</v>
      </c>
      <c r="C174" s="1110">
        <v>100</v>
      </c>
      <c r="D174" s="1116" t="s">
        <v>2510</v>
      </c>
    </row>
    <row r="175" spans="1:4" s="1104" customFormat="1" ht="11.25" customHeight="1" x14ac:dyDescent="0.2">
      <c r="A175" s="1415"/>
      <c r="B175" s="1110">
        <v>100</v>
      </c>
      <c r="C175" s="1110">
        <v>100</v>
      </c>
      <c r="D175" s="1116" t="s">
        <v>11</v>
      </c>
    </row>
    <row r="176" spans="1:4" s="1104" customFormat="1" ht="11.25" customHeight="1" x14ac:dyDescent="0.2">
      <c r="A176" s="1414" t="s">
        <v>4623</v>
      </c>
      <c r="B176" s="1109">
        <v>350</v>
      </c>
      <c r="C176" s="1109">
        <v>350</v>
      </c>
      <c r="D176" s="1115" t="s">
        <v>3279</v>
      </c>
    </row>
    <row r="177" spans="1:4" s="1104" customFormat="1" ht="21" x14ac:dyDescent="0.2">
      <c r="A177" s="1415"/>
      <c r="B177" s="1110">
        <v>511</v>
      </c>
      <c r="C177" s="1110">
        <v>511</v>
      </c>
      <c r="D177" s="1116" t="s">
        <v>599</v>
      </c>
    </row>
    <row r="178" spans="1:4" s="1104" customFormat="1" ht="11.25" customHeight="1" x14ac:dyDescent="0.2">
      <c r="A178" s="1415"/>
      <c r="B178" s="1110">
        <v>17801</v>
      </c>
      <c r="C178" s="1110">
        <v>17801</v>
      </c>
      <c r="D178" s="1116" t="s">
        <v>600</v>
      </c>
    </row>
    <row r="179" spans="1:4" s="1104" customFormat="1" ht="21" x14ac:dyDescent="0.2">
      <c r="A179" s="1415"/>
      <c r="B179" s="1110">
        <v>200</v>
      </c>
      <c r="C179" s="1110">
        <v>200</v>
      </c>
      <c r="D179" s="1116" t="s">
        <v>597</v>
      </c>
    </row>
    <row r="180" spans="1:4" s="1104" customFormat="1" ht="11.25" customHeight="1" x14ac:dyDescent="0.2">
      <c r="A180" s="1415"/>
      <c r="B180" s="1110">
        <v>149</v>
      </c>
      <c r="C180" s="1110">
        <v>149</v>
      </c>
      <c r="D180" s="1116" t="s">
        <v>559</v>
      </c>
    </row>
    <row r="181" spans="1:4" s="1104" customFormat="1" ht="11.25" customHeight="1" x14ac:dyDescent="0.2">
      <c r="A181" s="1416"/>
      <c r="B181" s="1111">
        <v>19011</v>
      </c>
      <c r="C181" s="1111">
        <v>19011</v>
      </c>
      <c r="D181" s="1117" t="s">
        <v>11</v>
      </c>
    </row>
    <row r="182" spans="1:4" s="1104" customFormat="1" ht="11.25" customHeight="1" x14ac:dyDescent="0.2">
      <c r="A182" s="1415" t="s">
        <v>1669</v>
      </c>
      <c r="B182" s="1110">
        <v>95.33</v>
      </c>
      <c r="C182" s="1110">
        <v>95.322999999999993</v>
      </c>
      <c r="D182" s="1116" t="s">
        <v>579</v>
      </c>
    </row>
    <row r="183" spans="1:4" s="1104" customFormat="1" ht="11.25" customHeight="1" x14ac:dyDescent="0.2">
      <c r="A183" s="1415"/>
      <c r="B183" s="1110">
        <v>95.33</v>
      </c>
      <c r="C183" s="1110">
        <v>95.322999999999993</v>
      </c>
      <c r="D183" s="1116" t="s">
        <v>11</v>
      </c>
    </row>
    <row r="184" spans="1:4" s="1104" customFormat="1" ht="11.25" customHeight="1" x14ac:dyDescent="0.2">
      <c r="A184" s="1414" t="s">
        <v>2670</v>
      </c>
      <c r="B184" s="1109">
        <v>100</v>
      </c>
      <c r="C184" s="1109">
        <v>60.591999999999999</v>
      </c>
      <c r="D184" s="1115" t="s">
        <v>4587</v>
      </c>
    </row>
    <row r="185" spans="1:4" s="1104" customFormat="1" ht="11.25" customHeight="1" x14ac:dyDescent="0.2">
      <c r="A185" s="1415"/>
      <c r="B185" s="1110">
        <v>102</v>
      </c>
      <c r="C185" s="1110">
        <v>60</v>
      </c>
      <c r="D185" s="1116" t="s">
        <v>559</v>
      </c>
    </row>
    <row r="186" spans="1:4" s="1104" customFormat="1" ht="11.25" customHeight="1" x14ac:dyDescent="0.2">
      <c r="A186" s="1416"/>
      <c r="B186" s="1111">
        <v>202</v>
      </c>
      <c r="C186" s="1111">
        <v>120.592</v>
      </c>
      <c r="D186" s="1117" t="s">
        <v>11</v>
      </c>
    </row>
    <row r="187" spans="1:4" s="1104" customFormat="1" ht="11.25" customHeight="1" x14ac:dyDescent="0.2">
      <c r="A187" s="1415" t="s">
        <v>3775</v>
      </c>
      <c r="B187" s="1110">
        <v>487.11</v>
      </c>
      <c r="C187" s="1110">
        <v>487.101</v>
      </c>
      <c r="D187" s="1116" t="s">
        <v>3073</v>
      </c>
    </row>
    <row r="188" spans="1:4" s="1104" customFormat="1" ht="11.25" customHeight="1" x14ac:dyDescent="0.2">
      <c r="A188" s="1415"/>
      <c r="B188" s="1110">
        <v>487.11</v>
      </c>
      <c r="C188" s="1110">
        <v>487.101</v>
      </c>
      <c r="D188" s="1116" t="s">
        <v>11</v>
      </c>
    </row>
    <row r="189" spans="1:4" s="1104" customFormat="1" ht="11.25" customHeight="1" x14ac:dyDescent="0.2">
      <c r="A189" s="1414" t="s">
        <v>4624</v>
      </c>
      <c r="B189" s="1109">
        <v>1042.22</v>
      </c>
      <c r="C189" s="1109">
        <v>1042.222</v>
      </c>
      <c r="D189" s="1115" t="s">
        <v>3073</v>
      </c>
    </row>
    <row r="190" spans="1:4" s="1104" customFormat="1" ht="11.25" customHeight="1" x14ac:dyDescent="0.2">
      <c r="A190" s="1416"/>
      <c r="B190" s="1111">
        <v>1042.22</v>
      </c>
      <c r="C190" s="1111">
        <v>1042.222</v>
      </c>
      <c r="D190" s="1117" t="s">
        <v>11</v>
      </c>
    </row>
    <row r="191" spans="1:4" s="1104" customFormat="1" ht="11.25" customHeight="1" x14ac:dyDescent="0.2">
      <c r="A191" s="1415" t="s">
        <v>4191</v>
      </c>
      <c r="B191" s="1110">
        <v>200</v>
      </c>
      <c r="C191" s="1110">
        <v>200</v>
      </c>
      <c r="D191" s="1116" t="s">
        <v>3714</v>
      </c>
    </row>
    <row r="192" spans="1:4" s="1104" customFormat="1" ht="11.25" customHeight="1" x14ac:dyDescent="0.2">
      <c r="A192" s="1416"/>
      <c r="B192" s="1111">
        <v>200</v>
      </c>
      <c r="C192" s="1111">
        <v>200</v>
      </c>
      <c r="D192" s="1117" t="s">
        <v>11</v>
      </c>
    </row>
    <row r="193" spans="1:4" s="1104" customFormat="1" ht="11.25" customHeight="1" x14ac:dyDescent="0.2">
      <c r="A193" s="1415" t="s">
        <v>1670</v>
      </c>
      <c r="B193" s="1110">
        <v>150</v>
      </c>
      <c r="C193" s="1110">
        <v>150</v>
      </c>
      <c r="D193" s="1116" t="s">
        <v>2939</v>
      </c>
    </row>
    <row r="194" spans="1:4" s="1104" customFormat="1" ht="11.25" customHeight="1" x14ac:dyDescent="0.2">
      <c r="A194" s="1415"/>
      <c r="B194" s="1110">
        <v>150</v>
      </c>
      <c r="C194" s="1110">
        <v>150</v>
      </c>
      <c r="D194" s="1116" t="s">
        <v>11</v>
      </c>
    </row>
    <row r="195" spans="1:4" s="1104" customFormat="1" ht="11.25" customHeight="1" x14ac:dyDescent="0.2">
      <c r="A195" s="1414" t="s">
        <v>2818</v>
      </c>
      <c r="B195" s="1109">
        <v>1000</v>
      </c>
      <c r="C195" s="1109">
        <v>1000</v>
      </c>
      <c r="D195" s="1115" t="s">
        <v>3776</v>
      </c>
    </row>
    <row r="196" spans="1:4" s="1104" customFormat="1" ht="11.25" customHeight="1" x14ac:dyDescent="0.2">
      <c r="A196" s="1415"/>
      <c r="B196" s="1110">
        <v>1000</v>
      </c>
      <c r="C196" s="1110">
        <v>1000</v>
      </c>
      <c r="D196" s="1116" t="s">
        <v>11</v>
      </c>
    </row>
    <row r="197" spans="1:4" s="1104" customFormat="1" ht="11.25" customHeight="1" x14ac:dyDescent="0.2">
      <c r="A197" s="1414" t="s">
        <v>1671</v>
      </c>
      <c r="B197" s="1109">
        <v>24798.560000000001</v>
      </c>
      <c r="C197" s="1109">
        <v>24798.557000000001</v>
      </c>
      <c r="D197" s="1115" t="s">
        <v>1654</v>
      </c>
    </row>
    <row r="198" spans="1:4" s="1104" customFormat="1" ht="11.25" customHeight="1" x14ac:dyDescent="0.2">
      <c r="A198" s="1416"/>
      <c r="B198" s="1111">
        <v>24798.560000000001</v>
      </c>
      <c r="C198" s="1111">
        <v>24798.557000000001</v>
      </c>
      <c r="D198" s="1117" t="s">
        <v>11</v>
      </c>
    </row>
    <row r="199" spans="1:4" s="1104" customFormat="1" ht="11.25" customHeight="1" x14ac:dyDescent="0.2">
      <c r="A199" s="1415" t="s">
        <v>3777</v>
      </c>
      <c r="B199" s="1110">
        <v>280</v>
      </c>
      <c r="C199" s="1110">
        <v>279.99900000000002</v>
      </c>
      <c r="D199" s="1116" t="s">
        <v>3073</v>
      </c>
    </row>
    <row r="200" spans="1:4" s="1104" customFormat="1" ht="11.25" customHeight="1" x14ac:dyDescent="0.2">
      <c r="A200" s="1415"/>
      <c r="B200" s="1110">
        <v>280</v>
      </c>
      <c r="C200" s="1110">
        <v>279.99900000000002</v>
      </c>
      <c r="D200" s="1116" t="s">
        <v>11</v>
      </c>
    </row>
    <row r="201" spans="1:4" s="1104" customFormat="1" ht="11.25" customHeight="1" x14ac:dyDescent="0.2">
      <c r="A201" s="1414" t="s">
        <v>3255</v>
      </c>
      <c r="B201" s="1109">
        <v>108</v>
      </c>
      <c r="C201" s="1109">
        <v>108</v>
      </c>
      <c r="D201" s="1115" t="s">
        <v>3220</v>
      </c>
    </row>
    <row r="202" spans="1:4" s="1104" customFormat="1" ht="11.25" customHeight="1" x14ac:dyDescent="0.2">
      <c r="A202" s="1416"/>
      <c r="B202" s="1111">
        <v>108</v>
      </c>
      <c r="C202" s="1111">
        <v>108</v>
      </c>
      <c r="D202" s="1117" t="s">
        <v>11</v>
      </c>
    </row>
    <row r="203" spans="1:4" s="1104" customFormat="1" ht="11.25" customHeight="1" x14ac:dyDescent="0.2">
      <c r="A203" s="1415" t="s">
        <v>3493</v>
      </c>
      <c r="B203" s="1110">
        <v>500</v>
      </c>
      <c r="C203" s="1110">
        <v>500</v>
      </c>
      <c r="D203" s="1116" t="s">
        <v>3761</v>
      </c>
    </row>
    <row r="204" spans="1:4" s="1104" customFormat="1" ht="11.25" customHeight="1" x14ac:dyDescent="0.2">
      <c r="A204" s="1415"/>
      <c r="B204" s="1110">
        <v>500</v>
      </c>
      <c r="C204" s="1110">
        <v>500</v>
      </c>
      <c r="D204" s="1116" t="s">
        <v>11</v>
      </c>
    </row>
    <row r="205" spans="1:4" s="1104" customFormat="1" ht="11.25" customHeight="1" x14ac:dyDescent="0.2">
      <c r="A205" s="1414" t="s">
        <v>4625</v>
      </c>
      <c r="B205" s="1109">
        <v>318.93</v>
      </c>
      <c r="C205" s="1109">
        <v>318.92599999999999</v>
      </c>
      <c r="D205" s="1115" t="s">
        <v>3073</v>
      </c>
    </row>
    <row r="206" spans="1:4" s="1104" customFormat="1" ht="11.25" customHeight="1" x14ac:dyDescent="0.2">
      <c r="A206" s="1416"/>
      <c r="B206" s="1111">
        <v>318.93</v>
      </c>
      <c r="C206" s="1111">
        <v>318.92599999999999</v>
      </c>
      <c r="D206" s="1117" t="s">
        <v>11</v>
      </c>
    </row>
    <row r="207" spans="1:4" s="1104" customFormat="1" ht="11.25" customHeight="1" x14ac:dyDescent="0.2">
      <c r="A207" s="1415" t="s">
        <v>2605</v>
      </c>
      <c r="B207" s="1110">
        <v>220</v>
      </c>
      <c r="C207" s="1110">
        <v>220</v>
      </c>
      <c r="D207" s="1116" t="s">
        <v>611</v>
      </c>
    </row>
    <row r="208" spans="1:4" s="1104" customFormat="1" ht="11.25" customHeight="1" x14ac:dyDescent="0.2">
      <c r="A208" s="1415"/>
      <c r="B208" s="1110">
        <v>150</v>
      </c>
      <c r="C208" s="1110">
        <v>150</v>
      </c>
      <c r="D208" s="1116" t="s">
        <v>2939</v>
      </c>
    </row>
    <row r="209" spans="1:4" s="1104" customFormat="1" ht="11.25" customHeight="1" x14ac:dyDescent="0.2">
      <c r="A209" s="1415"/>
      <c r="B209" s="1110">
        <v>150</v>
      </c>
      <c r="C209" s="1110">
        <v>150</v>
      </c>
      <c r="D209" s="1116" t="s">
        <v>3714</v>
      </c>
    </row>
    <row r="210" spans="1:4" s="1104" customFormat="1" ht="11.25" customHeight="1" x14ac:dyDescent="0.2">
      <c r="A210" s="1415"/>
      <c r="B210" s="1110">
        <v>520</v>
      </c>
      <c r="C210" s="1110">
        <v>520</v>
      </c>
      <c r="D210" s="1116" t="s">
        <v>11</v>
      </c>
    </row>
    <row r="211" spans="1:4" s="1104" customFormat="1" ht="11.25" customHeight="1" x14ac:dyDescent="0.2">
      <c r="A211" s="1414" t="s">
        <v>2671</v>
      </c>
      <c r="B211" s="1109">
        <v>3026.42</v>
      </c>
      <c r="C211" s="1109">
        <v>3026.4229999999998</v>
      </c>
      <c r="D211" s="1115" t="s">
        <v>1654</v>
      </c>
    </row>
    <row r="212" spans="1:4" s="1104" customFormat="1" ht="11.25" customHeight="1" x14ac:dyDescent="0.2">
      <c r="A212" s="1416"/>
      <c r="B212" s="1111">
        <v>3026.42</v>
      </c>
      <c r="C212" s="1111">
        <v>3026.4229999999998</v>
      </c>
      <c r="D212" s="1117" t="s">
        <v>11</v>
      </c>
    </row>
    <row r="213" spans="1:4" s="1104" customFormat="1" ht="11.25" customHeight="1" x14ac:dyDescent="0.2">
      <c r="A213" s="1415" t="s">
        <v>3778</v>
      </c>
      <c r="B213" s="1110">
        <v>70</v>
      </c>
      <c r="C213" s="1110">
        <v>70</v>
      </c>
      <c r="D213" s="1116" t="s">
        <v>2939</v>
      </c>
    </row>
    <row r="214" spans="1:4" s="1104" customFormat="1" ht="11.25" customHeight="1" x14ac:dyDescent="0.2">
      <c r="A214" s="1416"/>
      <c r="B214" s="1111">
        <v>70</v>
      </c>
      <c r="C214" s="1111">
        <v>70</v>
      </c>
      <c r="D214" s="1117" t="s">
        <v>11</v>
      </c>
    </row>
    <row r="215" spans="1:4" s="1104" customFormat="1" ht="11.25" customHeight="1" x14ac:dyDescent="0.2">
      <c r="A215" s="1415" t="s">
        <v>4626</v>
      </c>
      <c r="B215" s="1110">
        <v>150</v>
      </c>
      <c r="C215" s="1110">
        <v>150</v>
      </c>
      <c r="D215" s="1116" t="s">
        <v>651</v>
      </c>
    </row>
    <row r="216" spans="1:4" s="1104" customFormat="1" ht="11.25" customHeight="1" x14ac:dyDescent="0.2">
      <c r="A216" s="1415"/>
      <c r="B216" s="1110">
        <v>150</v>
      </c>
      <c r="C216" s="1110">
        <v>150</v>
      </c>
      <c r="D216" s="1116" t="s">
        <v>11</v>
      </c>
    </row>
    <row r="217" spans="1:4" s="1104" customFormat="1" ht="11.25" customHeight="1" x14ac:dyDescent="0.2">
      <c r="A217" s="1414" t="s">
        <v>3779</v>
      </c>
      <c r="B217" s="1109">
        <v>70</v>
      </c>
      <c r="C217" s="1109">
        <v>70</v>
      </c>
      <c r="D217" s="1115" t="s">
        <v>2939</v>
      </c>
    </row>
    <row r="218" spans="1:4" s="1104" customFormat="1" ht="11.25" customHeight="1" x14ac:dyDescent="0.2">
      <c r="A218" s="1415"/>
      <c r="B218" s="1110">
        <v>210</v>
      </c>
      <c r="C218" s="1110">
        <v>210</v>
      </c>
      <c r="D218" s="1116" t="s">
        <v>3714</v>
      </c>
    </row>
    <row r="219" spans="1:4" s="1104" customFormat="1" ht="11.25" customHeight="1" x14ac:dyDescent="0.2">
      <c r="A219" s="1415"/>
      <c r="B219" s="1110">
        <v>280</v>
      </c>
      <c r="C219" s="1110">
        <v>280</v>
      </c>
      <c r="D219" s="1116" t="s">
        <v>11</v>
      </c>
    </row>
    <row r="220" spans="1:4" s="1104" customFormat="1" ht="11.25" customHeight="1" x14ac:dyDescent="0.2">
      <c r="A220" s="1414" t="s">
        <v>4627</v>
      </c>
      <c r="B220" s="1109">
        <v>1100</v>
      </c>
      <c r="C220" s="1109">
        <v>1100</v>
      </c>
      <c r="D220" s="1115" t="s">
        <v>611</v>
      </c>
    </row>
    <row r="221" spans="1:4" s="1104" customFormat="1" ht="11.25" customHeight="1" x14ac:dyDescent="0.2">
      <c r="A221" s="1416"/>
      <c r="B221" s="1111">
        <v>1100</v>
      </c>
      <c r="C221" s="1111">
        <v>1100</v>
      </c>
      <c r="D221" s="1117" t="s">
        <v>11</v>
      </c>
    </row>
    <row r="222" spans="1:4" s="1104" customFormat="1" ht="11.25" customHeight="1" x14ac:dyDescent="0.2">
      <c r="A222" s="1415" t="s">
        <v>1672</v>
      </c>
      <c r="B222" s="1110">
        <v>1100</v>
      </c>
      <c r="C222" s="1110">
        <v>1100</v>
      </c>
      <c r="D222" s="1116" t="s">
        <v>611</v>
      </c>
    </row>
    <row r="223" spans="1:4" s="1104" customFormat="1" ht="11.25" customHeight="1" x14ac:dyDescent="0.2">
      <c r="A223" s="1415"/>
      <c r="B223" s="1110">
        <v>500</v>
      </c>
      <c r="C223" s="1110">
        <v>500</v>
      </c>
      <c r="D223" s="1116" t="s">
        <v>3714</v>
      </c>
    </row>
    <row r="224" spans="1:4" s="1104" customFormat="1" ht="11.25" customHeight="1" x14ac:dyDescent="0.2">
      <c r="A224" s="1415"/>
      <c r="B224" s="1110">
        <v>1600</v>
      </c>
      <c r="C224" s="1110">
        <v>1600</v>
      </c>
      <c r="D224" s="1116" t="s">
        <v>11</v>
      </c>
    </row>
    <row r="225" spans="1:4" s="1104" customFormat="1" ht="11.25" customHeight="1" x14ac:dyDescent="0.2">
      <c r="A225" s="1414" t="s">
        <v>3780</v>
      </c>
      <c r="B225" s="1109">
        <v>70</v>
      </c>
      <c r="C225" s="1109">
        <v>70</v>
      </c>
      <c r="D225" s="1115" t="s">
        <v>2939</v>
      </c>
    </row>
    <row r="226" spans="1:4" s="1104" customFormat="1" ht="11.25" customHeight="1" x14ac:dyDescent="0.2">
      <c r="A226" s="1416"/>
      <c r="B226" s="1111">
        <v>70</v>
      </c>
      <c r="C226" s="1111">
        <v>70</v>
      </c>
      <c r="D226" s="1117" t="s">
        <v>11</v>
      </c>
    </row>
    <row r="227" spans="1:4" s="1104" customFormat="1" ht="11.25" customHeight="1" x14ac:dyDescent="0.2">
      <c r="A227" s="1415" t="s">
        <v>3257</v>
      </c>
      <c r="B227" s="1110">
        <v>35</v>
      </c>
      <c r="C227" s="1110">
        <v>35</v>
      </c>
      <c r="D227" s="1116" t="s">
        <v>2939</v>
      </c>
    </row>
    <row r="228" spans="1:4" s="1104" customFormat="1" ht="11.25" customHeight="1" x14ac:dyDescent="0.2">
      <c r="A228" s="1415"/>
      <c r="B228" s="1110">
        <v>35</v>
      </c>
      <c r="C228" s="1110">
        <v>35</v>
      </c>
      <c r="D228" s="1116" t="s">
        <v>11</v>
      </c>
    </row>
    <row r="229" spans="1:4" s="1104" customFormat="1" ht="11.25" customHeight="1" x14ac:dyDescent="0.2">
      <c r="A229" s="1414" t="s">
        <v>3781</v>
      </c>
      <c r="B229" s="1109">
        <v>217.67</v>
      </c>
      <c r="C229" s="1109">
        <v>217.67</v>
      </c>
      <c r="D229" s="1115" t="s">
        <v>3073</v>
      </c>
    </row>
    <row r="230" spans="1:4" s="1104" customFormat="1" ht="11.25" customHeight="1" x14ac:dyDescent="0.2">
      <c r="A230" s="1416"/>
      <c r="B230" s="1111">
        <v>217.67</v>
      </c>
      <c r="C230" s="1111">
        <v>217.67</v>
      </c>
      <c r="D230" s="1117" t="s">
        <v>11</v>
      </c>
    </row>
    <row r="231" spans="1:4" s="1104" customFormat="1" ht="11.25" customHeight="1" x14ac:dyDescent="0.2">
      <c r="A231" s="1415" t="s">
        <v>3782</v>
      </c>
      <c r="B231" s="1110">
        <v>321.74</v>
      </c>
      <c r="C231" s="1110">
        <v>321.74</v>
      </c>
      <c r="D231" s="1116" t="s">
        <v>3073</v>
      </c>
    </row>
    <row r="232" spans="1:4" s="1104" customFormat="1" ht="11.25" customHeight="1" x14ac:dyDescent="0.2">
      <c r="A232" s="1415"/>
      <c r="B232" s="1110">
        <v>321.74</v>
      </c>
      <c r="C232" s="1110">
        <v>321.74</v>
      </c>
      <c r="D232" s="1116" t="s">
        <v>11</v>
      </c>
    </row>
    <row r="233" spans="1:4" s="1104" customFormat="1" ht="11.25" customHeight="1" x14ac:dyDescent="0.2">
      <c r="A233" s="1414" t="s">
        <v>3783</v>
      </c>
      <c r="B233" s="1109">
        <v>347.97</v>
      </c>
      <c r="C233" s="1109">
        <v>347.96600000000001</v>
      </c>
      <c r="D233" s="1115" t="s">
        <v>3073</v>
      </c>
    </row>
    <row r="234" spans="1:4" s="1104" customFormat="1" ht="11.25" customHeight="1" x14ac:dyDescent="0.2">
      <c r="A234" s="1416"/>
      <c r="B234" s="1111">
        <v>347.97</v>
      </c>
      <c r="C234" s="1111">
        <v>347.96600000000001</v>
      </c>
      <c r="D234" s="1117" t="s">
        <v>11</v>
      </c>
    </row>
    <row r="235" spans="1:4" s="1104" customFormat="1" ht="11.25" customHeight="1" x14ac:dyDescent="0.2">
      <c r="A235" s="1415" t="s">
        <v>3784</v>
      </c>
      <c r="B235" s="1110">
        <v>500</v>
      </c>
      <c r="C235" s="1110">
        <v>500</v>
      </c>
      <c r="D235" s="1116" t="s">
        <v>3073</v>
      </c>
    </row>
    <row r="236" spans="1:4" s="1104" customFormat="1" ht="11.25" customHeight="1" x14ac:dyDescent="0.2">
      <c r="A236" s="1416"/>
      <c r="B236" s="1111">
        <v>500</v>
      </c>
      <c r="C236" s="1111">
        <v>500</v>
      </c>
      <c r="D236" s="1117" t="s">
        <v>11</v>
      </c>
    </row>
    <row r="237" spans="1:4" s="1104" customFormat="1" ht="11.25" customHeight="1" x14ac:dyDescent="0.2">
      <c r="A237" s="1415" t="s">
        <v>3785</v>
      </c>
      <c r="B237" s="1110">
        <v>842</v>
      </c>
      <c r="C237" s="1110">
        <v>842</v>
      </c>
      <c r="D237" s="1116" t="s">
        <v>3073</v>
      </c>
    </row>
    <row r="238" spans="1:4" s="1104" customFormat="1" ht="11.25" customHeight="1" x14ac:dyDescent="0.2">
      <c r="A238" s="1415"/>
      <c r="B238" s="1110">
        <v>842</v>
      </c>
      <c r="C238" s="1110">
        <v>842</v>
      </c>
      <c r="D238" s="1116" t="s">
        <v>11</v>
      </c>
    </row>
    <row r="239" spans="1:4" s="1104" customFormat="1" ht="11.25" customHeight="1" x14ac:dyDescent="0.2">
      <c r="A239" s="1414" t="s">
        <v>3786</v>
      </c>
      <c r="B239" s="1109">
        <v>1046</v>
      </c>
      <c r="C239" s="1109">
        <v>1046</v>
      </c>
      <c r="D239" s="1115" t="s">
        <v>3073</v>
      </c>
    </row>
    <row r="240" spans="1:4" s="1104" customFormat="1" ht="11.25" customHeight="1" x14ac:dyDescent="0.2">
      <c r="A240" s="1415"/>
      <c r="B240" s="1110">
        <v>1046</v>
      </c>
      <c r="C240" s="1110">
        <v>1046</v>
      </c>
      <c r="D240" s="1116" t="s">
        <v>11</v>
      </c>
    </row>
    <row r="241" spans="1:4" s="1104" customFormat="1" ht="11.25" customHeight="1" x14ac:dyDescent="0.2">
      <c r="A241" s="1414" t="s">
        <v>426</v>
      </c>
      <c r="B241" s="1109">
        <v>49</v>
      </c>
      <c r="C241" s="1109">
        <v>49</v>
      </c>
      <c r="D241" s="1115" t="s">
        <v>2939</v>
      </c>
    </row>
    <row r="242" spans="1:4" s="1104" customFormat="1" ht="11.25" customHeight="1" x14ac:dyDescent="0.2">
      <c r="A242" s="1416"/>
      <c r="B242" s="1111">
        <v>49</v>
      </c>
      <c r="C242" s="1111">
        <v>49</v>
      </c>
      <c r="D242" s="1117" t="s">
        <v>11</v>
      </c>
    </row>
    <row r="243" spans="1:4" s="1104" customFormat="1" ht="11.25" customHeight="1" x14ac:dyDescent="0.2">
      <c r="A243" s="1415" t="s">
        <v>4628</v>
      </c>
      <c r="B243" s="1110">
        <v>217.5</v>
      </c>
      <c r="C243" s="1110">
        <v>217.5</v>
      </c>
      <c r="D243" s="1116" t="s">
        <v>3221</v>
      </c>
    </row>
    <row r="244" spans="1:4" s="1104" customFormat="1" ht="11.25" customHeight="1" x14ac:dyDescent="0.2">
      <c r="A244" s="1415"/>
      <c r="B244" s="1110">
        <v>217.5</v>
      </c>
      <c r="C244" s="1110">
        <v>217.5</v>
      </c>
      <c r="D244" s="1116" t="s">
        <v>11</v>
      </c>
    </row>
    <row r="245" spans="1:4" s="1104" customFormat="1" ht="11.25" customHeight="1" x14ac:dyDescent="0.2">
      <c r="A245" s="1414" t="s">
        <v>2672</v>
      </c>
      <c r="B245" s="1109">
        <v>70</v>
      </c>
      <c r="C245" s="1109">
        <v>70</v>
      </c>
      <c r="D245" s="1115" t="s">
        <v>2939</v>
      </c>
    </row>
    <row r="246" spans="1:4" s="1104" customFormat="1" ht="11.25" customHeight="1" x14ac:dyDescent="0.2">
      <c r="A246" s="1416"/>
      <c r="B246" s="1111">
        <v>70</v>
      </c>
      <c r="C246" s="1111">
        <v>70</v>
      </c>
      <c r="D246" s="1117" t="s">
        <v>11</v>
      </c>
    </row>
    <row r="247" spans="1:4" s="1104" customFormat="1" ht="11.25" customHeight="1" x14ac:dyDescent="0.2">
      <c r="A247" s="1415" t="s">
        <v>427</v>
      </c>
      <c r="B247" s="1110">
        <v>440</v>
      </c>
      <c r="C247" s="1110">
        <v>440</v>
      </c>
      <c r="D247" s="1116" t="s">
        <v>611</v>
      </c>
    </row>
    <row r="248" spans="1:4" s="1104" customFormat="1" ht="11.25" customHeight="1" x14ac:dyDescent="0.2">
      <c r="A248" s="1415"/>
      <c r="B248" s="1110">
        <v>440</v>
      </c>
      <c r="C248" s="1110">
        <v>440</v>
      </c>
      <c r="D248" s="1116" t="s">
        <v>11</v>
      </c>
    </row>
    <row r="249" spans="1:4" s="1104" customFormat="1" ht="11.25" customHeight="1" x14ac:dyDescent="0.2">
      <c r="A249" s="1414" t="s">
        <v>4629</v>
      </c>
      <c r="B249" s="1109">
        <v>144.65</v>
      </c>
      <c r="C249" s="1109">
        <v>144.65</v>
      </c>
      <c r="D249" s="1115" t="s">
        <v>2939</v>
      </c>
    </row>
    <row r="250" spans="1:4" s="1104" customFormat="1" ht="11.25" customHeight="1" x14ac:dyDescent="0.2">
      <c r="A250" s="1416"/>
      <c r="B250" s="1111">
        <v>144.65</v>
      </c>
      <c r="C250" s="1111">
        <v>144.65</v>
      </c>
      <c r="D250" s="1117" t="s">
        <v>11</v>
      </c>
    </row>
    <row r="251" spans="1:4" s="1104" customFormat="1" ht="11.25" customHeight="1" x14ac:dyDescent="0.2">
      <c r="A251" s="1414" t="s">
        <v>3787</v>
      </c>
      <c r="B251" s="1109">
        <v>263.2</v>
      </c>
      <c r="C251" s="1109">
        <v>263.2</v>
      </c>
      <c r="D251" s="1115" t="s">
        <v>3073</v>
      </c>
    </row>
    <row r="252" spans="1:4" s="1104" customFormat="1" ht="11.25" customHeight="1" x14ac:dyDescent="0.2">
      <c r="A252" s="1416"/>
      <c r="B252" s="1111">
        <v>263.2</v>
      </c>
      <c r="C252" s="1111">
        <v>263.2</v>
      </c>
      <c r="D252" s="1117" t="s">
        <v>11</v>
      </c>
    </row>
    <row r="253" spans="1:4" s="1104" customFormat="1" ht="11.25" customHeight="1" x14ac:dyDescent="0.2">
      <c r="A253" s="1414" t="s">
        <v>1673</v>
      </c>
      <c r="B253" s="1109">
        <v>19984.04</v>
      </c>
      <c r="C253" s="1109">
        <v>19984.035</v>
      </c>
      <c r="D253" s="1115" t="s">
        <v>1654</v>
      </c>
    </row>
    <row r="254" spans="1:4" s="1104" customFormat="1" ht="11.25" customHeight="1" x14ac:dyDescent="0.2">
      <c r="A254" s="1416"/>
      <c r="B254" s="1111">
        <v>19984.04</v>
      </c>
      <c r="C254" s="1111">
        <v>19984.035</v>
      </c>
      <c r="D254" s="1117" t="s">
        <v>11</v>
      </c>
    </row>
    <row r="255" spans="1:4" s="1104" customFormat="1" ht="11.25" customHeight="1" x14ac:dyDescent="0.2">
      <c r="A255" s="1415" t="s">
        <v>3788</v>
      </c>
      <c r="B255" s="1110">
        <v>52.8</v>
      </c>
      <c r="C255" s="1110">
        <v>52.8</v>
      </c>
      <c r="D255" s="1116" t="s">
        <v>2939</v>
      </c>
    </row>
    <row r="256" spans="1:4" s="1104" customFormat="1" ht="11.25" customHeight="1" x14ac:dyDescent="0.2">
      <c r="A256" s="1416"/>
      <c r="B256" s="1111">
        <v>52.8</v>
      </c>
      <c r="C256" s="1111">
        <v>52.8</v>
      </c>
      <c r="D256" s="1117" t="s">
        <v>11</v>
      </c>
    </row>
    <row r="257" spans="1:4" s="1104" customFormat="1" ht="11.25" customHeight="1" x14ac:dyDescent="0.2">
      <c r="A257" s="1415" t="s">
        <v>2673</v>
      </c>
      <c r="B257" s="1110">
        <v>150</v>
      </c>
      <c r="C257" s="1110">
        <v>150</v>
      </c>
      <c r="D257" s="1116" t="s">
        <v>2939</v>
      </c>
    </row>
    <row r="258" spans="1:4" s="1104" customFormat="1" ht="11.25" customHeight="1" x14ac:dyDescent="0.2">
      <c r="A258" s="1415"/>
      <c r="B258" s="1110">
        <v>150</v>
      </c>
      <c r="C258" s="1110">
        <v>150</v>
      </c>
      <c r="D258" s="1116" t="s">
        <v>11</v>
      </c>
    </row>
    <row r="259" spans="1:4" s="1104" customFormat="1" ht="11.25" customHeight="1" x14ac:dyDescent="0.2">
      <c r="A259" s="1414" t="s">
        <v>4630</v>
      </c>
      <c r="B259" s="1109">
        <v>110</v>
      </c>
      <c r="C259" s="1109">
        <v>110</v>
      </c>
      <c r="D259" s="1115" t="s">
        <v>559</v>
      </c>
    </row>
    <row r="260" spans="1:4" s="1104" customFormat="1" ht="11.25" customHeight="1" x14ac:dyDescent="0.2">
      <c r="A260" s="1415"/>
      <c r="B260" s="1110">
        <v>110</v>
      </c>
      <c r="C260" s="1110">
        <v>110</v>
      </c>
      <c r="D260" s="1116" t="s">
        <v>11</v>
      </c>
    </row>
    <row r="261" spans="1:4" s="1104" customFormat="1" ht="11.25" customHeight="1" x14ac:dyDescent="0.2">
      <c r="A261" s="1414" t="s">
        <v>4221</v>
      </c>
      <c r="B261" s="1109">
        <v>14000</v>
      </c>
      <c r="C261" s="1109">
        <v>12884.405430000001</v>
      </c>
      <c r="D261" s="1115" t="s">
        <v>3523</v>
      </c>
    </row>
    <row r="262" spans="1:4" s="1104" customFormat="1" ht="11.25" customHeight="1" x14ac:dyDescent="0.2">
      <c r="A262" s="1415"/>
      <c r="B262" s="1110">
        <v>691.54</v>
      </c>
      <c r="C262" s="1110">
        <v>691.53312000000005</v>
      </c>
      <c r="D262" s="1116" t="s">
        <v>464</v>
      </c>
    </row>
    <row r="263" spans="1:4" s="1104" customFormat="1" ht="11.25" customHeight="1" x14ac:dyDescent="0.2">
      <c r="A263" s="1416"/>
      <c r="B263" s="1111">
        <v>14691.54</v>
      </c>
      <c r="C263" s="1111">
        <v>13575.938550000001</v>
      </c>
      <c r="D263" s="1117" t="s">
        <v>11</v>
      </c>
    </row>
    <row r="264" spans="1:4" s="1104" customFormat="1" ht="11.25" customHeight="1" x14ac:dyDescent="0.2">
      <c r="A264" s="1415" t="s">
        <v>4631</v>
      </c>
      <c r="B264" s="1110">
        <v>2214</v>
      </c>
      <c r="C264" s="1110">
        <v>2207.65391</v>
      </c>
      <c r="D264" s="1116" t="s">
        <v>600</v>
      </c>
    </row>
    <row r="265" spans="1:4" s="1104" customFormat="1" ht="11.25" customHeight="1" x14ac:dyDescent="0.2">
      <c r="A265" s="1415"/>
      <c r="B265" s="1110">
        <v>2214</v>
      </c>
      <c r="C265" s="1110">
        <v>2207.65391</v>
      </c>
      <c r="D265" s="1116" t="s">
        <v>11</v>
      </c>
    </row>
    <row r="266" spans="1:4" s="1104" customFormat="1" ht="11.25" customHeight="1" x14ac:dyDescent="0.2">
      <c r="A266" s="1414" t="s">
        <v>4158</v>
      </c>
      <c r="B266" s="1109">
        <v>150</v>
      </c>
      <c r="C266" s="1109">
        <v>150</v>
      </c>
      <c r="D266" s="1115" t="s">
        <v>559</v>
      </c>
    </row>
    <row r="267" spans="1:4" s="1104" customFormat="1" ht="11.25" customHeight="1" x14ac:dyDescent="0.2">
      <c r="A267" s="1415"/>
      <c r="B267" s="1110">
        <v>800</v>
      </c>
      <c r="C267" s="1110">
        <v>800</v>
      </c>
      <c r="D267" s="1116" t="s">
        <v>3739</v>
      </c>
    </row>
    <row r="268" spans="1:4" s="1104" customFormat="1" ht="11.25" customHeight="1" x14ac:dyDescent="0.2">
      <c r="A268" s="1416"/>
      <c r="B268" s="1111">
        <v>950</v>
      </c>
      <c r="C268" s="1111">
        <v>950</v>
      </c>
      <c r="D268" s="1117" t="s">
        <v>11</v>
      </c>
    </row>
    <row r="269" spans="1:4" s="1104" customFormat="1" ht="11.25" customHeight="1" x14ac:dyDescent="0.2">
      <c r="A269" s="1415" t="s">
        <v>2606</v>
      </c>
      <c r="B269" s="1110">
        <v>100</v>
      </c>
      <c r="C269" s="1110">
        <v>100</v>
      </c>
      <c r="D269" s="1116" t="s">
        <v>3714</v>
      </c>
    </row>
    <row r="270" spans="1:4" s="1104" customFormat="1" ht="11.25" customHeight="1" x14ac:dyDescent="0.2">
      <c r="A270" s="1415"/>
      <c r="B270" s="1110">
        <v>100</v>
      </c>
      <c r="C270" s="1110">
        <v>100</v>
      </c>
      <c r="D270" s="1116" t="s">
        <v>11</v>
      </c>
    </row>
    <row r="271" spans="1:4" s="1104" customFormat="1" ht="11.25" customHeight="1" x14ac:dyDescent="0.2">
      <c r="A271" s="1414" t="s">
        <v>3258</v>
      </c>
      <c r="B271" s="1109">
        <v>70</v>
      </c>
      <c r="C271" s="1109">
        <v>70</v>
      </c>
      <c r="D271" s="1115" t="s">
        <v>2939</v>
      </c>
    </row>
    <row r="272" spans="1:4" s="1104" customFormat="1" ht="11.25" customHeight="1" x14ac:dyDescent="0.2">
      <c r="A272" s="1416"/>
      <c r="B272" s="1111">
        <v>70</v>
      </c>
      <c r="C272" s="1111">
        <v>70</v>
      </c>
      <c r="D272" s="1117" t="s">
        <v>11</v>
      </c>
    </row>
    <row r="273" spans="1:4" s="1104" customFormat="1" ht="11.25" customHeight="1" x14ac:dyDescent="0.2">
      <c r="A273" s="1415" t="s">
        <v>4192</v>
      </c>
      <c r="B273" s="1110">
        <v>500</v>
      </c>
      <c r="C273" s="1110">
        <v>500</v>
      </c>
      <c r="D273" s="1116" t="s">
        <v>3714</v>
      </c>
    </row>
    <row r="274" spans="1:4" s="1104" customFormat="1" ht="11.25" customHeight="1" x14ac:dyDescent="0.2">
      <c r="A274" s="1415"/>
      <c r="B274" s="1110">
        <v>500</v>
      </c>
      <c r="C274" s="1110">
        <v>500</v>
      </c>
      <c r="D274" s="1116" t="s">
        <v>11</v>
      </c>
    </row>
    <row r="275" spans="1:4" s="1104" customFormat="1" ht="11.25" customHeight="1" x14ac:dyDescent="0.2">
      <c r="A275" s="1414" t="s">
        <v>4193</v>
      </c>
      <c r="B275" s="1109">
        <v>1100</v>
      </c>
      <c r="C275" s="1109">
        <v>1100</v>
      </c>
      <c r="D275" s="1115" t="s">
        <v>611</v>
      </c>
    </row>
    <row r="276" spans="1:4" s="1104" customFormat="1" ht="11.25" customHeight="1" x14ac:dyDescent="0.2">
      <c r="A276" s="1415"/>
      <c r="B276" s="1110">
        <v>120</v>
      </c>
      <c r="C276" s="1110">
        <v>120</v>
      </c>
      <c r="D276" s="1116" t="s">
        <v>3714</v>
      </c>
    </row>
    <row r="277" spans="1:4" s="1104" customFormat="1" ht="11.25" customHeight="1" x14ac:dyDescent="0.2">
      <c r="A277" s="1416"/>
      <c r="B277" s="1111">
        <v>1220</v>
      </c>
      <c r="C277" s="1111">
        <v>1220</v>
      </c>
      <c r="D277" s="1117" t="s">
        <v>11</v>
      </c>
    </row>
    <row r="278" spans="1:4" s="1104" customFormat="1" ht="11.25" customHeight="1" x14ac:dyDescent="0.2">
      <c r="A278" s="1415" t="s">
        <v>4194</v>
      </c>
      <c r="B278" s="1110">
        <v>100</v>
      </c>
      <c r="C278" s="1110">
        <v>100</v>
      </c>
      <c r="D278" s="1116" t="s">
        <v>3714</v>
      </c>
    </row>
    <row r="279" spans="1:4" s="1104" customFormat="1" ht="11.25" customHeight="1" x14ac:dyDescent="0.2">
      <c r="A279" s="1416"/>
      <c r="B279" s="1111">
        <v>100</v>
      </c>
      <c r="C279" s="1111">
        <v>100</v>
      </c>
      <c r="D279" s="1117" t="s">
        <v>11</v>
      </c>
    </row>
    <row r="280" spans="1:4" s="1104" customFormat="1" ht="11.25" customHeight="1" x14ac:dyDescent="0.2">
      <c r="A280" s="1415" t="s">
        <v>2840</v>
      </c>
      <c r="B280" s="1110">
        <v>200</v>
      </c>
      <c r="C280" s="1110">
        <v>200</v>
      </c>
      <c r="D280" s="1116" t="s">
        <v>3714</v>
      </c>
    </row>
    <row r="281" spans="1:4" s="1104" customFormat="1" ht="11.25" customHeight="1" x14ac:dyDescent="0.2">
      <c r="A281" s="1415"/>
      <c r="B281" s="1110">
        <v>200</v>
      </c>
      <c r="C281" s="1110">
        <v>200</v>
      </c>
      <c r="D281" s="1116" t="s">
        <v>11</v>
      </c>
    </row>
    <row r="282" spans="1:4" s="1104" customFormat="1" ht="11.25" customHeight="1" x14ac:dyDescent="0.2">
      <c r="A282" s="1414" t="s">
        <v>1674</v>
      </c>
      <c r="B282" s="1109">
        <v>2737</v>
      </c>
      <c r="C282" s="1109">
        <v>2737</v>
      </c>
      <c r="D282" s="1115" t="s">
        <v>600</v>
      </c>
    </row>
    <row r="283" spans="1:4" s="1104" customFormat="1" ht="11.25" customHeight="1" x14ac:dyDescent="0.2">
      <c r="A283" s="1415"/>
      <c r="B283" s="1110">
        <v>2737</v>
      </c>
      <c r="C283" s="1110">
        <v>2737</v>
      </c>
      <c r="D283" s="1116" t="s">
        <v>11</v>
      </c>
    </row>
    <row r="284" spans="1:4" s="1104" customFormat="1" ht="11.25" customHeight="1" x14ac:dyDescent="0.2">
      <c r="A284" s="1414" t="s">
        <v>4632</v>
      </c>
      <c r="B284" s="1109">
        <v>58.03</v>
      </c>
      <c r="C284" s="1109">
        <v>58.03</v>
      </c>
      <c r="D284" s="1115" t="s">
        <v>3073</v>
      </c>
    </row>
    <row r="285" spans="1:4" s="1104" customFormat="1" ht="11.25" customHeight="1" x14ac:dyDescent="0.2">
      <c r="A285" s="1416"/>
      <c r="B285" s="1111">
        <v>58.03</v>
      </c>
      <c r="C285" s="1111">
        <v>58.03</v>
      </c>
      <c r="D285" s="1117" t="s">
        <v>11</v>
      </c>
    </row>
    <row r="286" spans="1:4" s="1104" customFormat="1" ht="11.25" customHeight="1" x14ac:dyDescent="0.2">
      <c r="A286" s="1415" t="s">
        <v>4633</v>
      </c>
      <c r="B286" s="1110">
        <v>95</v>
      </c>
      <c r="C286" s="1110">
        <v>95</v>
      </c>
      <c r="D286" s="1116" t="s">
        <v>2508</v>
      </c>
    </row>
    <row r="287" spans="1:4" s="1104" customFormat="1" ht="11.25" customHeight="1" x14ac:dyDescent="0.2">
      <c r="A287" s="1415"/>
      <c r="B287" s="1110">
        <v>95</v>
      </c>
      <c r="C287" s="1110">
        <v>95</v>
      </c>
      <c r="D287" s="1116" t="s">
        <v>11</v>
      </c>
    </row>
    <row r="288" spans="1:4" s="1104" customFormat="1" ht="11.25" customHeight="1" x14ac:dyDescent="0.2">
      <c r="A288" s="1414" t="s">
        <v>4195</v>
      </c>
      <c r="B288" s="1109">
        <v>1000</v>
      </c>
      <c r="C288" s="1109">
        <v>1000</v>
      </c>
      <c r="D288" s="1115" t="s">
        <v>3714</v>
      </c>
    </row>
    <row r="289" spans="1:4" s="1104" customFormat="1" ht="11.25" customHeight="1" x14ac:dyDescent="0.2">
      <c r="A289" s="1416"/>
      <c r="B289" s="1111">
        <v>1000</v>
      </c>
      <c r="C289" s="1111">
        <v>1000</v>
      </c>
      <c r="D289" s="1117" t="s">
        <v>11</v>
      </c>
    </row>
    <row r="290" spans="1:4" s="1104" customFormat="1" ht="11.25" customHeight="1" x14ac:dyDescent="0.2">
      <c r="A290" s="1415" t="s">
        <v>2674</v>
      </c>
      <c r="B290" s="1110">
        <v>1500</v>
      </c>
      <c r="C290" s="1110">
        <v>1500</v>
      </c>
      <c r="D290" s="1116" t="s">
        <v>3450</v>
      </c>
    </row>
    <row r="291" spans="1:4" s="1104" customFormat="1" ht="11.25" customHeight="1" x14ac:dyDescent="0.2">
      <c r="A291" s="1415"/>
      <c r="B291" s="1110">
        <v>1500</v>
      </c>
      <c r="C291" s="1110">
        <v>1500</v>
      </c>
      <c r="D291" s="1116" t="s">
        <v>11</v>
      </c>
    </row>
    <row r="292" spans="1:4" s="1104" customFormat="1" ht="11.25" customHeight="1" x14ac:dyDescent="0.2">
      <c r="A292" s="1414" t="s">
        <v>4634</v>
      </c>
      <c r="B292" s="1109">
        <v>750</v>
      </c>
      <c r="C292" s="1109">
        <v>745</v>
      </c>
      <c r="D292" s="1115" t="s">
        <v>2507</v>
      </c>
    </row>
    <row r="293" spans="1:4" s="1104" customFormat="1" ht="11.25" customHeight="1" x14ac:dyDescent="0.2">
      <c r="A293" s="1416"/>
      <c r="B293" s="1111">
        <v>750</v>
      </c>
      <c r="C293" s="1111">
        <v>745</v>
      </c>
      <c r="D293" s="1117" t="s">
        <v>11</v>
      </c>
    </row>
    <row r="294" spans="1:4" s="1104" customFormat="1" ht="21" x14ac:dyDescent="0.2">
      <c r="A294" s="1415" t="s">
        <v>1675</v>
      </c>
      <c r="B294" s="1110">
        <v>80</v>
      </c>
      <c r="C294" s="1110">
        <v>80</v>
      </c>
      <c r="D294" s="1116" t="s">
        <v>599</v>
      </c>
    </row>
    <row r="295" spans="1:4" s="1104" customFormat="1" ht="11.25" customHeight="1" x14ac:dyDescent="0.2">
      <c r="A295" s="1415"/>
      <c r="B295" s="1110">
        <v>2975</v>
      </c>
      <c r="C295" s="1110">
        <v>2848</v>
      </c>
      <c r="D295" s="1116" t="s">
        <v>600</v>
      </c>
    </row>
    <row r="296" spans="1:4" s="1104" customFormat="1" ht="11.25" customHeight="1" x14ac:dyDescent="0.2">
      <c r="A296" s="1415"/>
      <c r="B296" s="1110">
        <v>3055</v>
      </c>
      <c r="C296" s="1110">
        <v>2928</v>
      </c>
      <c r="D296" s="1116" t="s">
        <v>11</v>
      </c>
    </row>
    <row r="297" spans="1:4" s="1104" customFormat="1" ht="11.25" customHeight="1" x14ac:dyDescent="0.2">
      <c r="A297" s="1414" t="s">
        <v>4196</v>
      </c>
      <c r="B297" s="1109">
        <v>1500</v>
      </c>
      <c r="C297" s="1109">
        <v>0</v>
      </c>
      <c r="D297" s="1115" t="s">
        <v>3714</v>
      </c>
    </row>
    <row r="298" spans="1:4" s="1104" customFormat="1" ht="11.25" customHeight="1" x14ac:dyDescent="0.2">
      <c r="A298" s="1416"/>
      <c r="B298" s="1111">
        <v>1500</v>
      </c>
      <c r="C298" s="1111">
        <v>0</v>
      </c>
      <c r="D298" s="1117" t="s">
        <v>11</v>
      </c>
    </row>
    <row r="299" spans="1:4" s="1104" customFormat="1" ht="11.25" customHeight="1" x14ac:dyDescent="0.2">
      <c r="A299" s="1415" t="s">
        <v>1676</v>
      </c>
      <c r="B299" s="1110">
        <v>85</v>
      </c>
      <c r="C299" s="1110">
        <v>85</v>
      </c>
      <c r="D299" s="1116" t="s">
        <v>3220</v>
      </c>
    </row>
    <row r="300" spans="1:4" s="1104" customFormat="1" ht="21" x14ac:dyDescent="0.2">
      <c r="A300" s="1415"/>
      <c r="B300" s="1110">
        <v>201</v>
      </c>
      <c r="C300" s="1110">
        <v>201</v>
      </c>
      <c r="D300" s="1116" t="s">
        <v>599</v>
      </c>
    </row>
    <row r="301" spans="1:4" s="1104" customFormat="1" ht="11.25" customHeight="1" x14ac:dyDescent="0.2">
      <c r="A301" s="1415"/>
      <c r="B301" s="1110">
        <v>120</v>
      </c>
      <c r="C301" s="1110">
        <v>115.01600000000001</v>
      </c>
      <c r="D301" s="1116" t="s">
        <v>3770</v>
      </c>
    </row>
    <row r="302" spans="1:4" s="1104" customFormat="1" ht="11.25" customHeight="1" x14ac:dyDescent="0.2">
      <c r="A302" s="1415"/>
      <c r="B302" s="1110">
        <v>7600</v>
      </c>
      <c r="C302" s="1110">
        <v>7600</v>
      </c>
      <c r="D302" s="1116" t="s">
        <v>600</v>
      </c>
    </row>
    <row r="303" spans="1:4" s="1104" customFormat="1" ht="11.25" customHeight="1" x14ac:dyDescent="0.2">
      <c r="A303" s="1416"/>
      <c r="B303" s="1111">
        <v>8006</v>
      </c>
      <c r="C303" s="1111">
        <v>8001.0159999999996</v>
      </c>
      <c r="D303" s="1117" t="s">
        <v>11</v>
      </c>
    </row>
    <row r="304" spans="1:4" s="1104" customFormat="1" ht="11.25" customHeight="1" x14ac:dyDescent="0.2">
      <c r="A304" s="1415" t="s">
        <v>2616</v>
      </c>
      <c r="B304" s="1110">
        <v>150</v>
      </c>
      <c r="C304" s="1110">
        <v>150</v>
      </c>
      <c r="D304" s="1116" t="s">
        <v>651</v>
      </c>
    </row>
    <row r="305" spans="1:4" s="1104" customFormat="1" ht="11.25" customHeight="1" x14ac:dyDescent="0.2">
      <c r="A305" s="1415"/>
      <c r="B305" s="1110">
        <v>150</v>
      </c>
      <c r="C305" s="1110">
        <v>150</v>
      </c>
      <c r="D305" s="1116" t="s">
        <v>11</v>
      </c>
    </row>
    <row r="306" spans="1:4" s="1104" customFormat="1" ht="11.25" customHeight="1" x14ac:dyDescent="0.2">
      <c r="A306" s="1414" t="s">
        <v>1677</v>
      </c>
      <c r="B306" s="1109">
        <v>92</v>
      </c>
      <c r="C306" s="1109">
        <v>92</v>
      </c>
      <c r="D306" s="1115" t="s">
        <v>2510</v>
      </c>
    </row>
    <row r="307" spans="1:4" s="1104" customFormat="1" ht="11.25" customHeight="1" x14ac:dyDescent="0.2">
      <c r="A307" s="1415"/>
      <c r="B307" s="1110">
        <v>92</v>
      </c>
      <c r="C307" s="1110">
        <v>92</v>
      </c>
      <c r="D307" s="1116" t="s">
        <v>11</v>
      </c>
    </row>
    <row r="308" spans="1:4" s="1104" customFormat="1" ht="11.25" customHeight="1" x14ac:dyDescent="0.2">
      <c r="A308" s="1414" t="s">
        <v>2836</v>
      </c>
      <c r="B308" s="1109">
        <v>195</v>
      </c>
      <c r="C308" s="1109">
        <v>172.06616</v>
      </c>
      <c r="D308" s="1115" t="s">
        <v>2587</v>
      </c>
    </row>
    <row r="309" spans="1:4" s="1104" customFormat="1" ht="11.25" customHeight="1" x14ac:dyDescent="0.2">
      <c r="A309" s="1416"/>
      <c r="B309" s="1111">
        <v>195</v>
      </c>
      <c r="C309" s="1111">
        <v>172.06616</v>
      </c>
      <c r="D309" s="1117" t="s">
        <v>11</v>
      </c>
    </row>
    <row r="310" spans="1:4" s="1104" customFormat="1" ht="11.25" customHeight="1" x14ac:dyDescent="0.2">
      <c r="A310" s="1415" t="s">
        <v>3259</v>
      </c>
      <c r="B310" s="1110">
        <v>99.2</v>
      </c>
      <c r="C310" s="1110">
        <v>0</v>
      </c>
      <c r="D310" s="1116" t="s">
        <v>579</v>
      </c>
    </row>
    <row r="311" spans="1:4" s="1104" customFormat="1" ht="11.25" customHeight="1" x14ac:dyDescent="0.2">
      <c r="A311" s="1415"/>
      <c r="B311" s="1110">
        <v>374.21</v>
      </c>
      <c r="C311" s="1110">
        <v>374.21199999999999</v>
      </c>
      <c r="D311" s="1116" t="s">
        <v>3073</v>
      </c>
    </row>
    <row r="312" spans="1:4" s="1104" customFormat="1" ht="11.25" customHeight="1" x14ac:dyDescent="0.2">
      <c r="A312" s="1415"/>
      <c r="B312" s="1110">
        <v>473.40999999999997</v>
      </c>
      <c r="C312" s="1110">
        <v>374.21199999999999</v>
      </c>
      <c r="D312" s="1116" t="s">
        <v>11</v>
      </c>
    </row>
    <row r="313" spans="1:4" s="1104" customFormat="1" ht="11.25" customHeight="1" x14ac:dyDescent="0.2">
      <c r="A313" s="1414" t="s">
        <v>1678</v>
      </c>
      <c r="B313" s="1109">
        <v>3459.25</v>
      </c>
      <c r="C313" s="1109">
        <v>3459.252</v>
      </c>
      <c r="D313" s="1115" t="s">
        <v>1654</v>
      </c>
    </row>
    <row r="314" spans="1:4" s="1104" customFormat="1" ht="11.25" customHeight="1" x14ac:dyDescent="0.2">
      <c r="A314" s="1416"/>
      <c r="B314" s="1111">
        <v>3459.25</v>
      </c>
      <c r="C314" s="1111">
        <v>3459.252</v>
      </c>
      <c r="D314" s="1117" t="s">
        <v>11</v>
      </c>
    </row>
    <row r="315" spans="1:4" s="1104" customFormat="1" ht="11.25" customHeight="1" x14ac:dyDescent="0.2">
      <c r="A315" s="1415" t="s">
        <v>3789</v>
      </c>
      <c r="B315" s="1110">
        <v>350</v>
      </c>
      <c r="C315" s="1110">
        <v>350</v>
      </c>
      <c r="D315" s="1116" t="s">
        <v>3073</v>
      </c>
    </row>
    <row r="316" spans="1:4" s="1104" customFormat="1" ht="11.25" customHeight="1" x14ac:dyDescent="0.2">
      <c r="A316" s="1415"/>
      <c r="B316" s="1110">
        <v>350</v>
      </c>
      <c r="C316" s="1110">
        <v>350</v>
      </c>
      <c r="D316" s="1116" t="s">
        <v>11</v>
      </c>
    </row>
    <row r="317" spans="1:4" s="1104" customFormat="1" ht="11.25" customHeight="1" x14ac:dyDescent="0.2">
      <c r="A317" s="1414" t="s">
        <v>2675</v>
      </c>
      <c r="B317" s="1109">
        <v>3900</v>
      </c>
      <c r="C317" s="1109">
        <v>3800</v>
      </c>
      <c r="D317" s="1115" t="s">
        <v>3450</v>
      </c>
    </row>
    <row r="318" spans="1:4" s="1104" customFormat="1" ht="11.25" customHeight="1" x14ac:dyDescent="0.2">
      <c r="A318" s="1416"/>
      <c r="B318" s="1111">
        <v>3900</v>
      </c>
      <c r="C318" s="1111">
        <v>3800</v>
      </c>
      <c r="D318" s="1117" t="s">
        <v>11</v>
      </c>
    </row>
    <row r="319" spans="1:4" s="1104" customFormat="1" ht="11.25" customHeight="1" x14ac:dyDescent="0.2">
      <c r="A319" s="1415" t="s">
        <v>3513</v>
      </c>
      <c r="B319" s="1110">
        <v>200</v>
      </c>
      <c r="C319" s="1110">
        <v>200</v>
      </c>
      <c r="D319" s="1116" t="s">
        <v>3714</v>
      </c>
    </row>
    <row r="320" spans="1:4" s="1104" customFormat="1" ht="11.25" customHeight="1" x14ac:dyDescent="0.2">
      <c r="A320" s="1415"/>
      <c r="B320" s="1110">
        <v>200</v>
      </c>
      <c r="C320" s="1110">
        <v>200</v>
      </c>
      <c r="D320" s="1116" t="s">
        <v>11</v>
      </c>
    </row>
    <row r="321" spans="1:4" s="1104" customFormat="1" ht="21" x14ac:dyDescent="0.2">
      <c r="A321" s="1414" t="s">
        <v>2676</v>
      </c>
      <c r="B321" s="1109">
        <v>305</v>
      </c>
      <c r="C321" s="1109">
        <v>266.69400000000002</v>
      </c>
      <c r="D321" s="1115" t="s">
        <v>599</v>
      </c>
    </row>
    <row r="322" spans="1:4" s="1104" customFormat="1" ht="11.25" customHeight="1" x14ac:dyDescent="0.2">
      <c r="A322" s="1415"/>
      <c r="B322" s="1110">
        <v>9620</v>
      </c>
      <c r="C322" s="1110">
        <v>9620</v>
      </c>
      <c r="D322" s="1116" t="s">
        <v>600</v>
      </c>
    </row>
    <row r="323" spans="1:4" s="1104" customFormat="1" ht="11.25" customHeight="1" x14ac:dyDescent="0.2">
      <c r="A323" s="1416"/>
      <c r="B323" s="1111">
        <v>9925</v>
      </c>
      <c r="C323" s="1111">
        <v>9886.6939999999995</v>
      </c>
      <c r="D323" s="1117" t="s">
        <v>11</v>
      </c>
    </row>
    <row r="324" spans="1:4" s="1104" customFormat="1" ht="11.25" customHeight="1" x14ac:dyDescent="0.2">
      <c r="A324" s="1415" t="s">
        <v>4635</v>
      </c>
      <c r="B324" s="1110">
        <v>937</v>
      </c>
      <c r="C324" s="1110">
        <v>937</v>
      </c>
      <c r="D324" s="1116" t="s">
        <v>600</v>
      </c>
    </row>
    <row r="325" spans="1:4" s="1104" customFormat="1" ht="21" x14ac:dyDescent="0.2">
      <c r="A325" s="1415"/>
      <c r="B325" s="1110">
        <v>200</v>
      </c>
      <c r="C325" s="1110">
        <v>200</v>
      </c>
      <c r="D325" s="1116" t="s">
        <v>4613</v>
      </c>
    </row>
    <row r="326" spans="1:4" s="1104" customFormat="1" ht="11.25" customHeight="1" x14ac:dyDescent="0.2">
      <c r="A326" s="1416"/>
      <c r="B326" s="1111">
        <v>1137</v>
      </c>
      <c r="C326" s="1111">
        <v>1137</v>
      </c>
      <c r="D326" s="1117" t="s">
        <v>11</v>
      </c>
    </row>
    <row r="327" spans="1:4" s="1104" customFormat="1" ht="11.25" customHeight="1" x14ac:dyDescent="0.2">
      <c r="A327" s="1415" t="s">
        <v>4197</v>
      </c>
      <c r="B327" s="1110">
        <v>3500</v>
      </c>
      <c r="C327" s="1110">
        <v>3500</v>
      </c>
      <c r="D327" s="1116" t="s">
        <v>3714</v>
      </c>
    </row>
    <row r="328" spans="1:4" s="1104" customFormat="1" ht="11.25" customHeight="1" x14ac:dyDescent="0.2">
      <c r="A328" s="1415"/>
      <c r="B328" s="1110">
        <v>3500</v>
      </c>
      <c r="C328" s="1110">
        <v>3500</v>
      </c>
      <c r="D328" s="1116" t="s">
        <v>11</v>
      </c>
    </row>
    <row r="329" spans="1:4" s="1104" customFormat="1" ht="11.25" customHeight="1" x14ac:dyDescent="0.2">
      <c r="A329" s="1414" t="s">
        <v>1679</v>
      </c>
      <c r="B329" s="1109">
        <v>120</v>
      </c>
      <c r="C329" s="1109">
        <v>120</v>
      </c>
      <c r="D329" s="1115" t="s">
        <v>3770</v>
      </c>
    </row>
    <row r="330" spans="1:4" s="1104" customFormat="1" ht="21" x14ac:dyDescent="0.2">
      <c r="A330" s="1415"/>
      <c r="B330" s="1110">
        <v>200</v>
      </c>
      <c r="C330" s="1110">
        <v>200</v>
      </c>
      <c r="D330" s="1116" t="s">
        <v>4613</v>
      </c>
    </row>
    <row r="331" spans="1:4" s="1104" customFormat="1" ht="11.25" customHeight="1" x14ac:dyDescent="0.2">
      <c r="A331" s="1415"/>
      <c r="B331" s="1110">
        <v>320</v>
      </c>
      <c r="C331" s="1110">
        <v>320</v>
      </c>
      <c r="D331" s="1116" t="s">
        <v>11</v>
      </c>
    </row>
    <row r="332" spans="1:4" s="1104" customFormat="1" ht="11.25" customHeight="1" x14ac:dyDescent="0.2">
      <c r="A332" s="1414" t="s">
        <v>1680</v>
      </c>
      <c r="B332" s="1109">
        <v>1340</v>
      </c>
      <c r="C332" s="1109">
        <v>1340</v>
      </c>
      <c r="D332" s="1115" t="s">
        <v>3450</v>
      </c>
    </row>
    <row r="333" spans="1:4" s="1104" customFormat="1" ht="11.25" customHeight="1" x14ac:dyDescent="0.2">
      <c r="A333" s="1416"/>
      <c r="B333" s="1111">
        <v>1340</v>
      </c>
      <c r="C333" s="1111">
        <v>1340</v>
      </c>
      <c r="D333" s="1117" t="s">
        <v>11</v>
      </c>
    </row>
    <row r="334" spans="1:4" s="1104" customFormat="1" ht="21" x14ac:dyDescent="0.2">
      <c r="A334" s="1415" t="s">
        <v>4636</v>
      </c>
      <c r="B334" s="1110">
        <v>169</v>
      </c>
      <c r="C334" s="1110">
        <v>169</v>
      </c>
      <c r="D334" s="1116" t="s">
        <v>4613</v>
      </c>
    </row>
    <row r="335" spans="1:4" s="1104" customFormat="1" ht="11.25" customHeight="1" x14ac:dyDescent="0.2">
      <c r="A335" s="1415"/>
      <c r="B335" s="1110">
        <v>169</v>
      </c>
      <c r="C335" s="1110">
        <v>169</v>
      </c>
      <c r="D335" s="1116" t="s">
        <v>11</v>
      </c>
    </row>
    <row r="336" spans="1:4" s="1104" customFormat="1" ht="11.25" customHeight="1" x14ac:dyDescent="0.2">
      <c r="A336" s="1414" t="s">
        <v>3260</v>
      </c>
      <c r="B336" s="1109">
        <v>80</v>
      </c>
      <c r="C336" s="1109">
        <v>80</v>
      </c>
      <c r="D336" s="1115" t="s">
        <v>2956</v>
      </c>
    </row>
    <row r="337" spans="1:4" s="1104" customFormat="1" ht="11.25" customHeight="1" x14ac:dyDescent="0.2">
      <c r="A337" s="1416"/>
      <c r="B337" s="1111">
        <v>80</v>
      </c>
      <c r="C337" s="1111">
        <v>80</v>
      </c>
      <c r="D337" s="1117" t="s">
        <v>11</v>
      </c>
    </row>
    <row r="338" spans="1:4" s="1104" customFormat="1" ht="21" x14ac:dyDescent="0.2">
      <c r="A338" s="1415" t="s">
        <v>1681</v>
      </c>
      <c r="B338" s="1110">
        <v>66</v>
      </c>
      <c r="C338" s="1110">
        <v>66</v>
      </c>
      <c r="D338" s="1116" t="s">
        <v>599</v>
      </c>
    </row>
    <row r="339" spans="1:4" s="1104" customFormat="1" ht="11.25" customHeight="1" x14ac:dyDescent="0.2">
      <c r="A339" s="1415"/>
      <c r="B339" s="1110">
        <v>1219</v>
      </c>
      <c r="C339" s="1110">
        <v>1219</v>
      </c>
      <c r="D339" s="1116" t="s">
        <v>600</v>
      </c>
    </row>
    <row r="340" spans="1:4" s="1104" customFormat="1" ht="11.25" customHeight="1" x14ac:dyDescent="0.2">
      <c r="A340" s="1415"/>
      <c r="B340" s="1110">
        <v>95</v>
      </c>
      <c r="C340" s="1110">
        <v>95</v>
      </c>
      <c r="D340" s="1116" t="s">
        <v>598</v>
      </c>
    </row>
    <row r="341" spans="1:4" s="1104" customFormat="1" ht="11.25" customHeight="1" x14ac:dyDescent="0.2">
      <c r="A341" s="1415"/>
      <c r="B341" s="1110">
        <v>1380</v>
      </c>
      <c r="C341" s="1110">
        <v>1380</v>
      </c>
      <c r="D341" s="1116" t="s">
        <v>11</v>
      </c>
    </row>
    <row r="342" spans="1:4" s="1104" customFormat="1" ht="11.25" customHeight="1" x14ac:dyDescent="0.2">
      <c r="A342" s="1414" t="s">
        <v>1682</v>
      </c>
      <c r="B342" s="1109">
        <v>90.5</v>
      </c>
      <c r="C342" s="1109">
        <v>90.5</v>
      </c>
      <c r="D342" s="1115" t="s">
        <v>3220</v>
      </c>
    </row>
    <row r="343" spans="1:4" s="1104" customFormat="1" ht="11.25" customHeight="1" x14ac:dyDescent="0.2">
      <c r="A343" s="1415"/>
      <c r="B343" s="1110">
        <v>80</v>
      </c>
      <c r="C343" s="1110">
        <v>80</v>
      </c>
      <c r="D343" s="1116" t="s">
        <v>2956</v>
      </c>
    </row>
    <row r="344" spans="1:4" s="1104" customFormat="1" ht="11.25" customHeight="1" x14ac:dyDescent="0.2">
      <c r="A344" s="1415"/>
      <c r="B344" s="1110">
        <v>100</v>
      </c>
      <c r="C344" s="1110">
        <v>100</v>
      </c>
      <c r="D344" s="1116" t="s">
        <v>4587</v>
      </c>
    </row>
    <row r="345" spans="1:4" s="1104" customFormat="1" ht="21" x14ac:dyDescent="0.2">
      <c r="A345" s="1415"/>
      <c r="B345" s="1110">
        <v>707</v>
      </c>
      <c r="C345" s="1110">
        <v>707</v>
      </c>
      <c r="D345" s="1116" t="s">
        <v>599</v>
      </c>
    </row>
    <row r="346" spans="1:4" s="1104" customFormat="1" ht="11.25" customHeight="1" x14ac:dyDescent="0.2">
      <c r="A346" s="1415"/>
      <c r="B346" s="1110">
        <v>30974</v>
      </c>
      <c r="C346" s="1110">
        <v>30974</v>
      </c>
      <c r="D346" s="1116" t="s">
        <v>600</v>
      </c>
    </row>
    <row r="347" spans="1:4" s="1104" customFormat="1" ht="11.25" customHeight="1" x14ac:dyDescent="0.2">
      <c r="A347" s="1415"/>
      <c r="B347" s="1110">
        <v>215</v>
      </c>
      <c r="C347" s="1110">
        <v>215</v>
      </c>
      <c r="D347" s="1116" t="s">
        <v>598</v>
      </c>
    </row>
    <row r="348" spans="1:4" s="1104" customFormat="1" ht="21" x14ac:dyDescent="0.2">
      <c r="A348" s="1415"/>
      <c r="B348" s="1110">
        <v>450</v>
      </c>
      <c r="C348" s="1110">
        <v>450</v>
      </c>
      <c r="D348" s="1116" t="s">
        <v>4613</v>
      </c>
    </row>
    <row r="349" spans="1:4" s="1104" customFormat="1" ht="11.25" customHeight="1" x14ac:dyDescent="0.2">
      <c r="A349" s="1415"/>
      <c r="B349" s="1110">
        <v>89</v>
      </c>
      <c r="C349" s="1110">
        <v>89</v>
      </c>
      <c r="D349" s="1116" t="s">
        <v>559</v>
      </c>
    </row>
    <row r="350" spans="1:4" s="1104" customFormat="1" ht="11.25" customHeight="1" x14ac:dyDescent="0.2">
      <c r="A350" s="1416"/>
      <c r="B350" s="1111">
        <v>32705.5</v>
      </c>
      <c r="C350" s="1111">
        <v>32705.5</v>
      </c>
      <c r="D350" s="1117" t="s">
        <v>11</v>
      </c>
    </row>
    <row r="351" spans="1:4" s="1104" customFormat="1" ht="21" x14ac:dyDescent="0.2">
      <c r="A351" s="1415" t="s">
        <v>4637</v>
      </c>
      <c r="B351" s="1110">
        <v>63</v>
      </c>
      <c r="C351" s="1110">
        <v>63</v>
      </c>
      <c r="D351" s="1116" t="s">
        <v>599</v>
      </c>
    </row>
    <row r="352" spans="1:4" s="1104" customFormat="1" ht="11.25" customHeight="1" x14ac:dyDescent="0.2">
      <c r="A352" s="1415"/>
      <c r="B352" s="1110">
        <v>2381</v>
      </c>
      <c r="C352" s="1110">
        <v>2381</v>
      </c>
      <c r="D352" s="1116" t="s">
        <v>600</v>
      </c>
    </row>
    <row r="353" spans="1:4" s="1104" customFormat="1" ht="11.25" customHeight="1" x14ac:dyDescent="0.2">
      <c r="A353" s="1415"/>
      <c r="B353" s="1110">
        <v>2444</v>
      </c>
      <c r="C353" s="1110">
        <v>2444</v>
      </c>
      <c r="D353" s="1116" t="s">
        <v>11</v>
      </c>
    </row>
    <row r="354" spans="1:4" s="1104" customFormat="1" ht="21" x14ac:dyDescent="0.2">
      <c r="A354" s="1414" t="s">
        <v>4638</v>
      </c>
      <c r="B354" s="1109">
        <v>1220</v>
      </c>
      <c r="C354" s="1109">
        <v>1220</v>
      </c>
      <c r="D354" s="1115" t="s">
        <v>599</v>
      </c>
    </row>
    <row r="355" spans="1:4" s="1104" customFormat="1" ht="11.25" customHeight="1" x14ac:dyDescent="0.2">
      <c r="A355" s="1415"/>
      <c r="B355" s="1110">
        <v>34364</v>
      </c>
      <c r="C355" s="1110">
        <v>34364</v>
      </c>
      <c r="D355" s="1116" t="s">
        <v>600</v>
      </c>
    </row>
    <row r="356" spans="1:4" s="1104" customFormat="1" ht="11.25" customHeight="1" x14ac:dyDescent="0.2">
      <c r="A356" s="1415"/>
      <c r="B356" s="1110">
        <v>219</v>
      </c>
      <c r="C356" s="1110">
        <v>219</v>
      </c>
      <c r="D356" s="1116" t="s">
        <v>598</v>
      </c>
    </row>
    <row r="357" spans="1:4" s="1104" customFormat="1" ht="11.25" customHeight="1" x14ac:dyDescent="0.2">
      <c r="A357" s="1416"/>
      <c r="B357" s="1111">
        <v>35803</v>
      </c>
      <c r="C357" s="1111">
        <v>35803</v>
      </c>
      <c r="D357" s="1117" t="s">
        <v>11</v>
      </c>
    </row>
    <row r="358" spans="1:4" s="1104" customFormat="1" ht="11.25" customHeight="1" x14ac:dyDescent="0.2">
      <c r="A358" s="1415" t="s">
        <v>2677</v>
      </c>
      <c r="B358" s="1110">
        <v>120</v>
      </c>
      <c r="C358" s="1110">
        <v>120</v>
      </c>
      <c r="D358" s="1116" t="s">
        <v>3770</v>
      </c>
    </row>
    <row r="359" spans="1:4" s="1104" customFormat="1" ht="11.25" customHeight="1" x14ac:dyDescent="0.2">
      <c r="A359" s="1416"/>
      <c r="B359" s="1111">
        <v>120</v>
      </c>
      <c r="C359" s="1111">
        <v>120</v>
      </c>
      <c r="D359" s="1117" t="s">
        <v>11</v>
      </c>
    </row>
    <row r="360" spans="1:4" s="1104" customFormat="1" ht="11.25" customHeight="1" x14ac:dyDescent="0.2">
      <c r="A360" s="1415" t="s">
        <v>1683</v>
      </c>
      <c r="B360" s="1110">
        <v>4325</v>
      </c>
      <c r="C360" s="1110">
        <v>4325</v>
      </c>
      <c r="D360" s="1116" t="s">
        <v>600</v>
      </c>
    </row>
    <row r="361" spans="1:4" s="1104" customFormat="1" ht="11.25" customHeight="1" x14ac:dyDescent="0.2">
      <c r="A361" s="1415"/>
      <c r="B361" s="1110">
        <v>4325</v>
      </c>
      <c r="C361" s="1110">
        <v>4325</v>
      </c>
      <c r="D361" s="1116" t="s">
        <v>11</v>
      </c>
    </row>
    <row r="362" spans="1:4" s="1104" customFormat="1" ht="21" x14ac:dyDescent="0.2">
      <c r="A362" s="1414" t="s">
        <v>4639</v>
      </c>
      <c r="B362" s="1109">
        <v>1855</v>
      </c>
      <c r="C362" s="1109">
        <v>1855</v>
      </c>
      <c r="D362" s="1115" t="s">
        <v>599</v>
      </c>
    </row>
    <row r="363" spans="1:4" s="1104" customFormat="1" ht="11.25" customHeight="1" x14ac:dyDescent="0.2">
      <c r="A363" s="1415"/>
      <c r="B363" s="1110">
        <v>30083</v>
      </c>
      <c r="C363" s="1110">
        <v>30083</v>
      </c>
      <c r="D363" s="1116" t="s">
        <v>600</v>
      </c>
    </row>
    <row r="364" spans="1:4" s="1104" customFormat="1" ht="11.25" customHeight="1" x14ac:dyDescent="0.2">
      <c r="A364" s="1415"/>
      <c r="B364" s="1110">
        <v>804</v>
      </c>
      <c r="C364" s="1110">
        <v>803.33799999999997</v>
      </c>
      <c r="D364" s="1116" t="s">
        <v>598</v>
      </c>
    </row>
    <row r="365" spans="1:4" s="1104" customFormat="1" ht="21" x14ac:dyDescent="0.2">
      <c r="A365" s="1415"/>
      <c r="B365" s="1110">
        <v>100</v>
      </c>
      <c r="C365" s="1110">
        <v>90.450890000000001</v>
      </c>
      <c r="D365" s="1116" t="s">
        <v>4613</v>
      </c>
    </row>
    <row r="366" spans="1:4" s="1104" customFormat="1" ht="11.25" customHeight="1" x14ac:dyDescent="0.2">
      <c r="A366" s="1415"/>
      <c r="B366" s="1110">
        <v>32842</v>
      </c>
      <c r="C366" s="1110">
        <v>32831.788890000003</v>
      </c>
      <c r="D366" s="1116" t="s">
        <v>11</v>
      </c>
    </row>
    <row r="367" spans="1:4" s="1104" customFormat="1" ht="21" x14ac:dyDescent="0.2">
      <c r="A367" s="1414" t="s">
        <v>2543</v>
      </c>
      <c r="B367" s="1109">
        <v>300</v>
      </c>
      <c r="C367" s="1109">
        <v>300</v>
      </c>
      <c r="D367" s="1115" t="s">
        <v>597</v>
      </c>
    </row>
    <row r="368" spans="1:4" s="1104" customFormat="1" ht="11.25" customHeight="1" x14ac:dyDescent="0.2">
      <c r="A368" s="1416"/>
      <c r="B368" s="1111">
        <v>300</v>
      </c>
      <c r="C368" s="1111">
        <v>300</v>
      </c>
      <c r="D368" s="1117" t="s">
        <v>11</v>
      </c>
    </row>
    <row r="369" spans="1:4" s="1104" customFormat="1" ht="21" x14ac:dyDescent="0.2">
      <c r="A369" s="1415" t="s">
        <v>4640</v>
      </c>
      <c r="B369" s="1110">
        <v>99.2</v>
      </c>
      <c r="C369" s="1110">
        <v>0</v>
      </c>
      <c r="D369" s="1116" t="s">
        <v>4613</v>
      </c>
    </row>
    <row r="370" spans="1:4" s="1104" customFormat="1" ht="11.25" customHeight="1" x14ac:dyDescent="0.2">
      <c r="A370" s="1415"/>
      <c r="B370" s="1110">
        <v>99.2</v>
      </c>
      <c r="C370" s="1110">
        <v>0</v>
      </c>
      <c r="D370" s="1116" t="s">
        <v>11</v>
      </c>
    </row>
    <row r="371" spans="1:4" s="1104" customFormat="1" ht="11.25" customHeight="1" x14ac:dyDescent="0.2">
      <c r="A371" s="1414" t="s">
        <v>4641</v>
      </c>
      <c r="B371" s="1109">
        <v>200</v>
      </c>
      <c r="C371" s="1109">
        <v>200</v>
      </c>
      <c r="D371" s="1115" t="s">
        <v>3256</v>
      </c>
    </row>
    <row r="372" spans="1:4" s="1104" customFormat="1" ht="11.25" customHeight="1" x14ac:dyDescent="0.2">
      <c r="A372" s="1416"/>
      <c r="B372" s="1111">
        <v>200</v>
      </c>
      <c r="C372" s="1111">
        <v>200</v>
      </c>
      <c r="D372" s="1117" t="s">
        <v>11</v>
      </c>
    </row>
    <row r="373" spans="1:4" s="1104" customFormat="1" ht="11.25" customHeight="1" x14ac:dyDescent="0.2">
      <c r="A373" s="1415" t="s">
        <v>2958</v>
      </c>
      <c r="B373" s="1110">
        <v>300</v>
      </c>
      <c r="C373" s="1110">
        <v>300</v>
      </c>
      <c r="D373" s="1116" t="s">
        <v>559</v>
      </c>
    </row>
    <row r="374" spans="1:4" s="1104" customFormat="1" ht="11.25" customHeight="1" x14ac:dyDescent="0.2">
      <c r="A374" s="1415"/>
      <c r="B374" s="1110">
        <v>300</v>
      </c>
      <c r="C374" s="1110">
        <v>300</v>
      </c>
      <c r="D374" s="1116" t="s">
        <v>11</v>
      </c>
    </row>
    <row r="375" spans="1:4" s="1104" customFormat="1" ht="11.25" customHeight="1" x14ac:dyDescent="0.2">
      <c r="A375" s="1414" t="s">
        <v>4642</v>
      </c>
      <c r="B375" s="1109">
        <v>204</v>
      </c>
      <c r="C375" s="1109">
        <v>204</v>
      </c>
      <c r="D375" s="1115" t="s">
        <v>559</v>
      </c>
    </row>
    <row r="376" spans="1:4" s="1104" customFormat="1" ht="11.25" customHeight="1" x14ac:dyDescent="0.2">
      <c r="A376" s="1416"/>
      <c r="B376" s="1111">
        <v>204</v>
      </c>
      <c r="C376" s="1111">
        <v>204</v>
      </c>
      <c r="D376" s="1117" t="s">
        <v>11</v>
      </c>
    </row>
    <row r="377" spans="1:4" s="1104" customFormat="1" ht="11.25" customHeight="1" x14ac:dyDescent="0.2">
      <c r="A377" s="1414" t="s">
        <v>3484</v>
      </c>
      <c r="B377" s="1109">
        <v>23.87</v>
      </c>
      <c r="C377" s="1109">
        <v>23.863</v>
      </c>
      <c r="D377" s="1115" t="s">
        <v>3072</v>
      </c>
    </row>
    <row r="378" spans="1:4" s="1104" customFormat="1" ht="11.25" customHeight="1" x14ac:dyDescent="0.2">
      <c r="A378" s="1415"/>
      <c r="B378" s="1110">
        <v>54.86</v>
      </c>
      <c r="C378" s="1110">
        <v>54.855000000000004</v>
      </c>
      <c r="D378" s="1116" t="s">
        <v>4117</v>
      </c>
    </row>
    <row r="379" spans="1:4" s="1104" customFormat="1" ht="11.25" customHeight="1" x14ac:dyDescent="0.2">
      <c r="A379" s="1416"/>
      <c r="B379" s="1111">
        <v>78.73</v>
      </c>
      <c r="C379" s="1111">
        <v>78.718000000000004</v>
      </c>
      <c r="D379" s="1117" t="s">
        <v>11</v>
      </c>
    </row>
    <row r="380" spans="1:4" s="1104" customFormat="1" ht="11.25" customHeight="1" x14ac:dyDescent="0.2">
      <c r="A380" s="1414" t="s">
        <v>1684</v>
      </c>
      <c r="B380" s="1109">
        <v>315.94</v>
      </c>
      <c r="C380" s="1109">
        <v>315.93</v>
      </c>
      <c r="D380" s="1115" t="s">
        <v>3072</v>
      </c>
    </row>
    <row r="381" spans="1:4" s="1104" customFormat="1" ht="11.25" customHeight="1" x14ac:dyDescent="0.2">
      <c r="A381" s="1415"/>
      <c r="B381" s="1110">
        <v>378.62</v>
      </c>
      <c r="C381" s="1110">
        <v>378.60300000000001</v>
      </c>
      <c r="D381" s="1116" t="s">
        <v>4117</v>
      </c>
    </row>
    <row r="382" spans="1:4" s="1104" customFormat="1" ht="11.25" customHeight="1" x14ac:dyDescent="0.2">
      <c r="A382" s="1416"/>
      <c r="B382" s="1111">
        <v>694.56</v>
      </c>
      <c r="C382" s="1111">
        <v>694.53300000000002</v>
      </c>
      <c r="D382" s="1117" t="s">
        <v>11</v>
      </c>
    </row>
    <row r="383" spans="1:4" s="1104" customFormat="1" ht="11.25" customHeight="1" x14ac:dyDescent="0.2">
      <c r="A383" s="1415" t="s">
        <v>3790</v>
      </c>
      <c r="B383" s="1110">
        <v>77.5</v>
      </c>
      <c r="C383" s="1110">
        <v>77.5</v>
      </c>
      <c r="D383" s="1116" t="s">
        <v>3220</v>
      </c>
    </row>
    <row r="384" spans="1:4" s="1104" customFormat="1" ht="11.25" customHeight="1" x14ac:dyDescent="0.2">
      <c r="A384" s="1415"/>
      <c r="B384" s="1110">
        <v>7.83</v>
      </c>
      <c r="C384" s="1110">
        <v>7.8159999999999998</v>
      </c>
      <c r="D384" s="1116" t="s">
        <v>3072</v>
      </c>
    </row>
    <row r="385" spans="1:4" s="1104" customFormat="1" ht="11.25" customHeight="1" x14ac:dyDescent="0.2">
      <c r="A385" s="1415"/>
      <c r="B385" s="1110">
        <v>107.33999999999999</v>
      </c>
      <c r="C385" s="1110">
        <v>107.32950000000001</v>
      </c>
      <c r="D385" s="1116" t="s">
        <v>4117</v>
      </c>
    </row>
    <row r="386" spans="1:4" s="1104" customFormat="1" ht="11.25" customHeight="1" x14ac:dyDescent="0.2">
      <c r="A386" s="1416"/>
      <c r="B386" s="1111">
        <v>192.67</v>
      </c>
      <c r="C386" s="1111">
        <v>192.64550000000003</v>
      </c>
      <c r="D386" s="1117" t="s">
        <v>11</v>
      </c>
    </row>
    <row r="387" spans="1:4" s="1104" customFormat="1" ht="11.25" customHeight="1" x14ac:dyDescent="0.2">
      <c r="A387" s="1415" t="s">
        <v>3791</v>
      </c>
      <c r="B387" s="1110">
        <v>287.35000000000002</v>
      </c>
      <c r="C387" s="1110">
        <v>287.35300000000001</v>
      </c>
      <c r="D387" s="1116" t="s">
        <v>3073</v>
      </c>
    </row>
    <row r="388" spans="1:4" s="1104" customFormat="1" ht="11.25" customHeight="1" x14ac:dyDescent="0.2">
      <c r="A388" s="1415"/>
      <c r="B388" s="1110">
        <v>287.35000000000002</v>
      </c>
      <c r="C388" s="1110">
        <v>287.35300000000001</v>
      </c>
      <c r="D388" s="1116" t="s">
        <v>11</v>
      </c>
    </row>
    <row r="389" spans="1:4" s="1104" customFormat="1" ht="11.25" customHeight="1" x14ac:dyDescent="0.2">
      <c r="A389" s="1414" t="s">
        <v>3261</v>
      </c>
      <c r="B389" s="1109">
        <v>300</v>
      </c>
      <c r="C389" s="1109">
        <v>300</v>
      </c>
      <c r="D389" s="1115" t="s">
        <v>559</v>
      </c>
    </row>
    <row r="390" spans="1:4" s="1104" customFormat="1" ht="11.25" customHeight="1" x14ac:dyDescent="0.2">
      <c r="A390" s="1415"/>
      <c r="B390" s="1110">
        <v>300</v>
      </c>
      <c r="C390" s="1110">
        <v>300</v>
      </c>
      <c r="D390" s="1116" t="s">
        <v>11</v>
      </c>
    </row>
    <row r="391" spans="1:4" s="1104" customFormat="1" ht="11.25" customHeight="1" x14ac:dyDescent="0.2">
      <c r="A391" s="1414" t="s">
        <v>4643</v>
      </c>
      <c r="B391" s="1109">
        <v>625.58999999999992</v>
      </c>
      <c r="C391" s="1109">
        <v>625.58699999999999</v>
      </c>
      <c r="D391" s="1115" t="s">
        <v>3073</v>
      </c>
    </row>
    <row r="392" spans="1:4" s="1104" customFormat="1" ht="11.25" customHeight="1" x14ac:dyDescent="0.2">
      <c r="A392" s="1416"/>
      <c r="B392" s="1111">
        <v>625.58999999999992</v>
      </c>
      <c r="C392" s="1111">
        <v>625.58699999999999</v>
      </c>
      <c r="D392" s="1117" t="s">
        <v>11</v>
      </c>
    </row>
    <row r="393" spans="1:4" s="1104" customFormat="1" ht="11.25" customHeight="1" x14ac:dyDescent="0.2">
      <c r="A393" s="1415" t="s">
        <v>3792</v>
      </c>
      <c r="B393" s="1110">
        <v>231.75</v>
      </c>
      <c r="C393" s="1110">
        <v>231.74099999999999</v>
      </c>
      <c r="D393" s="1116" t="s">
        <v>3073</v>
      </c>
    </row>
    <row r="394" spans="1:4" s="1104" customFormat="1" ht="11.25" customHeight="1" x14ac:dyDescent="0.2">
      <c r="A394" s="1415"/>
      <c r="B394" s="1110">
        <v>231.75</v>
      </c>
      <c r="C394" s="1110">
        <v>231.74099999999999</v>
      </c>
      <c r="D394" s="1116" t="s">
        <v>11</v>
      </c>
    </row>
    <row r="395" spans="1:4" s="1104" customFormat="1" ht="11.25" customHeight="1" x14ac:dyDescent="0.2">
      <c r="A395" s="1414" t="s">
        <v>360</v>
      </c>
      <c r="B395" s="1109">
        <v>6300</v>
      </c>
      <c r="C395" s="1109">
        <v>6300</v>
      </c>
      <c r="D395" s="1115" t="s">
        <v>3739</v>
      </c>
    </row>
    <row r="396" spans="1:4" s="1104" customFormat="1" ht="11.25" customHeight="1" x14ac:dyDescent="0.2">
      <c r="A396" s="1416"/>
      <c r="B396" s="1111">
        <v>6300</v>
      </c>
      <c r="C396" s="1111">
        <v>6300</v>
      </c>
      <c r="D396" s="1117" t="s">
        <v>11</v>
      </c>
    </row>
    <row r="397" spans="1:4" s="1104" customFormat="1" ht="11.25" customHeight="1" x14ac:dyDescent="0.2">
      <c r="A397" s="1415" t="s">
        <v>3514</v>
      </c>
      <c r="B397" s="1110">
        <v>50</v>
      </c>
      <c r="C397" s="1110">
        <v>50</v>
      </c>
      <c r="D397" s="1116" t="s">
        <v>3714</v>
      </c>
    </row>
    <row r="398" spans="1:4" s="1104" customFormat="1" ht="11.25" customHeight="1" x14ac:dyDescent="0.2">
      <c r="A398" s="1415"/>
      <c r="B398" s="1110">
        <v>50</v>
      </c>
      <c r="C398" s="1110">
        <v>50</v>
      </c>
      <c r="D398" s="1116" t="s">
        <v>11</v>
      </c>
    </row>
    <row r="399" spans="1:4" s="1104" customFormat="1" ht="11.25" customHeight="1" x14ac:dyDescent="0.2">
      <c r="A399" s="1414" t="s">
        <v>3494</v>
      </c>
      <c r="B399" s="1109">
        <v>214</v>
      </c>
      <c r="C399" s="1109">
        <v>202.9</v>
      </c>
      <c r="D399" s="1115" t="s">
        <v>3761</v>
      </c>
    </row>
    <row r="400" spans="1:4" s="1104" customFormat="1" ht="11.25" customHeight="1" x14ac:dyDescent="0.2">
      <c r="A400" s="1416"/>
      <c r="B400" s="1111">
        <v>214</v>
      </c>
      <c r="C400" s="1111">
        <v>202.9</v>
      </c>
      <c r="D400" s="1117" t="s">
        <v>11</v>
      </c>
    </row>
    <row r="401" spans="1:4" s="1104" customFormat="1" ht="11.25" customHeight="1" x14ac:dyDescent="0.2">
      <c r="A401" s="1415" t="s">
        <v>4159</v>
      </c>
      <c r="B401" s="1110">
        <v>1500</v>
      </c>
      <c r="C401" s="1110">
        <v>1500</v>
      </c>
      <c r="D401" s="1116" t="s">
        <v>3739</v>
      </c>
    </row>
    <row r="402" spans="1:4" s="1104" customFormat="1" ht="11.25" customHeight="1" x14ac:dyDescent="0.2">
      <c r="A402" s="1415"/>
      <c r="B402" s="1110">
        <v>1500</v>
      </c>
      <c r="C402" s="1110">
        <v>1500</v>
      </c>
      <c r="D402" s="1116" t="s">
        <v>11</v>
      </c>
    </row>
    <row r="403" spans="1:4" s="1104" customFormat="1" ht="11.25" customHeight="1" x14ac:dyDescent="0.2">
      <c r="A403" s="1414" t="s">
        <v>3793</v>
      </c>
      <c r="B403" s="1109">
        <v>344.89</v>
      </c>
      <c r="C403" s="1109">
        <v>344.88300000000004</v>
      </c>
      <c r="D403" s="1115" t="s">
        <v>3073</v>
      </c>
    </row>
    <row r="404" spans="1:4" s="1104" customFormat="1" ht="11.25" customHeight="1" x14ac:dyDescent="0.2">
      <c r="A404" s="1416"/>
      <c r="B404" s="1111">
        <v>344.89</v>
      </c>
      <c r="C404" s="1111">
        <v>344.88300000000004</v>
      </c>
      <c r="D404" s="1117" t="s">
        <v>11</v>
      </c>
    </row>
    <row r="405" spans="1:4" s="1104" customFormat="1" ht="11.25" customHeight="1" x14ac:dyDescent="0.2">
      <c r="A405" s="1415" t="s">
        <v>4644</v>
      </c>
      <c r="B405" s="1110">
        <v>70</v>
      </c>
      <c r="C405" s="1110">
        <v>70</v>
      </c>
      <c r="D405" s="1116" t="s">
        <v>2939</v>
      </c>
    </row>
    <row r="406" spans="1:4" s="1104" customFormat="1" ht="11.25" customHeight="1" x14ac:dyDescent="0.2">
      <c r="A406" s="1416"/>
      <c r="B406" s="1111">
        <v>70</v>
      </c>
      <c r="C406" s="1111">
        <v>70</v>
      </c>
      <c r="D406" s="1117" t="s">
        <v>11</v>
      </c>
    </row>
    <row r="407" spans="1:4" s="1104" customFormat="1" ht="11.25" customHeight="1" x14ac:dyDescent="0.2">
      <c r="A407" s="1415" t="s">
        <v>4645</v>
      </c>
      <c r="B407" s="1110">
        <v>246.23</v>
      </c>
      <c r="C407" s="1110">
        <v>0</v>
      </c>
      <c r="D407" s="1116" t="s">
        <v>560</v>
      </c>
    </row>
    <row r="408" spans="1:4" s="1104" customFormat="1" ht="11.25" customHeight="1" x14ac:dyDescent="0.2">
      <c r="A408" s="1415"/>
      <c r="B408" s="1110">
        <v>246.23</v>
      </c>
      <c r="C408" s="1110">
        <v>0</v>
      </c>
      <c r="D408" s="1116" t="s">
        <v>11</v>
      </c>
    </row>
    <row r="409" spans="1:4" s="1104" customFormat="1" ht="11.25" customHeight="1" x14ac:dyDescent="0.2">
      <c r="A409" s="1414" t="s">
        <v>3794</v>
      </c>
      <c r="B409" s="1109">
        <v>183.76</v>
      </c>
      <c r="C409" s="1109">
        <v>183.75800000000001</v>
      </c>
      <c r="D409" s="1115" t="s">
        <v>3073</v>
      </c>
    </row>
    <row r="410" spans="1:4" s="1104" customFormat="1" ht="11.25" customHeight="1" x14ac:dyDescent="0.2">
      <c r="A410" s="1415"/>
      <c r="B410" s="1110">
        <v>183.76</v>
      </c>
      <c r="C410" s="1110">
        <v>183.75800000000001</v>
      </c>
      <c r="D410" s="1116" t="s">
        <v>11</v>
      </c>
    </row>
    <row r="411" spans="1:4" s="1104" customFormat="1" ht="11.25" customHeight="1" x14ac:dyDescent="0.2">
      <c r="A411" s="1414" t="s">
        <v>4646</v>
      </c>
      <c r="B411" s="1109">
        <v>100</v>
      </c>
      <c r="C411" s="1109">
        <v>100</v>
      </c>
      <c r="D411" s="1115" t="s">
        <v>2939</v>
      </c>
    </row>
    <row r="412" spans="1:4" s="1104" customFormat="1" ht="11.25" customHeight="1" x14ac:dyDescent="0.2">
      <c r="A412" s="1416"/>
      <c r="B412" s="1111">
        <v>100</v>
      </c>
      <c r="C412" s="1111">
        <v>100</v>
      </c>
      <c r="D412" s="1117" t="s">
        <v>11</v>
      </c>
    </row>
    <row r="413" spans="1:4" s="1104" customFormat="1" ht="11.25" customHeight="1" x14ac:dyDescent="0.2">
      <c r="A413" s="1415" t="s">
        <v>4198</v>
      </c>
      <c r="B413" s="1110">
        <v>70</v>
      </c>
      <c r="C413" s="1110">
        <v>70</v>
      </c>
      <c r="D413" s="1116" t="s">
        <v>2939</v>
      </c>
    </row>
    <row r="414" spans="1:4" s="1104" customFormat="1" ht="11.25" customHeight="1" x14ac:dyDescent="0.2">
      <c r="A414" s="1415"/>
      <c r="B414" s="1110">
        <v>700</v>
      </c>
      <c r="C414" s="1110">
        <v>700</v>
      </c>
      <c r="D414" s="1116" t="s">
        <v>3714</v>
      </c>
    </row>
    <row r="415" spans="1:4" s="1104" customFormat="1" ht="11.25" customHeight="1" x14ac:dyDescent="0.2">
      <c r="A415" s="1415"/>
      <c r="B415" s="1110">
        <v>770</v>
      </c>
      <c r="C415" s="1110">
        <v>770</v>
      </c>
      <c r="D415" s="1116" t="s">
        <v>11</v>
      </c>
    </row>
    <row r="416" spans="1:4" s="1104" customFormat="1" ht="11.25" customHeight="1" x14ac:dyDescent="0.2">
      <c r="A416" s="1414" t="s">
        <v>3795</v>
      </c>
      <c r="B416" s="1109">
        <v>350</v>
      </c>
      <c r="C416" s="1109">
        <v>350</v>
      </c>
      <c r="D416" s="1115" t="s">
        <v>3073</v>
      </c>
    </row>
    <row r="417" spans="1:4" s="1104" customFormat="1" ht="11.25" customHeight="1" x14ac:dyDescent="0.2">
      <c r="A417" s="1416"/>
      <c r="B417" s="1111">
        <v>350</v>
      </c>
      <c r="C417" s="1111">
        <v>350</v>
      </c>
      <c r="D417" s="1117" t="s">
        <v>11</v>
      </c>
    </row>
    <row r="418" spans="1:4" s="1104" customFormat="1" ht="11.25" customHeight="1" x14ac:dyDescent="0.2">
      <c r="A418" s="1415" t="s">
        <v>298</v>
      </c>
      <c r="B418" s="1110">
        <v>815.94</v>
      </c>
      <c r="C418" s="1110">
        <v>749.94</v>
      </c>
      <c r="D418" s="1116" t="s">
        <v>591</v>
      </c>
    </row>
    <row r="419" spans="1:4" s="1104" customFormat="1" ht="11.25" customHeight="1" x14ac:dyDescent="0.2">
      <c r="A419" s="1415"/>
      <c r="B419" s="1110">
        <v>50</v>
      </c>
      <c r="C419" s="1110">
        <v>50</v>
      </c>
      <c r="D419" s="1116" t="s">
        <v>3692</v>
      </c>
    </row>
    <row r="420" spans="1:4" s="1104" customFormat="1" ht="11.25" customHeight="1" x14ac:dyDescent="0.2">
      <c r="A420" s="1415"/>
      <c r="B420" s="1110">
        <v>865.94</v>
      </c>
      <c r="C420" s="1110">
        <v>799.94</v>
      </c>
      <c r="D420" s="1116" t="s">
        <v>11</v>
      </c>
    </row>
    <row r="421" spans="1:4" s="1104" customFormat="1" ht="11.25" customHeight="1" x14ac:dyDescent="0.2">
      <c r="A421" s="1414" t="s">
        <v>3103</v>
      </c>
      <c r="B421" s="1109">
        <v>10</v>
      </c>
      <c r="C421" s="1109">
        <v>10</v>
      </c>
      <c r="D421" s="1115" t="s">
        <v>3796</v>
      </c>
    </row>
    <row r="422" spans="1:4" s="1104" customFormat="1" ht="11.25" customHeight="1" x14ac:dyDescent="0.2">
      <c r="A422" s="1416"/>
      <c r="B422" s="1111">
        <v>10</v>
      </c>
      <c r="C422" s="1111">
        <v>10</v>
      </c>
      <c r="D422" s="1117" t="s">
        <v>11</v>
      </c>
    </row>
    <row r="423" spans="1:4" s="1104" customFormat="1" ht="11.25" customHeight="1" x14ac:dyDescent="0.2">
      <c r="A423" s="1415" t="s">
        <v>3515</v>
      </c>
      <c r="B423" s="1110">
        <v>105.18</v>
      </c>
      <c r="C423" s="1110">
        <v>50</v>
      </c>
      <c r="D423" s="1116" t="s">
        <v>3714</v>
      </c>
    </row>
    <row r="424" spans="1:4" s="1104" customFormat="1" ht="11.25" customHeight="1" x14ac:dyDescent="0.2">
      <c r="A424" s="1415"/>
      <c r="B424" s="1110">
        <v>105.18</v>
      </c>
      <c r="C424" s="1110">
        <v>50</v>
      </c>
      <c r="D424" s="1116" t="s">
        <v>11</v>
      </c>
    </row>
    <row r="425" spans="1:4" s="1104" customFormat="1" ht="11.25" customHeight="1" x14ac:dyDescent="0.2">
      <c r="A425" s="1414" t="s">
        <v>4199</v>
      </c>
      <c r="B425" s="1109">
        <v>3500</v>
      </c>
      <c r="C425" s="1109">
        <v>3500</v>
      </c>
      <c r="D425" s="1115" t="s">
        <v>3714</v>
      </c>
    </row>
    <row r="426" spans="1:4" s="1104" customFormat="1" ht="11.25" customHeight="1" x14ac:dyDescent="0.2">
      <c r="A426" s="1416"/>
      <c r="B426" s="1111">
        <v>3500</v>
      </c>
      <c r="C426" s="1111">
        <v>3500</v>
      </c>
      <c r="D426" s="1117" t="s">
        <v>11</v>
      </c>
    </row>
    <row r="427" spans="1:4" s="1104" customFormat="1" ht="11.25" customHeight="1" x14ac:dyDescent="0.2">
      <c r="A427" s="1414" t="s">
        <v>3092</v>
      </c>
      <c r="B427" s="1109">
        <v>1000</v>
      </c>
      <c r="C427" s="1109">
        <v>1000</v>
      </c>
      <c r="D427" s="1115" t="s">
        <v>3714</v>
      </c>
    </row>
    <row r="428" spans="1:4" s="1104" customFormat="1" ht="11.25" customHeight="1" x14ac:dyDescent="0.2">
      <c r="A428" s="1416"/>
      <c r="B428" s="1111">
        <v>1000</v>
      </c>
      <c r="C428" s="1111">
        <v>1000</v>
      </c>
      <c r="D428" s="1117" t="s">
        <v>11</v>
      </c>
    </row>
    <row r="429" spans="1:4" s="1104" customFormat="1" ht="11.25" customHeight="1" x14ac:dyDescent="0.2">
      <c r="A429" s="1415" t="s">
        <v>4647</v>
      </c>
      <c r="B429" s="1110">
        <v>150</v>
      </c>
      <c r="C429" s="1110">
        <v>150</v>
      </c>
      <c r="D429" s="1116" t="s">
        <v>2939</v>
      </c>
    </row>
    <row r="430" spans="1:4" s="1104" customFormat="1" ht="11.25" customHeight="1" x14ac:dyDescent="0.2">
      <c r="A430" s="1416"/>
      <c r="B430" s="1111">
        <v>150</v>
      </c>
      <c r="C430" s="1111">
        <v>150</v>
      </c>
      <c r="D430" s="1117" t="s">
        <v>11</v>
      </c>
    </row>
    <row r="431" spans="1:4" s="1104" customFormat="1" ht="11.25" customHeight="1" x14ac:dyDescent="0.2">
      <c r="A431" s="1415" t="s">
        <v>4648</v>
      </c>
      <c r="B431" s="1110">
        <v>250</v>
      </c>
      <c r="C431" s="1110">
        <v>250</v>
      </c>
      <c r="D431" s="1116" t="s">
        <v>2939</v>
      </c>
    </row>
    <row r="432" spans="1:4" s="1104" customFormat="1" ht="11.25" customHeight="1" x14ac:dyDescent="0.2">
      <c r="A432" s="1415"/>
      <c r="B432" s="1110">
        <v>250</v>
      </c>
      <c r="C432" s="1110">
        <v>250</v>
      </c>
      <c r="D432" s="1116" t="s">
        <v>11</v>
      </c>
    </row>
    <row r="433" spans="1:4" s="1104" customFormat="1" ht="11.25" customHeight="1" x14ac:dyDescent="0.2">
      <c r="A433" s="1414" t="s">
        <v>443</v>
      </c>
      <c r="B433" s="1109">
        <v>50</v>
      </c>
      <c r="C433" s="1109">
        <v>50</v>
      </c>
      <c r="D433" s="1115" t="s">
        <v>3742</v>
      </c>
    </row>
    <row r="434" spans="1:4" s="1104" customFormat="1" ht="11.25" customHeight="1" x14ac:dyDescent="0.2">
      <c r="A434" s="1415"/>
      <c r="B434" s="1110">
        <v>50</v>
      </c>
      <c r="C434" s="1110">
        <v>50</v>
      </c>
      <c r="D434" s="1116" t="s">
        <v>11</v>
      </c>
    </row>
    <row r="435" spans="1:4" s="1104" customFormat="1" ht="11.25" customHeight="1" x14ac:dyDescent="0.2">
      <c r="A435" s="1414" t="s">
        <v>4146</v>
      </c>
      <c r="B435" s="1109">
        <v>200</v>
      </c>
      <c r="C435" s="1109">
        <v>0</v>
      </c>
      <c r="D435" s="1115" t="s">
        <v>2587</v>
      </c>
    </row>
    <row r="436" spans="1:4" s="1104" customFormat="1" ht="11.25" customHeight="1" x14ac:dyDescent="0.2">
      <c r="A436" s="1416"/>
      <c r="B436" s="1111">
        <v>200</v>
      </c>
      <c r="C436" s="1111">
        <v>0</v>
      </c>
      <c r="D436" s="1117" t="s">
        <v>11</v>
      </c>
    </row>
    <row r="437" spans="1:4" s="1104" customFormat="1" ht="21" x14ac:dyDescent="0.2">
      <c r="A437" s="1415" t="s">
        <v>1685</v>
      </c>
      <c r="B437" s="1110">
        <v>908</v>
      </c>
      <c r="C437" s="1110">
        <v>908</v>
      </c>
      <c r="D437" s="1116" t="s">
        <v>599</v>
      </c>
    </row>
    <row r="438" spans="1:4" s="1104" customFormat="1" ht="11.25" customHeight="1" x14ac:dyDescent="0.2">
      <c r="A438" s="1415"/>
      <c r="B438" s="1110">
        <v>8447</v>
      </c>
      <c r="C438" s="1110">
        <v>8447</v>
      </c>
      <c r="D438" s="1116" t="s">
        <v>600</v>
      </c>
    </row>
    <row r="439" spans="1:4" s="1104" customFormat="1" ht="11.25" customHeight="1" x14ac:dyDescent="0.2">
      <c r="A439" s="1415"/>
      <c r="B439" s="1110">
        <v>247.8</v>
      </c>
      <c r="C439" s="1110">
        <v>247.8</v>
      </c>
      <c r="D439" s="1116" t="s">
        <v>558</v>
      </c>
    </row>
    <row r="440" spans="1:4" s="1104" customFormat="1" ht="11.25" customHeight="1" x14ac:dyDescent="0.2">
      <c r="A440" s="1415"/>
      <c r="B440" s="1110">
        <v>9602.7999999999993</v>
      </c>
      <c r="C440" s="1110">
        <v>9602.7999999999993</v>
      </c>
      <c r="D440" s="1116" t="s">
        <v>11</v>
      </c>
    </row>
    <row r="441" spans="1:4" s="1104" customFormat="1" ht="11.25" customHeight="1" x14ac:dyDescent="0.2">
      <c r="A441" s="1414" t="s">
        <v>444</v>
      </c>
      <c r="B441" s="1109">
        <v>70</v>
      </c>
      <c r="C441" s="1109">
        <v>70</v>
      </c>
      <c r="D441" s="1115" t="s">
        <v>3742</v>
      </c>
    </row>
    <row r="442" spans="1:4" s="1104" customFormat="1" ht="11.25" customHeight="1" x14ac:dyDescent="0.2">
      <c r="A442" s="1416"/>
      <c r="B442" s="1111">
        <v>70</v>
      </c>
      <c r="C442" s="1111">
        <v>70</v>
      </c>
      <c r="D442" s="1117" t="s">
        <v>11</v>
      </c>
    </row>
    <row r="443" spans="1:4" s="1104" customFormat="1" ht="11.25" customHeight="1" x14ac:dyDescent="0.2">
      <c r="A443" s="1415" t="s">
        <v>4164</v>
      </c>
      <c r="B443" s="1110">
        <v>100</v>
      </c>
      <c r="C443" s="1110">
        <v>100</v>
      </c>
      <c r="D443" s="1116" t="s">
        <v>3740</v>
      </c>
    </row>
    <row r="444" spans="1:4" s="1104" customFormat="1" ht="11.25" customHeight="1" x14ac:dyDescent="0.2">
      <c r="A444" s="1415"/>
      <c r="B444" s="1110">
        <v>100</v>
      </c>
      <c r="C444" s="1110">
        <v>100</v>
      </c>
      <c r="D444" s="1116" t="s">
        <v>11</v>
      </c>
    </row>
    <row r="445" spans="1:4" s="1104" customFormat="1" ht="11.25" customHeight="1" x14ac:dyDescent="0.2">
      <c r="A445" s="1414" t="s">
        <v>1686</v>
      </c>
      <c r="B445" s="1109">
        <v>1505</v>
      </c>
      <c r="C445" s="1109">
        <v>1505</v>
      </c>
      <c r="D445" s="1115" t="s">
        <v>600</v>
      </c>
    </row>
    <row r="446" spans="1:4" s="1104" customFormat="1" ht="11.25" customHeight="1" x14ac:dyDescent="0.2">
      <c r="A446" s="1416"/>
      <c r="B446" s="1111">
        <v>1505</v>
      </c>
      <c r="C446" s="1111">
        <v>1505</v>
      </c>
      <c r="D446" s="1117" t="s">
        <v>11</v>
      </c>
    </row>
    <row r="447" spans="1:4" s="1104" customFormat="1" ht="11.25" customHeight="1" x14ac:dyDescent="0.2">
      <c r="A447" s="1415" t="s">
        <v>4649</v>
      </c>
      <c r="B447" s="1110">
        <v>250</v>
      </c>
      <c r="C447" s="1110">
        <v>250</v>
      </c>
      <c r="D447" s="1116" t="s">
        <v>2939</v>
      </c>
    </row>
    <row r="448" spans="1:4" s="1104" customFormat="1" ht="11.25" customHeight="1" x14ac:dyDescent="0.2">
      <c r="A448" s="1415"/>
      <c r="B448" s="1110">
        <v>250</v>
      </c>
      <c r="C448" s="1110">
        <v>250</v>
      </c>
      <c r="D448" s="1116" t="s">
        <v>11</v>
      </c>
    </row>
    <row r="449" spans="1:4" s="1104" customFormat="1" ht="11.25" customHeight="1" x14ac:dyDescent="0.2">
      <c r="A449" s="1414" t="s">
        <v>2678</v>
      </c>
      <c r="B449" s="1109">
        <v>1682999.81</v>
      </c>
      <c r="C449" s="1109">
        <v>1655525.83076</v>
      </c>
      <c r="D449" s="1115" t="s">
        <v>539</v>
      </c>
    </row>
    <row r="450" spans="1:4" s="1104" customFormat="1" ht="11.25" customHeight="1" x14ac:dyDescent="0.2">
      <c r="A450" s="1416"/>
      <c r="B450" s="1111">
        <v>1682999.81</v>
      </c>
      <c r="C450" s="1111">
        <v>1655525.83076</v>
      </c>
      <c r="D450" s="1117" t="s">
        <v>11</v>
      </c>
    </row>
    <row r="451" spans="1:4" s="1104" customFormat="1" ht="11.25" customHeight="1" x14ac:dyDescent="0.2">
      <c r="A451" s="1415" t="s">
        <v>2959</v>
      </c>
      <c r="B451" s="1110">
        <v>300</v>
      </c>
      <c r="C451" s="1110">
        <v>300</v>
      </c>
      <c r="D451" s="1116" t="s">
        <v>559</v>
      </c>
    </row>
    <row r="452" spans="1:4" s="1104" customFormat="1" ht="11.25" customHeight="1" x14ac:dyDescent="0.2">
      <c r="A452" s="1416"/>
      <c r="B452" s="1111">
        <v>300</v>
      </c>
      <c r="C452" s="1111">
        <v>300</v>
      </c>
      <c r="D452" s="1117" t="s">
        <v>11</v>
      </c>
    </row>
    <row r="453" spans="1:4" s="1104" customFormat="1" ht="11.25" customHeight="1" x14ac:dyDescent="0.2">
      <c r="A453" s="1415" t="s">
        <v>3100</v>
      </c>
      <c r="B453" s="1110">
        <v>78</v>
      </c>
      <c r="C453" s="1110">
        <v>78</v>
      </c>
      <c r="D453" s="1116" t="s">
        <v>3754</v>
      </c>
    </row>
    <row r="454" spans="1:4" s="1104" customFormat="1" ht="11.25" customHeight="1" x14ac:dyDescent="0.2">
      <c r="A454" s="1415"/>
      <c r="B454" s="1110">
        <v>78</v>
      </c>
      <c r="C454" s="1110">
        <v>78</v>
      </c>
      <c r="D454" s="1116" t="s">
        <v>11</v>
      </c>
    </row>
    <row r="455" spans="1:4" s="1104" customFormat="1" ht="11.25" customHeight="1" x14ac:dyDescent="0.2">
      <c r="A455" s="1414" t="s">
        <v>3101</v>
      </c>
      <c r="B455" s="1109">
        <v>90</v>
      </c>
      <c r="C455" s="1109">
        <v>90</v>
      </c>
      <c r="D455" s="1115" t="s">
        <v>3754</v>
      </c>
    </row>
    <row r="456" spans="1:4" s="1104" customFormat="1" ht="11.25" customHeight="1" x14ac:dyDescent="0.2">
      <c r="A456" s="1415"/>
      <c r="B456" s="1110">
        <v>90</v>
      </c>
      <c r="C456" s="1110">
        <v>90</v>
      </c>
      <c r="D456" s="1116" t="s">
        <v>11</v>
      </c>
    </row>
    <row r="457" spans="1:4" s="1104" customFormat="1" ht="11.25" customHeight="1" x14ac:dyDescent="0.2">
      <c r="A457" s="1414" t="s">
        <v>4175</v>
      </c>
      <c r="B457" s="1109">
        <v>80</v>
      </c>
      <c r="C457" s="1109">
        <v>50</v>
      </c>
      <c r="D457" s="1115" t="s">
        <v>385</v>
      </c>
    </row>
    <row r="458" spans="1:4" s="1104" customFormat="1" ht="11.25" customHeight="1" x14ac:dyDescent="0.2">
      <c r="A458" s="1416"/>
      <c r="B458" s="1111">
        <v>80</v>
      </c>
      <c r="C458" s="1111">
        <v>50</v>
      </c>
      <c r="D458" s="1117" t="s">
        <v>11</v>
      </c>
    </row>
    <row r="459" spans="1:4" s="1104" customFormat="1" ht="11.25" customHeight="1" x14ac:dyDescent="0.2">
      <c r="A459" s="1415" t="s">
        <v>4650</v>
      </c>
      <c r="B459" s="1110">
        <v>20.8</v>
      </c>
      <c r="C459" s="1110">
        <v>20.8</v>
      </c>
      <c r="D459" s="1116" t="s">
        <v>2510</v>
      </c>
    </row>
    <row r="460" spans="1:4" s="1104" customFormat="1" ht="11.25" customHeight="1" x14ac:dyDescent="0.2">
      <c r="A460" s="1415"/>
      <c r="B460" s="1110">
        <v>20.8</v>
      </c>
      <c r="C460" s="1110">
        <v>20.8</v>
      </c>
      <c r="D460" s="1116" t="s">
        <v>11</v>
      </c>
    </row>
    <row r="461" spans="1:4" s="1104" customFormat="1" ht="11.25" customHeight="1" x14ac:dyDescent="0.2">
      <c r="A461" s="1414" t="s">
        <v>428</v>
      </c>
      <c r="B461" s="1109">
        <v>1500</v>
      </c>
      <c r="C461" s="1109">
        <v>1500</v>
      </c>
      <c r="D461" s="1115" t="s">
        <v>3714</v>
      </c>
    </row>
    <row r="462" spans="1:4" s="1104" customFormat="1" ht="11.25" customHeight="1" x14ac:dyDescent="0.2">
      <c r="A462" s="1416"/>
      <c r="B462" s="1111">
        <v>1500</v>
      </c>
      <c r="C462" s="1111">
        <v>1500</v>
      </c>
      <c r="D462" s="1117" t="s">
        <v>11</v>
      </c>
    </row>
    <row r="463" spans="1:4" s="1104" customFormat="1" ht="11.25" customHeight="1" x14ac:dyDescent="0.2">
      <c r="A463" s="1415" t="s">
        <v>4200</v>
      </c>
      <c r="B463" s="1110">
        <v>3000</v>
      </c>
      <c r="C463" s="1110">
        <v>3000</v>
      </c>
      <c r="D463" s="1116" t="s">
        <v>3714</v>
      </c>
    </row>
    <row r="464" spans="1:4" s="1104" customFormat="1" ht="11.25" customHeight="1" x14ac:dyDescent="0.2">
      <c r="A464" s="1415"/>
      <c r="B464" s="1110">
        <v>3000</v>
      </c>
      <c r="C464" s="1110">
        <v>3000</v>
      </c>
      <c r="D464" s="1116" t="s">
        <v>11</v>
      </c>
    </row>
    <row r="465" spans="1:4" s="1104" customFormat="1" ht="11.25" customHeight="1" x14ac:dyDescent="0.2">
      <c r="A465" s="1414" t="s">
        <v>4201</v>
      </c>
      <c r="B465" s="1109">
        <v>70</v>
      </c>
      <c r="C465" s="1109">
        <v>70</v>
      </c>
      <c r="D465" s="1115" t="s">
        <v>2939</v>
      </c>
    </row>
    <row r="466" spans="1:4" s="1104" customFormat="1" ht="11.25" customHeight="1" x14ac:dyDescent="0.2">
      <c r="A466" s="1415"/>
      <c r="B466" s="1110">
        <v>1500</v>
      </c>
      <c r="C466" s="1110">
        <v>1500</v>
      </c>
      <c r="D466" s="1116" t="s">
        <v>3714</v>
      </c>
    </row>
    <row r="467" spans="1:4" s="1104" customFormat="1" ht="11.25" customHeight="1" x14ac:dyDescent="0.2">
      <c r="A467" s="1416"/>
      <c r="B467" s="1111">
        <v>1570</v>
      </c>
      <c r="C467" s="1111">
        <v>1570</v>
      </c>
      <c r="D467" s="1117" t="s">
        <v>11</v>
      </c>
    </row>
    <row r="468" spans="1:4" s="1104" customFormat="1" ht="11.25" customHeight="1" x14ac:dyDescent="0.2">
      <c r="A468" s="1415" t="s">
        <v>3262</v>
      </c>
      <c r="B468" s="1110">
        <v>200</v>
      </c>
      <c r="C468" s="1110">
        <v>200</v>
      </c>
      <c r="D468" s="1116" t="s">
        <v>650</v>
      </c>
    </row>
    <row r="469" spans="1:4" s="1104" customFormat="1" ht="11.25" customHeight="1" x14ac:dyDescent="0.2">
      <c r="A469" s="1415"/>
      <c r="B469" s="1110">
        <v>200</v>
      </c>
      <c r="C469" s="1110">
        <v>200</v>
      </c>
      <c r="D469" s="1116" t="s">
        <v>11</v>
      </c>
    </row>
    <row r="470" spans="1:4" s="1104" customFormat="1" ht="11.25" customHeight="1" x14ac:dyDescent="0.2">
      <c r="A470" s="1414" t="s">
        <v>4651</v>
      </c>
      <c r="B470" s="1109">
        <v>79</v>
      </c>
      <c r="C470" s="1109">
        <v>24.710999999999999</v>
      </c>
      <c r="D470" s="1115" t="s">
        <v>650</v>
      </c>
    </row>
    <row r="471" spans="1:4" s="1104" customFormat="1" ht="11.25" customHeight="1" x14ac:dyDescent="0.2">
      <c r="A471" s="1416"/>
      <c r="B471" s="1111">
        <v>79</v>
      </c>
      <c r="C471" s="1111">
        <v>24.710999999999999</v>
      </c>
      <c r="D471" s="1117" t="s">
        <v>11</v>
      </c>
    </row>
    <row r="472" spans="1:4" s="1104" customFormat="1" ht="11.25" customHeight="1" x14ac:dyDescent="0.2">
      <c r="A472" s="1415" t="s">
        <v>4652</v>
      </c>
      <c r="B472" s="1110">
        <v>10.1</v>
      </c>
      <c r="C472" s="1110">
        <v>10.1</v>
      </c>
      <c r="D472" s="1116" t="s">
        <v>650</v>
      </c>
    </row>
    <row r="473" spans="1:4" s="1104" customFormat="1" ht="11.25" customHeight="1" x14ac:dyDescent="0.2">
      <c r="A473" s="1416"/>
      <c r="B473" s="1111">
        <v>10.1</v>
      </c>
      <c r="C473" s="1111">
        <v>10.1</v>
      </c>
      <c r="D473" s="1117" t="s">
        <v>11</v>
      </c>
    </row>
    <row r="474" spans="1:4" s="1104" customFormat="1" ht="11.25" customHeight="1" x14ac:dyDescent="0.2">
      <c r="A474" s="1415" t="s">
        <v>4653</v>
      </c>
      <c r="B474" s="1110">
        <v>37.5</v>
      </c>
      <c r="C474" s="1110">
        <v>37.5</v>
      </c>
      <c r="D474" s="1116" t="s">
        <v>650</v>
      </c>
    </row>
    <row r="475" spans="1:4" s="1104" customFormat="1" ht="11.25" customHeight="1" x14ac:dyDescent="0.2">
      <c r="A475" s="1415"/>
      <c r="B475" s="1110">
        <v>37.5</v>
      </c>
      <c r="C475" s="1110">
        <v>37.5</v>
      </c>
      <c r="D475" s="1116" t="s">
        <v>11</v>
      </c>
    </row>
    <row r="476" spans="1:4" s="1104" customFormat="1" ht="11.25" customHeight="1" x14ac:dyDescent="0.2">
      <c r="A476" s="1414" t="s">
        <v>3797</v>
      </c>
      <c r="B476" s="1109">
        <v>66.2</v>
      </c>
      <c r="C476" s="1109">
        <v>49.834000000000003</v>
      </c>
      <c r="D476" s="1115" t="s">
        <v>650</v>
      </c>
    </row>
    <row r="477" spans="1:4" s="1104" customFormat="1" ht="11.25" customHeight="1" x14ac:dyDescent="0.2">
      <c r="A477" s="1415"/>
      <c r="B477" s="1110">
        <v>66.2</v>
      </c>
      <c r="C477" s="1110">
        <v>49.834000000000003</v>
      </c>
      <c r="D477" s="1116" t="s">
        <v>11</v>
      </c>
    </row>
    <row r="478" spans="1:4" s="1104" customFormat="1" ht="11.25" customHeight="1" x14ac:dyDescent="0.2">
      <c r="A478" s="1414" t="s">
        <v>4654</v>
      </c>
      <c r="B478" s="1109">
        <v>30</v>
      </c>
      <c r="C478" s="1109">
        <v>26.031779999999998</v>
      </c>
      <c r="D478" s="1115" t="s">
        <v>650</v>
      </c>
    </row>
    <row r="479" spans="1:4" s="1104" customFormat="1" ht="11.25" customHeight="1" x14ac:dyDescent="0.2">
      <c r="A479" s="1416"/>
      <c r="B479" s="1111">
        <v>30</v>
      </c>
      <c r="C479" s="1111">
        <v>26.031779999999998</v>
      </c>
      <c r="D479" s="1117" t="s">
        <v>11</v>
      </c>
    </row>
    <row r="480" spans="1:4" s="1104" customFormat="1" ht="11.25" customHeight="1" x14ac:dyDescent="0.2">
      <c r="A480" s="1415" t="s">
        <v>4655</v>
      </c>
      <c r="B480" s="1110">
        <v>37.5</v>
      </c>
      <c r="C480" s="1110">
        <v>37.5</v>
      </c>
      <c r="D480" s="1116" t="s">
        <v>650</v>
      </c>
    </row>
    <row r="481" spans="1:4" s="1104" customFormat="1" ht="11.25" customHeight="1" x14ac:dyDescent="0.2">
      <c r="A481" s="1415"/>
      <c r="B481" s="1110">
        <v>37.5</v>
      </c>
      <c r="C481" s="1110">
        <v>37.5</v>
      </c>
      <c r="D481" s="1116" t="s">
        <v>11</v>
      </c>
    </row>
    <row r="482" spans="1:4" s="1104" customFormat="1" ht="11.25" customHeight="1" x14ac:dyDescent="0.2">
      <c r="A482" s="1414" t="s">
        <v>3798</v>
      </c>
      <c r="B482" s="1109">
        <v>11.3</v>
      </c>
      <c r="C482" s="1109">
        <v>11.3</v>
      </c>
      <c r="D482" s="1115" t="s">
        <v>650</v>
      </c>
    </row>
    <row r="483" spans="1:4" s="1104" customFormat="1" ht="11.25" customHeight="1" x14ac:dyDescent="0.2">
      <c r="A483" s="1416"/>
      <c r="B483" s="1111">
        <v>11.3</v>
      </c>
      <c r="C483" s="1111">
        <v>11.3</v>
      </c>
      <c r="D483" s="1117" t="s">
        <v>11</v>
      </c>
    </row>
    <row r="484" spans="1:4" s="1104" customFormat="1" ht="11.25" customHeight="1" x14ac:dyDescent="0.2">
      <c r="A484" s="1415" t="s">
        <v>4202</v>
      </c>
      <c r="B484" s="1110">
        <v>150</v>
      </c>
      <c r="C484" s="1110">
        <v>150</v>
      </c>
      <c r="D484" s="1116" t="s">
        <v>3714</v>
      </c>
    </row>
    <row r="485" spans="1:4" s="1104" customFormat="1" ht="11.25" customHeight="1" x14ac:dyDescent="0.2">
      <c r="A485" s="1415"/>
      <c r="B485" s="1110">
        <v>150</v>
      </c>
      <c r="C485" s="1110">
        <v>150</v>
      </c>
      <c r="D485" s="1116" t="s">
        <v>11</v>
      </c>
    </row>
    <row r="486" spans="1:4" s="1104" customFormat="1" ht="11.25" customHeight="1" x14ac:dyDescent="0.2">
      <c r="A486" s="1414" t="s">
        <v>4203</v>
      </c>
      <c r="B486" s="1109">
        <v>700</v>
      </c>
      <c r="C486" s="1109">
        <v>700</v>
      </c>
      <c r="D486" s="1115" t="s">
        <v>3714</v>
      </c>
    </row>
    <row r="487" spans="1:4" s="1104" customFormat="1" ht="11.25" customHeight="1" x14ac:dyDescent="0.2">
      <c r="A487" s="1416"/>
      <c r="B487" s="1111">
        <v>700</v>
      </c>
      <c r="C487" s="1111">
        <v>700</v>
      </c>
      <c r="D487" s="1117" t="s">
        <v>11</v>
      </c>
    </row>
    <row r="488" spans="1:4" s="1104" customFormat="1" ht="11.25" customHeight="1" x14ac:dyDescent="0.2">
      <c r="A488" s="1415" t="s">
        <v>3799</v>
      </c>
      <c r="B488" s="1110">
        <v>333.71999999999997</v>
      </c>
      <c r="C488" s="1110">
        <v>333.72300000000001</v>
      </c>
      <c r="D488" s="1116" t="s">
        <v>3073</v>
      </c>
    </row>
    <row r="489" spans="1:4" s="1104" customFormat="1" ht="11.25" customHeight="1" x14ac:dyDescent="0.2">
      <c r="A489" s="1415"/>
      <c r="B489" s="1110">
        <v>333.71999999999997</v>
      </c>
      <c r="C489" s="1110">
        <v>333.72300000000001</v>
      </c>
      <c r="D489" s="1116" t="s">
        <v>11</v>
      </c>
    </row>
    <row r="490" spans="1:4" s="1104" customFormat="1" ht="11.25" customHeight="1" x14ac:dyDescent="0.2">
      <c r="A490" s="1414" t="s">
        <v>2594</v>
      </c>
      <c r="B490" s="1109">
        <v>350</v>
      </c>
      <c r="C490" s="1109">
        <v>350</v>
      </c>
      <c r="D490" s="1115" t="s">
        <v>3694</v>
      </c>
    </row>
    <row r="491" spans="1:4" s="1104" customFormat="1" ht="11.25" customHeight="1" x14ac:dyDescent="0.2">
      <c r="A491" s="1416"/>
      <c r="B491" s="1111">
        <v>350</v>
      </c>
      <c r="C491" s="1111">
        <v>350</v>
      </c>
      <c r="D491" s="1117" t="s">
        <v>11</v>
      </c>
    </row>
    <row r="492" spans="1:4" s="1104" customFormat="1" ht="21" x14ac:dyDescent="0.2">
      <c r="A492" s="1415" t="s">
        <v>4656</v>
      </c>
      <c r="B492" s="1110">
        <v>64</v>
      </c>
      <c r="C492" s="1110">
        <v>64</v>
      </c>
      <c r="D492" s="1116" t="s">
        <v>599</v>
      </c>
    </row>
    <row r="493" spans="1:4" s="1104" customFormat="1" ht="11.25" customHeight="1" x14ac:dyDescent="0.2">
      <c r="A493" s="1415"/>
      <c r="B493" s="1110">
        <v>3133</v>
      </c>
      <c r="C493" s="1110">
        <v>3133</v>
      </c>
      <c r="D493" s="1116" t="s">
        <v>600</v>
      </c>
    </row>
    <row r="494" spans="1:4" s="1104" customFormat="1" ht="21" x14ac:dyDescent="0.2">
      <c r="A494" s="1415"/>
      <c r="B494" s="1110">
        <v>99.5</v>
      </c>
      <c r="C494" s="1110">
        <v>99.5</v>
      </c>
      <c r="D494" s="1116" t="s">
        <v>4613</v>
      </c>
    </row>
    <row r="495" spans="1:4" s="1104" customFormat="1" ht="21" x14ac:dyDescent="0.2">
      <c r="A495" s="1415"/>
      <c r="B495" s="1110">
        <v>197</v>
      </c>
      <c r="C495" s="1110">
        <v>197</v>
      </c>
      <c r="D495" s="1116" t="s">
        <v>597</v>
      </c>
    </row>
    <row r="496" spans="1:4" s="1104" customFormat="1" ht="11.25" customHeight="1" x14ac:dyDescent="0.2">
      <c r="A496" s="1416"/>
      <c r="B496" s="1111">
        <v>3493.5</v>
      </c>
      <c r="C496" s="1111">
        <v>3493.5</v>
      </c>
      <c r="D496" s="1117" t="s">
        <v>11</v>
      </c>
    </row>
    <row r="497" spans="1:4" s="1104" customFormat="1" ht="11.25" customHeight="1" x14ac:dyDescent="0.2">
      <c r="A497" s="1415" t="s">
        <v>4204</v>
      </c>
      <c r="B497" s="1110">
        <v>4000</v>
      </c>
      <c r="C497" s="1110">
        <v>4000</v>
      </c>
      <c r="D497" s="1116" t="s">
        <v>3714</v>
      </c>
    </row>
    <row r="498" spans="1:4" s="1104" customFormat="1" ht="11.25" customHeight="1" x14ac:dyDescent="0.2">
      <c r="A498" s="1415"/>
      <c r="B498" s="1110">
        <v>4000</v>
      </c>
      <c r="C498" s="1110">
        <v>4000</v>
      </c>
      <c r="D498" s="1116" t="s">
        <v>11</v>
      </c>
    </row>
    <row r="499" spans="1:4" s="1104" customFormat="1" ht="11.25" customHeight="1" x14ac:dyDescent="0.2">
      <c r="A499" s="1414" t="s">
        <v>1687</v>
      </c>
      <c r="B499" s="1109">
        <v>27537.83</v>
      </c>
      <c r="C499" s="1109">
        <v>27537.828000000001</v>
      </c>
      <c r="D499" s="1115" t="s">
        <v>1654</v>
      </c>
    </row>
    <row r="500" spans="1:4" s="1104" customFormat="1" ht="11.25" customHeight="1" x14ac:dyDescent="0.2">
      <c r="A500" s="1415"/>
      <c r="B500" s="1110">
        <v>27537.83</v>
      </c>
      <c r="C500" s="1110">
        <v>27537.828000000001</v>
      </c>
      <c r="D500" s="1116" t="s">
        <v>11</v>
      </c>
    </row>
    <row r="501" spans="1:4" s="1104" customFormat="1" ht="11.25" customHeight="1" x14ac:dyDescent="0.2">
      <c r="A501" s="1414" t="s">
        <v>3800</v>
      </c>
      <c r="B501" s="1109">
        <v>324.8</v>
      </c>
      <c r="C501" s="1109">
        <v>324.8</v>
      </c>
      <c r="D501" s="1115" t="s">
        <v>3073</v>
      </c>
    </row>
    <row r="502" spans="1:4" s="1104" customFormat="1" ht="11.25" customHeight="1" x14ac:dyDescent="0.2">
      <c r="A502" s="1416"/>
      <c r="B502" s="1111">
        <v>324.8</v>
      </c>
      <c r="C502" s="1111">
        <v>324.8</v>
      </c>
      <c r="D502" s="1117" t="s">
        <v>11</v>
      </c>
    </row>
    <row r="503" spans="1:4" s="1104" customFormat="1" ht="11.25" customHeight="1" x14ac:dyDescent="0.2">
      <c r="A503" s="1415" t="s">
        <v>3801</v>
      </c>
      <c r="B503" s="1110">
        <v>253.15999999999997</v>
      </c>
      <c r="C503" s="1110">
        <v>253.15699999999998</v>
      </c>
      <c r="D503" s="1116" t="s">
        <v>3073</v>
      </c>
    </row>
    <row r="504" spans="1:4" s="1104" customFormat="1" ht="11.25" customHeight="1" x14ac:dyDescent="0.2">
      <c r="A504" s="1415"/>
      <c r="B504" s="1110">
        <v>253.15999999999997</v>
      </c>
      <c r="C504" s="1110">
        <v>253.15699999999998</v>
      </c>
      <c r="D504" s="1116" t="s">
        <v>11</v>
      </c>
    </row>
    <row r="505" spans="1:4" s="1104" customFormat="1" ht="11.25" customHeight="1" x14ac:dyDescent="0.2">
      <c r="A505" s="1414" t="s">
        <v>3802</v>
      </c>
      <c r="B505" s="1109">
        <v>418.39</v>
      </c>
      <c r="C505" s="1109">
        <v>418.38300000000004</v>
      </c>
      <c r="D505" s="1115" t="s">
        <v>3073</v>
      </c>
    </row>
    <row r="506" spans="1:4" s="1104" customFormat="1" ht="11.25" customHeight="1" x14ac:dyDescent="0.2">
      <c r="A506" s="1416"/>
      <c r="B506" s="1111">
        <v>418.39</v>
      </c>
      <c r="C506" s="1111">
        <v>418.38300000000004</v>
      </c>
      <c r="D506" s="1117" t="s">
        <v>11</v>
      </c>
    </row>
    <row r="507" spans="1:4" s="1104" customFormat="1" ht="11.25" customHeight="1" x14ac:dyDescent="0.2">
      <c r="A507" s="1415" t="s">
        <v>3803</v>
      </c>
      <c r="B507" s="1110">
        <v>289.5</v>
      </c>
      <c r="C507" s="1110">
        <v>289.495</v>
      </c>
      <c r="D507" s="1116" t="s">
        <v>3073</v>
      </c>
    </row>
    <row r="508" spans="1:4" s="1104" customFormat="1" ht="11.25" customHeight="1" x14ac:dyDescent="0.2">
      <c r="A508" s="1415"/>
      <c r="B508" s="1110">
        <v>289.5</v>
      </c>
      <c r="C508" s="1110">
        <v>289.495</v>
      </c>
      <c r="D508" s="1116" t="s">
        <v>11</v>
      </c>
    </row>
    <row r="509" spans="1:4" s="1104" customFormat="1" ht="11.25" customHeight="1" x14ac:dyDescent="0.2">
      <c r="A509" s="1414" t="s">
        <v>4657</v>
      </c>
      <c r="B509" s="1109">
        <v>188.76</v>
      </c>
      <c r="C509" s="1109">
        <v>188.76000000000002</v>
      </c>
      <c r="D509" s="1115" t="s">
        <v>3073</v>
      </c>
    </row>
    <row r="510" spans="1:4" s="1104" customFormat="1" ht="11.25" customHeight="1" x14ac:dyDescent="0.2">
      <c r="A510" s="1416"/>
      <c r="B510" s="1111">
        <v>188.76</v>
      </c>
      <c r="C510" s="1111">
        <v>188.76000000000002</v>
      </c>
      <c r="D510" s="1117" t="s">
        <v>11</v>
      </c>
    </row>
    <row r="511" spans="1:4" s="1104" customFormat="1" ht="11.25" customHeight="1" x14ac:dyDescent="0.2">
      <c r="A511" s="1415" t="s">
        <v>1688</v>
      </c>
      <c r="B511" s="1110">
        <v>750</v>
      </c>
      <c r="C511" s="1110">
        <v>749.99952000000008</v>
      </c>
      <c r="D511" s="1116" t="s">
        <v>591</v>
      </c>
    </row>
    <row r="512" spans="1:4" s="1104" customFormat="1" ht="11.25" customHeight="1" x14ac:dyDescent="0.2">
      <c r="A512" s="1415"/>
      <c r="B512" s="1110">
        <v>750</v>
      </c>
      <c r="C512" s="1110">
        <v>749.99952000000008</v>
      </c>
      <c r="D512" s="1116" t="s">
        <v>11</v>
      </c>
    </row>
    <row r="513" spans="1:4" s="1104" customFormat="1" ht="11.25" customHeight="1" x14ac:dyDescent="0.2">
      <c r="A513" s="1414" t="s">
        <v>3521</v>
      </c>
      <c r="B513" s="1109">
        <v>50</v>
      </c>
      <c r="C513" s="1109">
        <v>50</v>
      </c>
      <c r="D513" s="1115" t="s">
        <v>3753</v>
      </c>
    </row>
    <row r="514" spans="1:4" s="1104" customFormat="1" ht="11.25" customHeight="1" x14ac:dyDescent="0.2">
      <c r="A514" s="1416"/>
      <c r="B514" s="1111">
        <v>50</v>
      </c>
      <c r="C514" s="1111">
        <v>50</v>
      </c>
      <c r="D514" s="1117" t="s">
        <v>11</v>
      </c>
    </row>
    <row r="515" spans="1:4" s="1104" customFormat="1" ht="11.25" customHeight="1" x14ac:dyDescent="0.2">
      <c r="A515" s="1415" t="s">
        <v>2830</v>
      </c>
      <c r="B515" s="1110">
        <v>300</v>
      </c>
      <c r="C515" s="1110">
        <v>300</v>
      </c>
      <c r="D515" s="1116" t="s">
        <v>3697</v>
      </c>
    </row>
    <row r="516" spans="1:4" s="1104" customFormat="1" ht="11.25" customHeight="1" x14ac:dyDescent="0.2">
      <c r="A516" s="1416"/>
      <c r="B516" s="1111">
        <v>300</v>
      </c>
      <c r="C516" s="1111">
        <v>300</v>
      </c>
      <c r="D516" s="1117" t="s">
        <v>11</v>
      </c>
    </row>
    <row r="517" spans="1:4" s="1104" customFormat="1" ht="11.25" customHeight="1" x14ac:dyDescent="0.2">
      <c r="A517" s="1415" t="s">
        <v>3804</v>
      </c>
      <c r="B517" s="1110">
        <v>350</v>
      </c>
      <c r="C517" s="1110">
        <v>350</v>
      </c>
      <c r="D517" s="1116" t="s">
        <v>3073</v>
      </c>
    </row>
    <row r="518" spans="1:4" s="1104" customFormat="1" ht="11.25" customHeight="1" x14ac:dyDescent="0.2">
      <c r="A518" s="1415"/>
      <c r="B518" s="1110">
        <v>350</v>
      </c>
      <c r="C518" s="1110">
        <v>350</v>
      </c>
      <c r="D518" s="1116" t="s">
        <v>11</v>
      </c>
    </row>
    <row r="519" spans="1:4" s="1104" customFormat="1" ht="11.25" customHeight="1" x14ac:dyDescent="0.2">
      <c r="A519" s="1414" t="s">
        <v>4658</v>
      </c>
      <c r="B519" s="1109">
        <v>50</v>
      </c>
      <c r="C519" s="1109">
        <v>50</v>
      </c>
      <c r="D519" s="1115" t="s">
        <v>2510</v>
      </c>
    </row>
    <row r="520" spans="1:4" s="1104" customFormat="1" ht="11.25" customHeight="1" x14ac:dyDescent="0.2">
      <c r="A520" s="1415"/>
      <c r="B520" s="1110">
        <v>50</v>
      </c>
      <c r="C520" s="1110">
        <v>50</v>
      </c>
      <c r="D520" s="1116" t="s">
        <v>11</v>
      </c>
    </row>
    <row r="521" spans="1:4" s="1104" customFormat="1" ht="11.25" customHeight="1" x14ac:dyDescent="0.2">
      <c r="A521" s="1414" t="s">
        <v>4154</v>
      </c>
      <c r="B521" s="1109">
        <v>50</v>
      </c>
      <c r="C521" s="1109">
        <v>50</v>
      </c>
      <c r="D521" s="1115" t="s">
        <v>358</v>
      </c>
    </row>
    <row r="522" spans="1:4" s="1104" customFormat="1" ht="11.25" customHeight="1" x14ac:dyDescent="0.2">
      <c r="A522" s="1416"/>
      <c r="B522" s="1111">
        <v>50</v>
      </c>
      <c r="C522" s="1111">
        <v>50</v>
      </c>
      <c r="D522" s="1117" t="s">
        <v>11</v>
      </c>
    </row>
    <row r="523" spans="1:4" s="1104" customFormat="1" ht="11.25" customHeight="1" x14ac:dyDescent="0.2">
      <c r="A523" s="1415" t="s">
        <v>4659</v>
      </c>
      <c r="B523" s="1110">
        <v>770</v>
      </c>
      <c r="C523" s="1110">
        <v>770</v>
      </c>
      <c r="D523" s="1116" t="s">
        <v>611</v>
      </c>
    </row>
    <row r="524" spans="1:4" s="1104" customFormat="1" ht="11.25" customHeight="1" x14ac:dyDescent="0.2">
      <c r="A524" s="1415"/>
      <c r="B524" s="1110">
        <v>770</v>
      </c>
      <c r="C524" s="1110">
        <v>770</v>
      </c>
      <c r="D524" s="1116" t="s">
        <v>11</v>
      </c>
    </row>
    <row r="525" spans="1:4" s="1104" customFormat="1" ht="21" x14ac:dyDescent="0.2">
      <c r="A525" s="1414" t="s">
        <v>1689</v>
      </c>
      <c r="B525" s="1109">
        <v>1037</v>
      </c>
      <c r="C525" s="1109">
        <v>1037</v>
      </c>
      <c r="D525" s="1115" t="s">
        <v>599</v>
      </c>
    </row>
    <row r="526" spans="1:4" s="1104" customFormat="1" ht="11.25" customHeight="1" x14ac:dyDescent="0.2">
      <c r="A526" s="1415"/>
      <c r="B526" s="1110">
        <v>18419</v>
      </c>
      <c r="C526" s="1110">
        <v>18419</v>
      </c>
      <c r="D526" s="1116" t="s">
        <v>600</v>
      </c>
    </row>
    <row r="527" spans="1:4" s="1104" customFormat="1" ht="11.25" customHeight="1" x14ac:dyDescent="0.2">
      <c r="A527" s="1415"/>
      <c r="B527" s="1110">
        <v>127</v>
      </c>
      <c r="C527" s="1110">
        <v>127</v>
      </c>
      <c r="D527" s="1116" t="s">
        <v>598</v>
      </c>
    </row>
    <row r="528" spans="1:4" s="1104" customFormat="1" ht="11.25" customHeight="1" x14ac:dyDescent="0.2">
      <c r="A528" s="1415"/>
      <c r="B528" s="1110">
        <v>7805.95</v>
      </c>
      <c r="C528" s="1110">
        <v>7805.9520000000002</v>
      </c>
      <c r="D528" s="1116" t="s">
        <v>518</v>
      </c>
    </row>
    <row r="529" spans="1:4" s="1104" customFormat="1" ht="11.25" customHeight="1" x14ac:dyDescent="0.2">
      <c r="A529" s="1416"/>
      <c r="B529" s="1111">
        <v>27388.95</v>
      </c>
      <c r="C529" s="1111">
        <v>27388.952000000001</v>
      </c>
      <c r="D529" s="1117" t="s">
        <v>11</v>
      </c>
    </row>
    <row r="530" spans="1:4" s="1104" customFormat="1" ht="21" x14ac:dyDescent="0.2">
      <c r="A530" s="1415" t="s">
        <v>1690</v>
      </c>
      <c r="B530" s="1110">
        <v>1119</v>
      </c>
      <c r="C530" s="1110">
        <v>1119</v>
      </c>
      <c r="D530" s="1116" t="s">
        <v>599</v>
      </c>
    </row>
    <row r="531" spans="1:4" s="1104" customFormat="1" ht="11.25" customHeight="1" x14ac:dyDescent="0.2">
      <c r="A531" s="1415"/>
      <c r="B531" s="1110">
        <v>20654</v>
      </c>
      <c r="C531" s="1110">
        <v>20654</v>
      </c>
      <c r="D531" s="1116" t="s">
        <v>600</v>
      </c>
    </row>
    <row r="532" spans="1:4" s="1104" customFormat="1" ht="11.25" customHeight="1" x14ac:dyDescent="0.2">
      <c r="A532" s="1415"/>
      <c r="B532" s="1110">
        <v>21773</v>
      </c>
      <c r="C532" s="1110">
        <v>21773</v>
      </c>
      <c r="D532" s="1116" t="s">
        <v>11</v>
      </c>
    </row>
    <row r="533" spans="1:4" s="1104" customFormat="1" ht="11.25" customHeight="1" x14ac:dyDescent="0.2">
      <c r="A533" s="1414" t="s">
        <v>2613</v>
      </c>
      <c r="B533" s="1109">
        <v>200</v>
      </c>
      <c r="C533" s="1109">
        <v>200</v>
      </c>
      <c r="D533" s="1115" t="s">
        <v>4616</v>
      </c>
    </row>
    <row r="534" spans="1:4" s="1104" customFormat="1" ht="11.25" customHeight="1" x14ac:dyDescent="0.2">
      <c r="A534" s="1416"/>
      <c r="B534" s="1111">
        <v>200</v>
      </c>
      <c r="C534" s="1111">
        <v>200</v>
      </c>
      <c r="D534" s="1117" t="s">
        <v>11</v>
      </c>
    </row>
    <row r="535" spans="1:4" s="1104" customFormat="1" ht="11.25" customHeight="1" x14ac:dyDescent="0.2">
      <c r="A535" s="1415" t="s">
        <v>4660</v>
      </c>
      <c r="B535" s="1110">
        <v>625.25</v>
      </c>
      <c r="C535" s="1110">
        <v>625.24356999999998</v>
      </c>
      <c r="D535" s="1116" t="s">
        <v>2877</v>
      </c>
    </row>
    <row r="536" spans="1:4" s="1104" customFormat="1" ht="11.25" customHeight="1" x14ac:dyDescent="0.2">
      <c r="A536" s="1415"/>
      <c r="B536" s="1110">
        <v>625.25</v>
      </c>
      <c r="C536" s="1110">
        <v>625.24356999999998</v>
      </c>
      <c r="D536" s="1116" t="s">
        <v>11</v>
      </c>
    </row>
    <row r="537" spans="1:4" s="1104" customFormat="1" ht="21" x14ac:dyDescent="0.2">
      <c r="A537" s="1414" t="s">
        <v>1691</v>
      </c>
      <c r="B537" s="1109">
        <v>433</v>
      </c>
      <c r="C537" s="1109">
        <v>433</v>
      </c>
      <c r="D537" s="1115" t="s">
        <v>599</v>
      </c>
    </row>
    <row r="538" spans="1:4" s="1104" customFormat="1" ht="11.25" customHeight="1" x14ac:dyDescent="0.2">
      <c r="A538" s="1415"/>
      <c r="B538" s="1110">
        <v>22016</v>
      </c>
      <c r="C538" s="1110">
        <v>22016</v>
      </c>
      <c r="D538" s="1116" t="s">
        <v>600</v>
      </c>
    </row>
    <row r="539" spans="1:4" s="1104" customFormat="1" ht="11.25" customHeight="1" x14ac:dyDescent="0.2">
      <c r="A539" s="1415"/>
      <c r="B539" s="1110">
        <v>81</v>
      </c>
      <c r="C539" s="1110">
        <v>81</v>
      </c>
      <c r="D539" s="1116" t="s">
        <v>4616</v>
      </c>
    </row>
    <row r="540" spans="1:4" s="1104" customFormat="1" ht="11.25" customHeight="1" x14ac:dyDescent="0.2">
      <c r="A540" s="1415"/>
      <c r="B540" s="1110">
        <v>382</v>
      </c>
      <c r="C540" s="1110">
        <v>382</v>
      </c>
      <c r="D540" s="1116" t="s">
        <v>598</v>
      </c>
    </row>
    <row r="541" spans="1:4" s="1104" customFormat="1" ht="11.25" customHeight="1" x14ac:dyDescent="0.2">
      <c r="A541" s="1416"/>
      <c r="B541" s="1111">
        <v>22912</v>
      </c>
      <c r="C541" s="1111">
        <v>22912</v>
      </c>
      <c r="D541" s="1117" t="s">
        <v>11</v>
      </c>
    </row>
    <row r="542" spans="1:4" s="1104" customFormat="1" ht="11.25" customHeight="1" x14ac:dyDescent="0.2">
      <c r="A542" s="1415" t="s">
        <v>2679</v>
      </c>
      <c r="B542" s="1110">
        <v>350</v>
      </c>
      <c r="C542" s="1110">
        <v>350</v>
      </c>
      <c r="D542" s="1116" t="s">
        <v>3073</v>
      </c>
    </row>
    <row r="543" spans="1:4" s="1104" customFormat="1" ht="11.25" customHeight="1" x14ac:dyDescent="0.2">
      <c r="A543" s="1416"/>
      <c r="B543" s="1111">
        <v>350</v>
      </c>
      <c r="C543" s="1111">
        <v>350</v>
      </c>
      <c r="D543" s="1117" t="s">
        <v>11</v>
      </c>
    </row>
    <row r="544" spans="1:4" s="1104" customFormat="1" ht="11.25" customHeight="1" x14ac:dyDescent="0.2">
      <c r="A544" s="1415" t="s">
        <v>2680</v>
      </c>
      <c r="B544" s="1110">
        <v>293</v>
      </c>
      <c r="C544" s="1110">
        <v>293</v>
      </c>
      <c r="D544" s="1116" t="s">
        <v>559</v>
      </c>
    </row>
    <row r="545" spans="1:4" s="1104" customFormat="1" ht="11.25" customHeight="1" x14ac:dyDescent="0.2">
      <c r="A545" s="1415"/>
      <c r="B545" s="1110">
        <v>293</v>
      </c>
      <c r="C545" s="1110">
        <v>293</v>
      </c>
      <c r="D545" s="1116" t="s">
        <v>11</v>
      </c>
    </row>
    <row r="546" spans="1:4" s="1104" customFormat="1" ht="11.25" customHeight="1" x14ac:dyDescent="0.2">
      <c r="A546" s="1414" t="s">
        <v>2593</v>
      </c>
      <c r="B546" s="1109">
        <v>2000</v>
      </c>
      <c r="C546" s="1109">
        <v>2000</v>
      </c>
      <c r="D546" s="1115" t="s">
        <v>3741</v>
      </c>
    </row>
    <row r="547" spans="1:4" s="1104" customFormat="1" ht="11.25" customHeight="1" x14ac:dyDescent="0.2">
      <c r="A547" s="1415"/>
      <c r="B547" s="1110">
        <v>2000</v>
      </c>
      <c r="C547" s="1110">
        <v>2000</v>
      </c>
      <c r="D547" s="1116" t="s">
        <v>11</v>
      </c>
    </row>
    <row r="548" spans="1:4" s="1104" customFormat="1" ht="11.25" customHeight="1" x14ac:dyDescent="0.2">
      <c r="A548" s="1414" t="s">
        <v>2960</v>
      </c>
      <c r="B548" s="1109">
        <v>113</v>
      </c>
      <c r="C548" s="1109">
        <v>113</v>
      </c>
      <c r="D548" s="1115" t="s">
        <v>559</v>
      </c>
    </row>
    <row r="549" spans="1:4" s="1104" customFormat="1" ht="11.25" customHeight="1" x14ac:dyDescent="0.2">
      <c r="A549" s="1416"/>
      <c r="B549" s="1111">
        <v>113</v>
      </c>
      <c r="C549" s="1111">
        <v>113</v>
      </c>
      <c r="D549" s="1117" t="s">
        <v>11</v>
      </c>
    </row>
    <row r="550" spans="1:4" s="1104" customFormat="1" ht="11.25" customHeight="1" x14ac:dyDescent="0.2">
      <c r="A550" s="1415" t="s">
        <v>3495</v>
      </c>
      <c r="B550" s="1110">
        <v>278.44</v>
      </c>
      <c r="C550" s="1110">
        <v>275.65699999999998</v>
      </c>
      <c r="D550" s="1116" t="s">
        <v>3761</v>
      </c>
    </row>
    <row r="551" spans="1:4" s="1104" customFormat="1" ht="11.25" customHeight="1" x14ac:dyDescent="0.2">
      <c r="A551" s="1415"/>
      <c r="B551" s="1110">
        <v>278.44</v>
      </c>
      <c r="C551" s="1110">
        <v>275.65699999999998</v>
      </c>
      <c r="D551" s="1116" t="s">
        <v>11</v>
      </c>
    </row>
    <row r="552" spans="1:4" s="1104" customFormat="1" ht="11.25" customHeight="1" x14ac:dyDescent="0.2">
      <c r="A552" s="1414" t="s">
        <v>4661</v>
      </c>
      <c r="B552" s="1109">
        <v>145</v>
      </c>
      <c r="C552" s="1109">
        <v>145</v>
      </c>
      <c r="D552" s="1115" t="s">
        <v>4616</v>
      </c>
    </row>
    <row r="553" spans="1:4" s="1104" customFormat="1" ht="11.25" customHeight="1" x14ac:dyDescent="0.2">
      <c r="A553" s="1416"/>
      <c r="B553" s="1111">
        <v>145</v>
      </c>
      <c r="C553" s="1111">
        <v>145</v>
      </c>
      <c r="D553" s="1117" t="s">
        <v>11</v>
      </c>
    </row>
    <row r="554" spans="1:4" s="1104" customFormat="1" ht="11.25" customHeight="1" x14ac:dyDescent="0.2">
      <c r="A554" s="1414" t="s">
        <v>2681</v>
      </c>
      <c r="B554" s="1109">
        <v>600</v>
      </c>
      <c r="C554" s="1109">
        <v>600</v>
      </c>
      <c r="D554" s="1115" t="s">
        <v>3450</v>
      </c>
    </row>
    <row r="555" spans="1:4" s="1104" customFormat="1" ht="11.25" customHeight="1" x14ac:dyDescent="0.2">
      <c r="A555" s="1416"/>
      <c r="B555" s="1111">
        <v>600</v>
      </c>
      <c r="C555" s="1111">
        <v>600</v>
      </c>
      <c r="D555" s="1117" t="s">
        <v>11</v>
      </c>
    </row>
    <row r="556" spans="1:4" s="1104" customFormat="1" ht="11.25" customHeight="1" x14ac:dyDescent="0.2">
      <c r="A556" s="1414" t="s">
        <v>4184</v>
      </c>
      <c r="B556" s="1109">
        <v>5694.7</v>
      </c>
      <c r="C556" s="1109">
        <v>2194.6999999999998</v>
      </c>
      <c r="D556" s="1115" t="s">
        <v>560</v>
      </c>
    </row>
    <row r="557" spans="1:4" s="1104" customFormat="1" ht="11.25" customHeight="1" x14ac:dyDescent="0.2">
      <c r="A557" s="1415"/>
      <c r="B557" s="1110">
        <v>6000</v>
      </c>
      <c r="C557" s="1110">
        <v>6000</v>
      </c>
      <c r="D557" s="1116" t="s">
        <v>3805</v>
      </c>
    </row>
    <row r="558" spans="1:4" s="1104" customFormat="1" ht="11.25" customHeight="1" x14ac:dyDescent="0.2">
      <c r="A558" s="1416"/>
      <c r="B558" s="1111">
        <v>11694.7</v>
      </c>
      <c r="C558" s="1111">
        <v>8194.7000000000007</v>
      </c>
      <c r="D558" s="1117" t="s">
        <v>11</v>
      </c>
    </row>
    <row r="559" spans="1:4" s="1104" customFormat="1" ht="21" x14ac:dyDescent="0.2">
      <c r="A559" s="1415" t="s">
        <v>1692</v>
      </c>
      <c r="B559" s="1110">
        <v>313</v>
      </c>
      <c r="C559" s="1110">
        <v>313</v>
      </c>
      <c r="D559" s="1116" t="s">
        <v>599</v>
      </c>
    </row>
    <row r="560" spans="1:4" s="1104" customFormat="1" ht="11.25" customHeight="1" x14ac:dyDescent="0.2">
      <c r="A560" s="1415"/>
      <c r="B560" s="1110">
        <v>7513</v>
      </c>
      <c r="C560" s="1110">
        <v>7513</v>
      </c>
      <c r="D560" s="1116" t="s">
        <v>600</v>
      </c>
    </row>
    <row r="561" spans="1:4" s="1104" customFormat="1" ht="11.25" customHeight="1" x14ac:dyDescent="0.2">
      <c r="A561" s="1415"/>
      <c r="B561" s="1110">
        <v>7826</v>
      </c>
      <c r="C561" s="1110">
        <v>7826</v>
      </c>
      <c r="D561" s="1116" t="s">
        <v>11</v>
      </c>
    </row>
    <row r="562" spans="1:4" s="1104" customFormat="1" ht="11.25" customHeight="1" x14ac:dyDescent="0.2">
      <c r="A562" s="1414" t="s">
        <v>1693</v>
      </c>
      <c r="B562" s="1109">
        <v>1226</v>
      </c>
      <c r="C562" s="1109">
        <v>1226</v>
      </c>
      <c r="D562" s="1115" t="s">
        <v>600</v>
      </c>
    </row>
    <row r="563" spans="1:4" s="1104" customFormat="1" ht="11.25" customHeight="1" x14ac:dyDescent="0.2">
      <c r="A563" s="1415"/>
      <c r="B563" s="1110">
        <v>258.10000000000002</v>
      </c>
      <c r="C563" s="1110">
        <v>258.10000000000002</v>
      </c>
      <c r="D563" s="1116" t="s">
        <v>598</v>
      </c>
    </row>
    <row r="564" spans="1:4" s="1104" customFormat="1" ht="11.25" customHeight="1" x14ac:dyDescent="0.2">
      <c r="A564" s="1416"/>
      <c r="B564" s="1111">
        <v>1484.1</v>
      </c>
      <c r="C564" s="1111">
        <v>1484.1</v>
      </c>
      <c r="D564" s="1117" t="s">
        <v>11</v>
      </c>
    </row>
    <row r="565" spans="1:4" s="1104" customFormat="1" ht="21" x14ac:dyDescent="0.2">
      <c r="A565" s="1415" t="s">
        <v>2961</v>
      </c>
      <c r="B565" s="1110">
        <v>735</v>
      </c>
      <c r="C565" s="1110">
        <v>735</v>
      </c>
      <c r="D565" s="1116" t="s">
        <v>599</v>
      </c>
    </row>
    <row r="566" spans="1:4" s="1104" customFormat="1" ht="11.25" customHeight="1" x14ac:dyDescent="0.2">
      <c r="A566" s="1415"/>
      <c r="B566" s="1110">
        <v>6289</v>
      </c>
      <c r="C566" s="1110">
        <v>6289</v>
      </c>
      <c r="D566" s="1116" t="s">
        <v>600</v>
      </c>
    </row>
    <row r="567" spans="1:4" s="1104" customFormat="1" ht="11.25" customHeight="1" x14ac:dyDescent="0.2">
      <c r="A567" s="1415"/>
      <c r="B567" s="1110">
        <v>986.4</v>
      </c>
      <c r="C567" s="1110">
        <v>986.4</v>
      </c>
      <c r="D567" s="1116" t="s">
        <v>598</v>
      </c>
    </row>
    <row r="568" spans="1:4" s="1104" customFormat="1" ht="11.25" customHeight="1" x14ac:dyDescent="0.2">
      <c r="A568" s="1416"/>
      <c r="B568" s="1111">
        <v>8010.4</v>
      </c>
      <c r="C568" s="1111">
        <v>8010.4</v>
      </c>
      <c r="D568" s="1117" t="s">
        <v>11</v>
      </c>
    </row>
    <row r="569" spans="1:4" s="1104" customFormat="1" ht="11.25" customHeight="1" x14ac:dyDescent="0.2">
      <c r="A569" s="1415" t="s">
        <v>361</v>
      </c>
      <c r="B569" s="1110">
        <v>1400</v>
      </c>
      <c r="C569" s="1110">
        <v>1400</v>
      </c>
      <c r="D569" s="1116" t="s">
        <v>3739</v>
      </c>
    </row>
    <row r="570" spans="1:4" s="1104" customFormat="1" ht="11.25" customHeight="1" x14ac:dyDescent="0.2">
      <c r="A570" s="1415"/>
      <c r="B570" s="1110">
        <v>1400</v>
      </c>
      <c r="C570" s="1110">
        <v>1400</v>
      </c>
      <c r="D570" s="1116" t="s">
        <v>11</v>
      </c>
    </row>
    <row r="571" spans="1:4" s="1104" customFormat="1" ht="21" x14ac:dyDescent="0.2">
      <c r="A571" s="1414" t="s">
        <v>1694</v>
      </c>
      <c r="B571" s="1109">
        <v>491</v>
      </c>
      <c r="C571" s="1109">
        <v>491</v>
      </c>
      <c r="D571" s="1115" t="s">
        <v>599</v>
      </c>
    </row>
    <row r="572" spans="1:4" s="1104" customFormat="1" ht="11.25" customHeight="1" x14ac:dyDescent="0.2">
      <c r="A572" s="1415"/>
      <c r="B572" s="1110">
        <v>5100</v>
      </c>
      <c r="C572" s="1110">
        <v>5100</v>
      </c>
      <c r="D572" s="1116" t="s">
        <v>600</v>
      </c>
    </row>
    <row r="573" spans="1:4" s="1104" customFormat="1" ht="11.25" customHeight="1" x14ac:dyDescent="0.2">
      <c r="A573" s="1415"/>
      <c r="B573" s="1110">
        <v>5591</v>
      </c>
      <c r="C573" s="1110">
        <v>5591</v>
      </c>
      <c r="D573" s="1116" t="s">
        <v>11</v>
      </c>
    </row>
    <row r="574" spans="1:4" s="1104" customFormat="1" ht="11.25" customHeight="1" x14ac:dyDescent="0.2">
      <c r="A574" s="1414" t="s">
        <v>3263</v>
      </c>
      <c r="B574" s="1109">
        <v>120</v>
      </c>
      <c r="C574" s="1109">
        <v>120</v>
      </c>
      <c r="D574" s="1115" t="s">
        <v>2508</v>
      </c>
    </row>
    <row r="575" spans="1:4" s="1104" customFormat="1" ht="11.25" customHeight="1" x14ac:dyDescent="0.2">
      <c r="A575" s="1416"/>
      <c r="B575" s="1111">
        <v>120</v>
      </c>
      <c r="C575" s="1111">
        <v>120</v>
      </c>
      <c r="D575" s="1117" t="s">
        <v>11</v>
      </c>
    </row>
    <row r="576" spans="1:4" s="1104" customFormat="1" ht="11.25" customHeight="1" x14ac:dyDescent="0.2">
      <c r="A576" s="1415" t="s">
        <v>3806</v>
      </c>
      <c r="B576" s="1110">
        <v>350</v>
      </c>
      <c r="C576" s="1110">
        <v>350</v>
      </c>
      <c r="D576" s="1116" t="s">
        <v>3073</v>
      </c>
    </row>
    <row r="577" spans="1:4" s="1104" customFormat="1" ht="11.25" customHeight="1" x14ac:dyDescent="0.2">
      <c r="A577" s="1415"/>
      <c r="B577" s="1110">
        <v>350</v>
      </c>
      <c r="C577" s="1110">
        <v>350</v>
      </c>
      <c r="D577" s="1116" t="s">
        <v>11</v>
      </c>
    </row>
    <row r="578" spans="1:4" s="1104" customFormat="1" ht="11.25" customHeight="1" x14ac:dyDescent="0.2">
      <c r="A578" s="1414" t="s">
        <v>3807</v>
      </c>
      <c r="B578" s="1109">
        <v>1046.08</v>
      </c>
      <c r="C578" s="1109">
        <v>1046.08</v>
      </c>
      <c r="D578" s="1115" t="s">
        <v>3073</v>
      </c>
    </row>
    <row r="579" spans="1:4" s="1104" customFormat="1" ht="11.25" customHeight="1" x14ac:dyDescent="0.2">
      <c r="A579" s="1416"/>
      <c r="B579" s="1111">
        <v>1046.08</v>
      </c>
      <c r="C579" s="1111">
        <v>1046.08</v>
      </c>
      <c r="D579" s="1117" t="s">
        <v>11</v>
      </c>
    </row>
    <row r="580" spans="1:4" s="1104" customFormat="1" ht="11.25" customHeight="1" x14ac:dyDescent="0.2">
      <c r="A580" s="1415" t="s">
        <v>1695</v>
      </c>
      <c r="B580" s="1110">
        <v>26625.119999999999</v>
      </c>
      <c r="C580" s="1110">
        <v>26625.121999999999</v>
      </c>
      <c r="D580" s="1116" t="s">
        <v>1654</v>
      </c>
    </row>
    <row r="581" spans="1:4" s="1104" customFormat="1" ht="11.25" customHeight="1" x14ac:dyDescent="0.2">
      <c r="A581" s="1415"/>
      <c r="B581" s="1110">
        <v>26625.119999999999</v>
      </c>
      <c r="C581" s="1110">
        <v>26625.121999999999</v>
      </c>
      <c r="D581" s="1116" t="s">
        <v>11</v>
      </c>
    </row>
    <row r="582" spans="1:4" s="1104" customFormat="1" ht="11.25" customHeight="1" x14ac:dyDescent="0.2">
      <c r="A582" s="1414" t="s">
        <v>1696</v>
      </c>
      <c r="B582" s="1109">
        <v>10400.07</v>
      </c>
      <c r="C582" s="1109">
        <v>10400.066999999999</v>
      </c>
      <c r="D582" s="1115" t="s">
        <v>1654</v>
      </c>
    </row>
    <row r="583" spans="1:4" s="1104" customFormat="1" ht="11.25" customHeight="1" x14ac:dyDescent="0.2">
      <c r="A583" s="1416"/>
      <c r="B583" s="1111">
        <v>10400.07</v>
      </c>
      <c r="C583" s="1111">
        <v>10400.066999999999</v>
      </c>
      <c r="D583" s="1117" t="s">
        <v>11</v>
      </c>
    </row>
    <row r="584" spans="1:4" s="1104" customFormat="1" ht="11.25" customHeight="1" x14ac:dyDescent="0.2">
      <c r="A584" s="1415" t="s">
        <v>1697</v>
      </c>
      <c r="B584" s="1110">
        <v>6419.93</v>
      </c>
      <c r="C584" s="1110">
        <v>6419.933</v>
      </c>
      <c r="D584" s="1116" t="s">
        <v>1654</v>
      </c>
    </row>
    <row r="585" spans="1:4" s="1104" customFormat="1" ht="11.25" customHeight="1" x14ac:dyDescent="0.2">
      <c r="A585" s="1415"/>
      <c r="B585" s="1110">
        <v>378.89</v>
      </c>
      <c r="C585" s="1110">
        <v>378.88399999999996</v>
      </c>
      <c r="D585" s="1116" t="s">
        <v>4117</v>
      </c>
    </row>
    <row r="586" spans="1:4" s="1104" customFormat="1" ht="11.25" customHeight="1" x14ac:dyDescent="0.2">
      <c r="A586" s="1415"/>
      <c r="B586" s="1110">
        <v>6798.8200000000006</v>
      </c>
      <c r="C586" s="1110">
        <v>6798.817</v>
      </c>
      <c r="D586" s="1116" t="s">
        <v>11</v>
      </c>
    </row>
    <row r="587" spans="1:4" s="1104" customFormat="1" ht="11.25" customHeight="1" x14ac:dyDescent="0.2">
      <c r="A587" s="1414" t="s">
        <v>4662</v>
      </c>
      <c r="B587" s="1109">
        <v>320.73</v>
      </c>
      <c r="C587" s="1109">
        <v>320.733</v>
      </c>
      <c r="D587" s="1115" t="s">
        <v>3073</v>
      </c>
    </row>
    <row r="588" spans="1:4" s="1104" customFormat="1" ht="11.25" customHeight="1" x14ac:dyDescent="0.2">
      <c r="A588" s="1416"/>
      <c r="B588" s="1111">
        <v>320.73</v>
      </c>
      <c r="C588" s="1111">
        <v>320.733</v>
      </c>
      <c r="D588" s="1117" t="s">
        <v>11</v>
      </c>
    </row>
    <row r="589" spans="1:4" s="1104" customFormat="1" ht="21" x14ac:dyDescent="0.2">
      <c r="A589" s="1415" t="s">
        <v>1698</v>
      </c>
      <c r="B589" s="1110">
        <v>557</v>
      </c>
      <c r="C589" s="1110">
        <v>557</v>
      </c>
      <c r="D589" s="1116" t="s">
        <v>599</v>
      </c>
    </row>
    <row r="590" spans="1:4" s="1104" customFormat="1" ht="11.25" customHeight="1" x14ac:dyDescent="0.2">
      <c r="A590" s="1415"/>
      <c r="B590" s="1110">
        <v>4206</v>
      </c>
      <c r="C590" s="1110">
        <v>4188.7150000000001</v>
      </c>
      <c r="D590" s="1116" t="s">
        <v>600</v>
      </c>
    </row>
    <row r="591" spans="1:4" s="1104" customFormat="1" ht="11.25" customHeight="1" x14ac:dyDescent="0.2">
      <c r="A591" s="1416"/>
      <c r="B591" s="1111">
        <v>4763</v>
      </c>
      <c r="C591" s="1111">
        <v>4745.7150000000001</v>
      </c>
      <c r="D591" s="1117" t="s">
        <v>11</v>
      </c>
    </row>
    <row r="592" spans="1:4" s="1104" customFormat="1" ht="11.25" customHeight="1" x14ac:dyDescent="0.2">
      <c r="A592" s="1415" t="s">
        <v>3264</v>
      </c>
      <c r="B592" s="1110">
        <v>70.599999999999994</v>
      </c>
      <c r="C592" s="1110">
        <v>70.599999999999994</v>
      </c>
      <c r="D592" s="1116" t="s">
        <v>651</v>
      </c>
    </row>
    <row r="593" spans="1:4" s="1104" customFormat="1" ht="11.25" customHeight="1" x14ac:dyDescent="0.2">
      <c r="A593" s="1415"/>
      <c r="B593" s="1110">
        <v>70.599999999999994</v>
      </c>
      <c r="C593" s="1110">
        <v>70.599999999999994</v>
      </c>
      <c r="D593" s="1116" t="s">
        <v>11</v>
      </c>
    </row>
    <row r="594" spans="1:4" s="1104" customFormat="1" ht="11.25" customHeight="1" x14ac:dyDescent="0.2">
      <c r="A594" s="1414" t="s">
        <v>4663</v>
      </c>
      <c r="B594" s="1109">
        <v>500</v>
      </c>
      <c r="C594" s="1109">
        <v>500</v>
      </c>
      <c r="D594" s="1115" t="s">
        <v>3073</v>
      </c>
    </row>
    <row r="595" spans="1:4" s="1104" customFormat="1" ht="11.25" customHeight="1" x14ac:dyDescent="0.2">
      <c r="A595" s="1415"/>
      <c r="B595" s="1110">
        <v>500</v>
      </c>
      <c r="C595" s="1110">
        <v>500</v>
      </c>
      <c r="D595" s="1116" t="s">
        <v>11</v>
      </c>
    </row>
    <row r="596" spans="1:4" s="1104" customFormat="1" ht="11.25" customHeight="1" x14ac:dyDescent="0.2">
      <c r="A596" s="1414" t="s">
        <v>2962</v>
      </c>
      <c r="B596" s="1109">
        <v>342.78000000000003</v>
      </c>
      <c r="C596" s="1109">
        <v>342.77300000000002</v>
      </c>
      <c r="D596" s="1115" t="s">
        <v>3073</v>
      </c>
    </row>
    <row r="597" spans="1:4" s="1104" customFormat="1" ht="11.25" customHeight="1" x14ac:dyDescent="0.2">
      <c r="A597" s="1416"/>
      <c r="B597" s="1111">
        <v>342.78000000000003</v>
      </c>
      <c r="C597" s="1111">
        <v>342.77300000000002</v>
      </c>
      <c r="D597" s="1117" t="s">
        <v>11</v>
      </c>
    </row>
    <row r="598" spans="1:4" s="1104" customFormat="1" ht="11.25" customHeight="1" x14ac:dyDescent="0.2">
      <c r="A598" s="1415" t="s">
        <v>374</v>
      </c>
      <c r="B598" s="1110">
        <v>1000</v>
      </c>
      <c r="C598" s="1110">
        <v>1000</v>
      </c>
      <c r="D598" s="1116" t="s">
        <v>3741</v>
      </c>
    </row>
    <row r="599" spans="1:4" s="1104" customFormat="1" ht="11.25" customHeight="1" x14ac:dyDescent="0.2">
      <c r="A599" s="1415"/>
      <c r="B599" s="1110">
        <v>1000</v>
      </c>
      <c r="C599" s="1110">
        <v>1000</v>
      </c>
      <c r="D599" s="1116" t="s">
        <v>11</v>
      </c>
    </row>
    <row r="600" spans="1:4" s="1104" customFormat="1" ht="21" x14ac:dyDescent="0.2">
      <c r="A600" s="1414" t="s">
        <v>1699</v>
      </c>
      <c r="B600" s="1109">
        <v>166</v>
      </c>
      <c r="C600" s="1109">
        <v>166</v>
      </c>
      <c r="D600" s="1115" t="s">
        <v>599</v>
      </c>
    </row>
    <row r="601" spans="1:4" s="1104" customFormat="1" ht="11.25" customHeight="1" x14ac:dyDescent="0.2">
      <c r="A601" s="1415"/>
      <c r="B601" s="1110">
        <v>5397</v>
      </c>
      <c r="C601" s="1110">
        <v>5397</v>
      </c>
      <c r="D601" s="1116" t="s">
        <v>600</v>
      </c>
    </row>
    <row r="602" spans="1:4" s="1104" customFormat="1" ht="21" x14ac:dyDescent="0.2">
      <c r="A602" s="1415"/>
      <c r="B602" s="1110">
        <v>150</v>
      </c>
      <c r="C602" s="1110">
        <v>115</v>
      </c>
      <c r="D602" s="1116" t="s">
        <v>4613</v>
      </c>
    </row>
    <row r="603" spans="1:4" s="1104" customFormat="1" ht="11.25" customHeight="1" x14ac:dyDescent="0.2">
      <c r="A603" s="1416"/>
      <c r="B603" s="1111">
        <v>5713</v>
      </c>
      <c r="C603" s="1111">
        <v>5678</v>
      </c>
      <c r="D603" s="1117" t="s">
        <v>11</v>
      </c>
    </row>
    <row r="604" spans="1:4" s="1104" customFormat="1" ht="11.25" customHeight="1" x14ac:dyDescent="0.2">
      <c r="A604" s="1415" t="s">
        <v>4664</v>
      </c>
      <c r="B604" s="1110">
        <v>150</v>
      </c>
      <c r="C604" s="1110">
        <v>150</v>
      </c>
      <c r="D604" s="1116" t="s">
        <v>2939</v>
      </c>
    </row>
    <row r="605" spans="1:4" s="1104" customFormat="1" ht="11.25" customHeight="1" x14ac:dyDescent="0.2">
      <c r="A605" s="1415"/>
      <c r="B605" s="1110">
        <v>150</v>
      </c>
      <c r="C605" s="1110">
        <v>150</v>
      </c>
      <c r="D605" s="1116" t="s">
        <v>11</v>
      </c>
    </row>
    <row r="606" spans="1:4" s="1104" customFormat="1" ht="11.25" customHeight="1" x14ac:dyDescent="0.2">
      <c r="A606" s="1414" t="s">
        <v>429</v>
      </c>
      <c r="B606" s="1109">
        <v>56</v>
      </c>
      <c r="C606" s="1109">
        <v>51.75</v>
      </c>
      <c r="D606" s="1115" t="s">
        <v>3714</v>
      </c>
    </row>
    <row r="607" spans="1:4" s="1104" customFormat="1" ht="11.25" customHeight="1" x14ac:dyDescent="0.2">
      <c r="A607" s="1416"/>
      <c r="B607" s="1111">
        <v>56</v>
      </c>
      <c r="C607" s="1111">
        <v>51.75</v>
      </c>
      <c r="D607" s="1117" t="s">
        <v>11</v>
      </c>
    </row>
    <row r="608" spans="1:4" s="1104" customFormat="1" ht="11.25" customHeight="1" x14ac:dyDescent="0.2">
      <c r="A608" s="1415" t="s">
        <v>3265</v>
      </c>
      <c r="B608" s="1110">
        <v>332.76</v>
      </c>
      <c r="C608" s="1110">
        <v>332.75900000000001</v>
      </c>
      <c r="D608" s="1116" t="s">
        <v>3073</v>
      </c>
    </row>
    <row r="609" spans="1:4" s="1104" customFormat="1" ht="11.25" customHeight="1" x14ac:dyDescent="0.2">
      <c r="A609" s="1415"/>
      <c r="B609" s="1110">
        <v>332.76</v>
      </c>
      <c r="C609" s="1110">
        <v>332.75900000000001</v>
      </c>
      <c r="D609" s="1116" t="s">
        <v>11</v>
      </c>
    </row>
    <row r="610" spans="1:4" s="1104" customFormat="1" ht="11.25" customHeight="1" x14ac:dyDescent="0.2">
      <c r="A610" s="1414" t="s">
        <v>1700</v>
      </c>
      <c r="B610" s="1109">
        <v>147</v>
      </c>
      <c r="C610" s="1109">
        <v>147</v>
      </c>
      <c r="D610" s="1115" t="s">
        <v>651</v>
      </c>
    </row>
    <row r="611" spans="1:4" s="1104" customFormat="1" ht="11.25" customHeight="1" x14ac:dyDescent="0.2">
      <c r="A611" s="1416"/>
      <c r="B611" s="1111">
        <v>147</v>
      </c>
      <c r="C611" s="1111">
        <v>147</v>
      </c>
      <c r="D611" s="1117" t="s">
        <v>11</v>
      </c>
    </row>
    <row r="612" spans="1:4" s="1104" customFormat="1" ht="11.25" customHeight="1" x14ac:dyDescent="0.2">
      <c r="A612" s="1415" t="s">
        <v>4665</v>
      </c>
      <c r="B612" s="1110">
        <v>495</v>
      </c>
      <c r="C612" s="1110">
        <v>495</v>
      </c>
      <c r="D612" s="1116" t="s">
        <v>2508</v>
      </c>
    </row>
    <row r="613" spans="1:4" s="1104" customFormat="1" ht="11.25" customHeight="1" x14ac:dyDescent="0.2">
      <c r="A613" s="1415"/>
      <c r="B613" s="1110">
        <v>601</v>
      </c>
      <c r="C613" s="1110">
        <v>601</v>
      </c>
      <c r="D613" s="1116" t="s">
        <v>600</v>
      </c>
    </row>
    <row r="614" spans="1:4" s="1104" customFormat="1" ht="11.25" customHeight="1" x14ac:dyDescent="0.2">
      <c r="A614" s="1416"/>
      <c r="B614" s="1111">
        <v>1096</v>
      </c>
      <c r="C614" s="1111">
        <v>1096</v>
      </c>
      <c r="D614" s="1117" t="s">
        <v>11</v>
      </c>
    </row>
    <row r="615" spans="1:4" s="1104" customFormat="1" ht="11.25" customHeight="1" x14ac:dyDescent="0.2">
      <c r="A615" s="1415" t="s">
        <v>4666</v>
      </c>
      <c r="B615" s="1110">
        <v>185</v>
      </c>
      <c r="C615" s="1110">
        <v>185</v>
      </c>
      <c r="D615" s="1116" t="s">
        <v>3220</v>
      </c>
    </row>
    <row r="616" spans="1:4" s="1104" customFormat="1" ht="11.25" customHeight="1" x14ac:dyDescent="0.2">
      <c r="A616" s="1415"/>
      <c r="B616" s="1110">
        <v>185</v>
      </c>
      <c r="C616" s="1110">
        <v>185</v>
      </c>
      <c r="D616" s="1116" t="s">
        <v>11</v>
      </c>
    </row>
    <row r="617" spans="1:4" s="1104" customFormat="1" ht="11.25" customHeight="1" x14ac:dyDescent="0.2">
      <c r="A617" s="1414" t="s">
        <v>4166</v>
      </c>
      <c r="B617" s="1109">
        <v>1800</v>
      </c>
      <c r="C617" s="1109">
        <v>1800</v>
      </c>
      <c r="D617" s="1115" t="s">
        <v>3694</v>
      </c>
    </row>
    <row r="618" spans="1:4" s="1104" customFormat="1" ht="11.25" customHeight="1" x14ac:dyDescent="0.2">
      <c r="A618" s="1415"/>
      <c r="B618" s="1110">
        <v>1800</v>
      </c>
      <c r="C618" s="1110">
        <v>1800</v>
      </c>
      <c r="D618" s="1116" t="s">
        <v>11</v>
      </c>
    </row>
    <row r="619" spans="1:4" s="1104" customFormat="1" ht="11.25" customHeight="1" x14ac:dyDescent="0.2">
      <c r="A619" s="1414" t="s">
        <v>4667</v>
      </c>
      <c r="B619" s="1109">
        <v>1045.6100000000001</v>
      </c>
      <c r="C619" s="1109">
        <v>1045.6130000000001</v>
      </c>
      <c r="D619" s="1115" t="s">
        <v>3073</v>
      </c>
    </row>
    <row r="620" spans="1:4" s="1104" customFormat="1" ht="11.25" customHeight="1" x14ac:dyDescent="0.2">
      <c r="A620" s="1416"/>
      <c r="B620" s="1111">
        <v>1045.6100000000001</v>
      </c>
      <c r="C620" s="1111">
        <v>1045.6130000000001</v>
      </c>
      <c r="D620" s="1117" t="s">
        <v>11</v>
      </c>
    </row>
    <row r="621" spans="1:4" s="1104" customFormat="1" ht="11.25" customHeight="1" x14ac:dyDescent="0.2">
      <c r="A621" s="1415" t="s">
        <v>1701</v>
      </c>
      <c r="B621" s="1110">
        <v>790.59</v>
      </c>
      <c r="C621" s="1110">
        <v>780.70069000000001</v>
      </c>
      <c r="D621" s="1116" t="s">
        <v>591</v>
      </c>
    </row>
    <row r="622" spans="1:4" s="1104" customFormat="1" ht="11.25" customHeight="1" x14ac:dyDescent="0.2">
      <c r="A622" s="1415"/>
      <c r="B622" s="1110">
        <v>790.59</v>
      </c>
      <c r="C622" s="1110">
        <v>780.70069000000001</v>
      </c>
      <c r="D622" s="1116" t="s">
        <v>11</v>
      </c>
    </row>
    <row r="623" spans="1:4" s="1104" customFormat="1" ht="11.25" customHeight="1" x14ac:dyDescent="0.2">
      <c r="A623" s="1414" t="s">
        <v>1702</v>
      </c>
      <c r="B623" s="1109">
        <v>99</v>
      </c>
      <c r="C623" s="1109">
        <v>99</v>
      </c>
      <c r="D623" s="1115" t="s">
        <v>3220</v>
      </c>
    </row>
    <row r="624" spans="1:4" s="1104" customFormat="1" ht="21" x14ac:dyDescent="0.2">
      <c r="A624" s="1415"/>
      <c r="B624" s="1110">
        <v>391</v>
      </c>
      <c r="C624" s="1110">
        <v>391</v>
      </c>
      <c r="D624" s="1116" t="s">
        <v>599</v>
      </c>
    </row>
    <row r="625" spans="1:4" s="1104" customFormat="1" ht="11.25" customHeight="1" x14ac:dyDescent="0.2">
      <c r="A625" s="1415"/>
      <c r="B625" s="1110">
        <v>349.7</v>
      </c>
      <c r="C625" s="1110">
        <v>349.7</v>
      </c>
      <c r="D625" s="1116" t="s">
        <v>3770</v>
      </c>
    </row>
    <row r="626" spans="1:4" s="1104" customFormat="1" ht="11.25" customHeight="1" x14ac:dyDescent="0.2">
      <c r="A626" s="1415"/>
      <c r="B626" s="1110">
        <v>11103</v>
      </c>
      <c r="C626" s="1110">
        <v>11103</v>
      </c>
      <c r="D626" s="1116" t="s">
        <v>600</v>
      </c>
    </row>
    <row r="627" spans="1:4" s="1104" customFormat="1" ht="11.25" customHeight="1" x14ac:dyDescent="0.2">
      <c r="A627" s="1415"/>
      <c r="B627" s="1110">
        <v>299.7</v>
      </c>
      <c r="C627" s="1110">
        <v>299.7</v>
      </c>
      <c r="D627" s="1116" t="s">
        <v>598</v>
      </c>
    </row>
    <row r="628" spans="1:4" s="1104" customFormat="1" ht="21" x14ac:dyDescent="0.2">
      <c r="A628" s="1415"/>
      <c r="B628" s="1110">
        <v>200</v>
      </c>
      <c r="C628" s="1110">
        <v>200</v>
      </c>
      <c r="D628" s="1116" t="s">
        <v>4613</v>
      </c>
    </row>
    <row r="629" spans="1:4" s="1104" customFormat="1" ht="11.25" customHeight="1" x14ac:dyDescent="0.2">
      <c r="A629" s="1416"/>
      <c r="B629" s="1111">
        <v>12442.400000000001</v>
      </c>
      <c r="C629" s="1111">
        <v>12442.400000000001</v>
      </c>
      <c r="D629" s="1117" t="s">
        <v>11</v>
      </c>
    </row>
    <row r="630" spans="1:4" s="1104" customFormat="1" ht="11.25" customHeight="1" x14ac:dyDescent="0.2">
      <c r="A630" s="1415" t="s">
        <v>2682</v>
      </c>
      <c r="B630" s="1110">
        <v>130</v>
      </c>
      <c r="C630" s="1110">
        <v>130</v>
      </c>
      <c r="D630" s="1116" t="s">
        <v>2896</v>
      </c>
    </row>
    <row r="631" spans="1:4" s="1104" customFormat="1" ht="11.25" customHeight="1" x14ac:dyDescent="0.2">
      <c r="A631" s="1415"/>
      <c r="B631" s="1110">
        <v>130</v>
      </c>
      <c r="C631" s="1110">
        <v>130</v>
      </c>
      <c r="D631" s="1116" t="s">
        <v>11</v>
      </c>
    </row>
    <row r="632" spans="1:4" s="1104" customFormat="1" ht="11.25" customHeight="1" x14ac:dyDescent="0.2">
      <c r="A632" s="1414" t="s">
        <v>2683</v>
      </c>
      <c r="B632" s="1109">
        <v>130</v>
      </c>
      <c r="C632" s="1109">
        <v>130</v>
      </c>
      <c r="D632" s="1115" t="s">
        <v>2896</v>
      </c>
    </row>
    <row r="633" spans="1:4" s="1104" customFormat="1" ht="11.25" customHeight="1" x14ac:dyDescent="0.2">
      <c r="A633" s="1416"/>
      <c r="B633" s="1111">
        <v>130</v>
      </c>
      <c r="C633" s="1111">
        <v>130</v>
      </c>
      <c r="D633" s="1117" t="s">
        <v>11</v>
      </c>
    </row>
    <row r="634" spans="1:4" s="1104" customFormat="1" ht="11.25" customHeight="1" x14ac:dyDescent="0.2">
      <c r="A634" s="1415" t="s">
        <v>3808</v>
      </c>
      <c r="B634" s="1110">
        <v>324.08</v>
      </c>
      <c r="C634" s="1110">
        <v>324.08100000000002</v>
      </c>
      <c r="D634" s="1116" t="s">
        <v>3073</v>
      </c>
    </row>
    <row r="635" spans="1:4" s="1104" customFormat="1" ht="11.25" customHeight="1" x14ac:dyDescent="0.2">
      <c r="A635" s="1415"/>
      <c r="B635" s="1110">
        <v>324.08</v>
      </c>
      <c r="C635" s="1110">
        <v>324.08100000000002</v>
      </c>
      <c r="D635" s="1116" t="s">
        <v>11</v>
      </c>
    </row>
    <row r="636" spans="1:4" s="1104" customFormat="1" ht="11.25" customHeight="1" x14ac:dyDescent="0.2">
      <c r="A636" s="1414" t="s">
        <v>3809</v>
      </c>
      <c r="B636" s="1109">
        <v>35</v>
      </c>
      <c r="C636" s="1109">
        <v>35</v>
      </c>
      <c r="D636" s="1115" t="s">
        <v>2939</v>
      </c>
    </row>
    <row r="637" spans="1:4" s="1104" customFormat="1" ht="11.25" customHeight="1" x14ac:dyDescent="0.2">
      <c r="A637" s="1416"/>
      <c r="B637" s="1111">
        <v>35</v>
      </c>
      <c r="C637" s="1111">
        <v>35</v>
      </c>
      <c r="D637" s="1117" t="s">
        <v>11</v>
      </c>
    </row>
    <row r="638" spans="1:4" s="1104" customFormat="1" ht="11.25" customHeight="1" x14ac:dyDescent="0.2">
      <c r="A638" s="1414" t="s">
        <v>3810</v>
      </c>
      <c r="B638" s="1109">
        <v>350</v>
      </c>
      <c r="C638" s="1109">
        <v>350</v>
      </c>
      <c r="D638" s="1115" t="s">
        <v>3073</v>
      </c>
    </row>
    <row r="639" spans="1:4" s="1104" customFormat="1" ht="11.25" customHeight="1" x14ac:dyDescent="0.2">
      <c r="A639" s="1416"/>
      <c r="B639" s="1111">
        <v>350</v>
      </c>
      <c r="C639" s="1111">
        <v>350</v>
      </c>
      <c r="D639" s="1117" t="s">
        <v>11</v>
      </c>
    </row>
    <row r="640" spans="1:4" s="1104" customFormat="1" ht="11.25" customHeight="1" x14ac:dyDescent="0.2">
      <c r="A640" s="1415" t="s">
        <v>3081</v>
      </c>
      <c r="B640" s="1110">
        <v>1500</v>
      </c>
      <c r="C640" s="1110">
        <v>1500</v>
      </c>
      <c r="D640" s="1116" t="s">
        <v>3739</v>
      </c>
    </row>
    <row r="641" spans="1:4" s="1104" customFormat="1" ht="11.25" customHeight="1" x14ac:dyDescent="0.2">
      <c r="A641" s="1415"/>
      <c r="B641" s="1110">
        <v>1500</v>
      </c>
      <c r="C641" s="1110">
        <v>1500</v>
      </c>
      <c r="D641" s="1116" t="s">
        <v>11</v>
      </c>
    </row>
    <row r="642" spans="1:4" s="1104" customFormat="1" ht="11.25" customHeight="1" x14ac:dyDescent="0.2">
      <c r="A642" s="1414" t="s">
        <v>4147</v>
      </c>
      <c r="B642" s="1109">
        <v>300</v>
      </c>
      <c r="C642" s="1109">
        <v>150</v>
      </c>
      <c r="D642" s="1115" t="s">
        <v>2587</v>
      </c>
    </row>
    <row r="643" spans="1:4" s="1104" customFormat="1" ht="11.25" customHeight="1" x14ac:dyDescent="0.2">
      <c r="A643" s="1415"/>
      <c r="B643" s="1110">
        <v>300</v>
      </c>
      <c r="C643" s="1110">
        <v>150</v>
      </c>
      <c r="D643" s="1116" t="s">
        <v>11</v>
      </c>
    </row>
    <row r="644" spans="1:4" s="1104" customFormat="1" ht="11.25" customHeight="1" x14ac:dyDescent="0.2">
      <c r="A644" s="1414" t="s">
        <v>1703</v>
      </c>
      <c r="B644" s="1109">
        <v>1546.95</v>
      </c>
      <c r="C644" s="1109">
        <v>1546.951</v>
      </c>
      <c r="D644" s="1115" t="s">
        <v>1654</v>
      </c>
    </row>
    <row r="645" spans="1:4" s="1104" customFormat="1" ht="11.25" customHeight="1" x14ac:dyDescent="0.2">
      <c r="A645" s="1416"/>
      <c r="B645" s="1111">
        <v>1546.95</v>
      </c>
      <c r="C645" s="1111">
        <v>1546.951</v>
      </c>
      <c r="D645" s="1117" t="s">
        <v>11</v>
      </c>
    </row>
    <row r="646" spans="1:4" s="1104" customFormat="1" ht="11.25" customHeight="1" x14ac:dyDescent="0.2">
      <c r="A646" s="1415" t="s">
        <v>2963</v>
      </c>
      <c r="B646" s="1110">
        <v>3200</v>
      </c>
      <c r="C646" s="1110">
        <v>3200</v>
      </c>
      <c r="D646" s="1116" t="s">
        <v>600</v>
      </c>
    </row>
    <row r="647" spans="1:4" s="1104" customFormat="1" ht="11.25" customHeight="1" x14ac:dyDescent="0.2">
      <c r="A647" s="1415"/>
      <c r="B647" s="1110">
        <v>3200</v>
      </c>
      <c r="C647" s="1110">
        <v>3200</v>
      </c>
      <c r="D647" s="1116" t="s">
        <v>11</v>
      </c>
    </row>
    <row r="648" spans="1:4" s="1104" customFormat="1" ht="11.25" customHeight="1" x14ac:dyDescent="0.2">
      <c r="A648" s="1414" t="s">
        <v>2684</v>
      </c>
      <c r="B648" s="1109">
        <v>130</v>
      </c>
      <c r="C648" s="1109">
        <v>130</v>
      </c>
      <c r="D648" s="1115" t="s">
        <v>2896</v>
      </c>
    </row>
    <row r="649" spans="1:4" s="1104" customFormat="1" ht="11.25" customHeight="1" x14ac:dyDescent="0.2">
      <c r="A649" s="1416"/>
      <c r="B649" s="1111">
        <v>130</v>
      </c>
      <c r="C649" s="1111">
        <v>130</v>
      </c>
      <c r="D649" s="1117" t="s">
        <v>11</v>
      </c>
    </row>
    <row r="650" spans="1:4" s="1104" customFormat="1" ht="11.25" customHeight="1" x14ac:dyDescent="0.2">
      <c r="A650" s="1415" t="s">
        <v>3811</v>
      </c>
      <c r="B650" s="1110">
        <v>72.400000000000006</v>
      </c>
      <c r="C650" s="1110">
        <v>72.400000000000006</v>
      </c>
      <c r="D650" s="1116" t="s">
        <v>2510</v>
      </c>
    </row>
    <row r="651" spans="1:4" s="1104" customFormat="1" ht="11.25" customHeight="1" x14ac:dyDescent="0.2">
      <c r="A651" s="1415"/>
      <c r="B651" s="1110">
        <v>72.400000000000006</v>
      </c>
      <c r="C651" s="1110">
        <v>72.400000000000006</v>
      </c>
      <c r="D651" s="1116" t="s">
        <v>11</v>
      </c>
    </row>
    <row r="652" spans="1:4" s="1104" customFormat="1" ht="11.25" customHeight="1" x14ac:dyDescent="0.2">
      <c r="A652" s="1414" t="s">
        <v>3812</v>
      </c>
      <c r="B652" s="1109">
        <v>70</v>
      </c>
      <c r="C652" s="1109">
        <v>70</v>
      </c>
      <c r="D652" s="1115" t="s">
        <v>2510</v>
      </c>
    </row>
    <row r="653" spans="1:4" s="1104" customFormat="1" ht="11.25" customHeight="1" x14ac:dyDescent="0.2">
      <c r="A653" s="1416"/>
      <c r="B653" s="1111">
        <v>70</v>
      </c>
      <c r="C653" s="1111">
        <v>70</v>
      </c>
      <c r="D653" s="1117" t="s">
        <v>11</v>
      </c>
    </row>
    <row r="654" spans="1:4" s="1104" customFormat="1" ht="11.25" customHeight="1" x14ac:dyDescent="0.2">
      <c r="A654" s="1415" t="s">
        <v>4668</v>
      </c>
      <c r="B654" s="1110">
        <v>1210</v>
      </c>
      <c r="C654" s="1110">
        <v>1210</v>
      </c>
      <c r="D654" s="1116" t="s">
        <v>611</v>
      </c>
    </row>
    <row r="655" spans="1:4" s="1104" customFormat="1" ht="11.25" customHeight="1" x14ac:dyDescent="0.2">
      <c r="A655" s="1415"/>
      <c r="B655" s="1110">
        <v>70</v>
      </c>
      <c r="C655" s="1110">
        <v>70</v>
      </c>
      <c r="D655" s="1116" t="s">
        <v>2939</v>
      </c>
    </row>
    <row r="656" spans="1:4" s="1104" customFormat="1" ht="11.25" customHeight="1" x14ac:dyDescent="0.2">
      <c r="A656" s="1415"/>
      <c r="B656" s="1110">
        <v>1280</v>
      </c>
      <c r="C656" s="1110">
        <v>1280</v>
      </c>
      <c r="D656" s="1116" t="s">
        <v>11</v>
      </c>
    </row>
    <row r="657" spans="1:4" s="1104" customFormat="1" ht="11.25" customHeight="1" x14ac:dyDescent="0.2">
      <c r="A657" s="1414" t="s">
        <v>4205</v>
      </c>
      <c r="B657" s="1109">
        <v>5500</v>
      </c>
      <c r="C657" s="1109">
        <v>5500</v>
      </c>
      <c r="D657" s="1115" t="s">
        <v>611</v>
      </c>
    </row>
    <row r="658" spans="1:4" s="1104" customFormat="1" ht="11.25" customHeight="1" x14ac:dyDescent="0.2">
      <c r="A658" s="1415"/>
      <c r="B658" s="1110">
        <v>1000</v>
      </c>
      <c r="C658" s="1110">
        <v>1000</v>
      </c>
      <c r="D658" s="1116" t="s">
        <v>3714</v>
      </c>
    </row>
    <row r="659" spans="1:4" s="1104" customFormat="1" ht="11.25" customHeight="1" x14ac:dyDescent="0.2">
      <c r="A659" s="1416"/>
      <c r="B659" s="1111">
        <v>6500</v>
      </c>
      <c r="C659" s="1111">
        <v>6500</v>
      </c>
      <c r="D659" s="1117" t="s">
        <v>11</v>
      </c>
    </row>
    <row r="660" spans="1:4" s="1104" customFormat="1" ht="11.25" customHeight="1" x14ac:dyDescent="0.2">
      <c r="A660" s="1415" t="s">
        <v>4669</v>
      </c>
      <c r="B660" s="1110">
        <v>52.41</v>
      </c>
      <c r="C660" s="1110">
        <v>52.405000000000001</v>
      </c>
      <c r="D660" s="1116" t="s">
        <v>2939</v>
      </c>
    </row>
    <row r="661" spans="1:4" s="1104" customFormat="1" ht="11.25" customHeight="1" x14ac:dyDescent="0.2">
      <c r="A661" s="1416"/>
      <c r="B661" s="1111">
        <v>52.41</v>
      </c>
      <c r="C661" s="1111">
        <v>52.405000000000001</v>
      </c>
      <c r="D661" s="1117" t="s">
        <v>11</v>
      </c>
    </row>
    <row r="662" spans="1:4" s="1104" customFormat="1" ht="11.25" customHeight="1" x14ac:dyDescent="0.2">
      <c r="A662" s="1415" t="s">
        <v>3266</v>
      </c>
      <c r="B662" s="1110">
        <v>40</v>
      </c>
      <c r="C662" s="1110">
        <v>40</v>
      </c>
      <c r="D662" s="1116" t="s">
        <v>2939</v>
      </c>
    </row>
    <row r="663" spans="1:4" s="1104" customFormat="1" ht="11.25" customHeight="1" x14ac:dyDescent="0.2">
      <c r="A663" s="1415"/>
      <c r="B663" s="1110">
        <v>40</v>
      </c>
      <c r="C663" s="1110">
        <v>40</v>
      </c>
      <c r="D663" s="1116" t="s">
        <v>11</v>
      </c>
    </row>
    <row r="664" spans="1:4" s="1104" customFormat="1" ht="11.25" customHeight="1" x14ac:dyDescent="0.2">
      <c r="A664" s="1414" t="s">
        <v>2598</v>
      </c>
      <c r="B664" s="1109">
        <v>100</v>
      </c>
      <c r="C664" s="1109">
        <v>100</v>
      </c>
      <c r="D664" s="1115" t="s">
        <v>3693</v>
      </c>
    </row>
    <row r="665" spans="1:4" s="1104" customFormat="1" ht="11.25" customHeight="1" x14ac:dyDescent="0.2">
      <c r="A665" s="1415"/>
      <c r="B665" s="1110">
        <v>100</v>
      </c>
      <c r="C665" s="1110">
        <v>100</v>
      </c>
      <c r="D665" s="1116" t="s">
        <v>11</v>
      </c>
    </row>
    <row r="666" spans="1:4" s="1104" customFormat="1" ht="11.25" customHeight="1" x14ac:dyDescent="0.2">
      <c r="A666" s="1414" t="s">
        <v>2964</v>
      </c>
      <c r="B666" s="1109">
        <v>159.77000000000001</v>
      </c>
      <c r="C666" s="1109">
        <v>159.76900000000001</v>
      </c>
      <c r="D666" s="1115" t="s">
        <v>559</v>
      </c>
    </row>
    <row r="667" spans="1:4" s="1104" customFormat="1" ht="11.25" customHeight="1" x14ac:dyDescent="0.2">
      <c r="A667" s="1416"/>
      <c r="B667" s="1111">
        <v>159.77000000000001</v>
      </c>
      <c r="C667" s="1111">
        <v>159.76900000000001</v>
      </c>
      <c r="D667" s="1117" t="s">
        <v>11</v>
      </c>
    </row>
    <row r="668" spans="1:4" s="1104" customFormat="1" ht="11.25" customHeight="1" x14ac:dyDescent="0.2">
      <c r="A668" s="1415" t="s">
        <v>4670</v>
      </c>
      <c r="B668" s="1110">
        <v>175</v>
      </c>
      <c r="C668" s="1110">
        <v>175</v>
      </c>
      <c r="D668" s="1116" t="s">
        <v>559</v>
      </c>
    </row>
    <row r="669" spans="1:4" s="1104" customFormat="1" ht="11.25" customHeight="1" x14ac:dyDescent="0.2">
      <c r="A669" s="1415"/>
      <c r="B669" s="1110">
        <v>175</v>
      </c>
      <c r="C669" s="1110">
        <v>175</v>
      </c>
      <c r="D669" s="1116" t="s">
        <v>11</v>
      </c>
    </row>
    <row r="670" spans="1:4" s="1104" customFormat="1" ht="11.25" customHeight="1" x14ac:dyDescent="0.2">
      <c r="A670" s="1414" t="s">
        <v>4671</v>
      </c>
      <c r="B670" s="1109">
        <v>32.5</v>
      </c>
      <c r="C670" s="1109">
        <v>32.5</v>
      </c>
      <c r="D670" s="1115" t="s">
        <v>2939</v>
      </c>
    </row>
    <row r="671" spans="1:4" s="1104" customFormat="1" ht="11.25" customHeight="1" x14ac:dyDescent="0.2">
      <c r="A671" s="1416"/>
      <c r="B671" s="1111">
        <v>32.5</v>
      </c>
      <c r="C671" s="1111">
        <v>32.5</v>
      </c>
      <c r="D671" s="1117" t="s">
        <v>11</v>
      </c>
    </row>
    <row r="672" spans="1:4" s="1104" customFormat="1" ht="11.25" customHeight="1" x14ac:dyDescent="0.2">
      <c r="A672" s="1415" t="s">
        <v>3813</v>
      </c>
      <c r="B672" s="1110">
        <v>215.8</v>
      </c>
      <c r="C672" s="1110">
        <v>215.80200000000002</v>
      </c>
      <c r="D672" s="1116" t="s">
        <v>3073</v>
      </c>
    </row>
    <row r="673" spans="1:4" s="1104" customFormat="1" ht="11.25" customHeight="1" x14ac:dyDescent="0.2">
      <c r="A673" s="1415"/>
      <c r="B673" s="1110">
        <v>215.8</v>
      </c>
      <c r="C673" s="1110">
        <v>215.80200000000002</v>
      </c>
      <c r="D673" s="1116" t="s">
        <v>11</v>
      </c>
    </row>
    <row r="674" spans="1:4" s="1104" customFormat="1" ht="11.25" customHeight="1" x14ac:dyDescent="0.2">
      <c r="A674" s="1414" t="s">
        <v>3814</v>
      </c>
      <c r="B674" s="1109">
        <v>264.52</v>
      </c>
      <c r="C674" s="1109">
        <v>264.52099999999996</v>
      </c>
      <c r="D674" s="1115" t="s">
        <v>3073</v>
      </c>
    </row>
    <row r="675" spans="1:4" s="1104" customFormat="1" ht="11.25" customHeight="1" x14ac:dyDescent="0.2">
      <c r="A675" s="1416"/>
      <c r="B675" s="1111">
        <v>264.52</v>
      </c>
      <c r="C675" s="1111">
        <v>264.52099999999996</v>
      </c>
      <c r="D675" s="1117" t="s">
        <v>11</v>
      </c>
    </row>
    <row r="676" spans="1:4" s="1104" customFormat="1" ht="11.25" customHeight="1" x14ac:dyDescent="0.2">
      <c r="A676" s="1415" t="s">
        <v>4170</v>
      </c>
      <c r="B676" s="1110">
        <v>150</v>
      </c>
      <c r="C676" s="1110">
        <v>150</v>
      </c>
      <c r="D676" s="1116" t="s">
        <v>3697</v>
      </c>
    </row>
    <row r="677" spans="1:4" s="1104" customFormat="1" ht="11.25" customHeight="1" x14ac:dyDescent="0.2">
      <c r="A677" s="1415"/>
      <c r="B677" s="1110">
        <v>150</v>
      </c>
      <c r="C677" s="1110">
        <v>150</v>
      </c>
      <c r="D677" s="1116" t="s">
        <v>11</v>
      </c>
    </row>
    <row r="678" spans="1:4" s="1104" customFormat="1" ht="11.25" customHeight="1" x14ac:dyDescent="0.2">
      <c r="A678" s="1414" t="s">
        <v>3815</v>
      </c>
      <c r="B678" s="1109">
        <v>271.33</v>
      </c>
      <c r="C678" s="1109">
        <v>271.32799999999997</v>
      </c>
      <c r="D678" s="1115" t="s">
        <v>3073</v>
      </c>
    </row>
    <row r="679" spans="1:4" s="1104" customFormat="1" ht="11.25" customHeight="1" x14ac:dyDescent="0.2">
      <c r="A679" s="1416"/>
      <c r="B679" s="1111">
        <v>271.33</v>
      </c>
      <c r="C679" s="1111">
        <v>271.32799999999997</v>
      </c>
      <c r="D679" s="1117" t="s">
        <v>11</v>
      </c>
    </row>
    <row r="680" spans="1:4" s="1104" customFormat="1" ht="11.25" customHeight="1" x14ac:dyDescent="0.2">
      <c r="A680" s="1415" t="s">
        <v>3816</v>
      </c>
      <c r="B680" s="1110">
        <v>299.57</v>
      </c>
      <c r="C680" s="1110">
        <v>299.56799999999998</v>
      </c>
      <c r="D680" s="1116" t="s">
        <v>3073</v>
      </c>
    </row>
    <row r="681" spans="1:4" s="1104" customFormat="1" ht="11.25" customHeight="1" x14ac:dyDescent="0.2">
      <c r="A681" s="1416"/>
      <c r="B681" s="1111">
        <v>299.57</v>
      </c>
      <c r="C681" s="1111">
        <v>299.56799999999998</v>
      </c>
      <c r="D681" s="1117" t="s">
        <v>11</v>
      </c>
    </row>
    <row r="682" spans="1:4" s="1104" customFormat="1" ht="11.25" customHeight="1" x14ac:dyDescent="0.2">
      <c r="A682" s="1415" t="s">
        <v>4206</v>
      </c>
      <c r="B682" s="1110">
        <v>25</v>
      </c>
      <c r="C682" s="1110">
        <v>25</v>
      </c>
      <c r="D682" s="1116" t="s">
        <v>3714</v>
      </c>
    </row>
    <row r="683" spans="1:4" s="1104" customFormat="1" ht="11.25" customHeight="1" x14ac:dyDescent="0.2">
      <c r="A683" s="1415"/>
      <c r="B683" s="1110">
        <v>25</v>
      </c>
      <c r="C683" s="1110">
        <v>25</v>
      </c>
      <c r="D683" s="1116" t="s">
        <v>11</v>
      </c>
    </row>
    <row r="684" spans="1:4" s="1104" customFormat="1" ht="11.25" customHeight="1" x14ac:dyDescent="0.2">
      <c r="A684" s="1414" t="s">
        <v>3817</v>
      </c>
      <c r="B684" s="1109">
        <v>440</v>
      </c>
      <c r="C684" s="1109">
        <v>440</v>
      </c>
      <c r="D684" s="1115" t="s">
        <v>611</v>
      </c>
    </row>
    <row r="685" spans="1:4" s="1104" customFormat="1" ht="11.25" customHeight="1" x14ac:dyDescent="0.2">
      <c r="A685" s="1416"/>
      <c r="B685" s="1111">
        <v>440</v>
      </c>
      <c r="C685" s="1111">
        <v>440</v>
      </c>
      <c r="D685" s="1117" t="s">
        <v>11</v>
      </c>
    </row>
    <row r="686" spans="1:4" s="1104" customFormat="1" ht="11.25" customHeight="1" x14ac:dyDescent="0.2">
      <c r="A686" s="1414" t="s">
        <v>3818</v>
      </c>
      <c r="B686" s="1109">
        <v>700</v>
      </c>
      <c r="C686" s="1109">
        <v>700</v>
      </c>
      <c r="D686" s="1115" t="s">
        <v>3073</v>
      </c>
    </row>
    <row r="687" spans="1:4" s="1104" customFormat="1" ht="11.25" customHeight="1" x14ac:dyDescent="0.2">
      <c r="A687" s="1416"/>
      <c r="B687" s="1111">
        <v>700</v>
      </c>
      <c r="C687" s="1111">
        <v>700</v>
      </c>
      <c r="D687" s="1117" t="s">
        <v>11</v>
      </c>
    </row>
    <row r="688" spans="1:4" s="1104" customFormat="1" ht="11.25" customHeight="1" x14ac:dyDescent="0.2">
      <c r="A688" s="1415" t="s">
        <v>4672</v>
      </c>
      <c r="B688" s="1110">
        <v>10568</v>
      </c>
      <c r="C688" s="1110">
        <v>10568</v>
      </c>
      <c r="D688" s="1116" t="s">
        <v>600</v>
      </c>
    </row>
    <row r="689" spans="1:4" s="1104" customFormat="1" ht="11.25" customHeight="1" x14ac:dyDescent="0.2">
      <c r="A689" s="1415"/>
      <c r="B689" s="1110">
        <v>200</v>
      </c>
      <c r="C689" s="1110">
        <v>200</v>
      </c>
      <c r="D689" s="1116" t="s">
        <v>4616</v>
      </c>
    </row>
    <row r="690" spans="1:4" s="1104" customFormat="1" ht="11.25" customHeight="1" x14ac:dyDescent="0.2">
      <c r="A690" s="1415"/>
      <c r="B690" s="1110">
        <v>10768</v>
      </c>
      <c r="C690" s="1110">
        <v>10768</v>
      </c>
      <c r="D690" s="1116" t="s">
        <v>11</v>
      </c>
    </row>
    <row r="691" spans="1:4" s="1104" customFormat="1" ht="11.25" customHeight="1" x14ac:dyDescent="0.2">
      <c r="A691" s="1414" t="s">
        <v>1704</v>
      </c>
      <c r="B691" s="1109">
        <v>300</v>
      </c>
      <c r="C691" s="1109">
        <v>300</v>
      </c>
      <c r="D691" s="1115" t="s">
        <v>559</v>
      </c>
    </row>
    <row r="692" spans="1:4" s="1104" customFormat="1" ht="11.25" customHeight="1" x14ac:dyDescent="0.2">
      <c r="A692" s="1416"/>
      <c r="B692" s="1111">
        <v>300</v>
      </c>
      <c r="C692" s="1111">
        <v>300</v>
      </c>
      <c r="D692" s="1117" t="s">
        <v>11</v>
      </c>
    </row>
    <row r="693" spans="1:4" s="1104" customFormat="1" ht="11.25" customHeight="1" x14ac:dyDescent="0.2">
      <c r="A693" s="1415" t="s">
        <v>4167</v>
      </c>
      <c r="B693" s="1110">
        <v>300</v>
      </c>
      <c r="C693" s="1110">
        <v>300</v>
      </c>
      <c r="D693" s="1116" t="s">
        <v>3694</v>
      </c>
    </row>
    <row r="694" spans="1:4" s="1104" customFormat="1" ht="11.25" customHeight="1" x14ac:dyDescent="0.2">
      <c r="A694" s="1415"/>
      <c r="B694" s="1110">
        <v>300</v>
      </c>
      <c r="C694" s="1110">
        <v>300</v>
      </c>
      <c r="D694" s="1116" t="s">
        <v>11</v>
      </c>
    </row>
    <row r="695" spans="1:4" s="1104" customFormat="1" ht="11.25" customHeight="1" x14ac:dyDescent="0.2">
      <c r="A695" s="1414" t="s">
        <v>4673</v>
      </c>
      <c r="B695" s="1109">
        <v>150</v>
      </c>
      <c r="C695" s="1109">
        <v>150</v>
      </c>
      <c r="D695" s="1115" t="s">
        <v>557</v>
      </c>
    </row>
    <row r="696" spans="1:4" s="1104" customFormat="1" ht="11.25" customHeight="1" x14ac:dyDescent="0.2">
      <c r="A696" s="1416"/>
      <c r="B696" s="1111">
        <v>150</v>
      </c>
      <c r="C696" s="1111">
        <v>150</v>
      </c>
      <c r="D696" s="1117" t="s">
        <v>11</v>
      </c>
    </row>
    <row r="697" spans="1:4" s="1104" customFormat="1" ht="11.25" customHeight="1" x14ac:dyDescent="0.2">
      <c r="A697" s="1415" t="s">
        <v>1705</v>
      </c>
      <c r="B697" s="1110">
        <v>6917.33</v>
      </c>
      <c r="C697" s="1110">
        <v>6917.3280000000004</v>
      </c>
      <c r="D697" s="1116" t="s">
        <v>518</v>
      </c>
    </row>
    <row r="698" spans="1:4" s="1104" customFormat="1" ht="11.25" customHeight="1" x14ac:dyDescent="0.2">
      <c r="A698" s="1415"/>
      <c r="B698" s="1110">
        <v>6917.33</v>
      </c>
      <c r="C698" s="1110">
        <v>6917.3280000000004</v>
      </c>
      <c r="D698" s="1116" t="s">
        <v>11</v>
      </c>
    </row>
    <row r="699" spans="1:4" s="1104" customFormat="1" ht="11.25" customHeight="1" x14ac:dyDescent="0.2">
      <c r="A699" s="1414" t="s">
        <v>4674</v>
      </c>
      <c r="B699" s="1109">
        <v>349</v>
      </c>
      <c r="C699" s="1109">
        <v>348.99199999999996</v>
      </c>
      <c r="D699" s="1115" t="s">
        <v>3073</v>
      </c>
    </row>
    <row r="700" spans="1:4" s="1104" customFormat="1" ht="11.25" customHeight="1" x14ac:dyDescent="0.2">
      <c r="A700" s="1416"/>
      <c r="B700" s="1111">
        <v>349</v>
      </c>
      <c r="C700" s="1111">
        <v>348.99199999999996</v>
      </c>
      <c r="D700" s="1117" t="s">
        <v>11</v>
      </c>
    </row>
    <row r="701" spans="1:4" s="1104" customFormat="1" ht="11.25" customHeight="1" x14ac:dyDescent="0.2">
      <c r="A701" s="1415" t="s">
        <v>2841</v>
      </c>
      <c r="B701" s="1110">
        <v>70</v>
      </c>
      <c r="C701" s="1110">
        <v>70</v>
      </c>
      <c r="D701" s="1116" t="s">
        <v>2939</v>
      </c>
    </row>
    <row r="702" spans="1:4" s="1104" customFormat="1" ht="11.25" customHeight="1" x14ac:dyDescent="0.2">
      <c r="A702" s="1416"/>
      <c r="B702" s="1111">
        <v>70</v>
      </c>
      <c r="C702" s="1111">
        <v>70</v>
      </c>
      <c r="D702" s="1117" t="s">
        <v>11</v>
      </c>
    </row>
    <row r="703" spans="1:4" s="1104" customFormat="1" ht="11.25" customHeight="1" x14ac:dyDescent="0.2">
      <c r="A703" s="1415" t="s">
        <v>3819</v>
      </c>
      <c r="B703" s="1110">
        <v>78.819999999999993</v>
      </c>
      <c r="C703" s="1110">
        <v>78.814999999999998</v>
      </c>
      <c r="D703" s="1116" t="s">
        <v>2939</v>
      </c>
    </row>
    <row r="704" spans="1:4" s="1104" customFormat="1" ht="11.25" customHeight="1" x14ac:dyDescent="0.2">
      <c r="A704" s="1415"/>
      <c r="B704" s="1110">
        <v>78.819999999999993</v>
      </c>
      <c r="C704" s="1110">
        <v>78.814999999999998</v>
      </c>
      <c r="D704" s="1116" t="s">
        <v>11</v>
      </c>
    </row>
    <row r="705" spans="1:4" s="1104" customFormat="1" ht="11.25" customHeight="1" x14ac:dyDescent="0.2">
      <c r="A705" s="1414" t="s">
        <v>3820</v>
      </c>
      <c r="B705" s="1109">
        <v>694.95</v>
      </c>
      <c r="C705" s="1109">
        <v>694.95299999999997</v>
      </c>
      <c r="D705" s="1115" t="s">
        <v>3073</v>
      </c>
    </row>
    <row r="706" spans="1:4" s="1104" customFormat="1" ht="11.25" customHeight="1" x14ac:dyDescent="0.2">
      <c r="A706" s="1415"/>
      <c r="B706" s="1110">
        <v>694.95</v>
      </c>
      <c r="C706" s="1110">
        <v>694.95299999999997</v>
      </c>
      <c r="D706" s="1116" t="s">
        <v>11</v>
      </c>
    </row>
    <row r="707" spans="1:4" s="1104" customFormat="1" ht="11.25" customHeight="1" x14ac:dyDescent="0.2">
      <c r="A707" s="1414" t="s">
        <v>3821</v>
      </c>
      <c r="B707" s="1109">
        <v>350</v>
      </c>
      <c r="C707" s="1109">
        <v>350</v>
      </c>
      <c r="D707" s="1115" t="s">
        <v>3073</v>
      </c>
    </row>
    <row r="708" spans="1:4" s="1104" customFormat="1" ht="11.25" customHeight="1" x14ac:dyDescent="0.2">
      <c r="A708" s="1416"/>
      <c r="B708" s="1111">
        <v>350</v>
      </c>
      <c r="C708" s="1111">
        <v>350</v>
      </c>
      <c r="D708" s="1117" t="s">
        <v>11</v>
      </c>
    </row>
    <row r="709" spans="1:4" s="1104" customFormat="1" ht="11.25" customHeight="1" x14ac:dyDescent="0.2">
      <c r="A709" s="1415" t="s">
        <v>1706</v>
      </c>
      <c r="B709" s="1110">
        <v>3467</v>
      </c>
      <c r="C709" s="1110">
        <v>3467</v>
      </c>
      <c r="D709" s="1116" t="s">
        <v>600</v>
      </c>
    </row>
    <row r="710" spans="1:4" s="1104" customFormat="1" ht="11.25" customHeight="1" x14ac:dyDescent="0.2">
      <c r="A710" s="1415"/>
      <c r="B710" s="1110">
        <v>3467</v>
      </c>
      <c r="C710" s="1110">
        <v>3467</v>
      </c>
      <c r="D710" s="1116" t="s">
        <v>11</v>
      </c>
    </row>
    <row r="711" spans="1:4" s="1104" customFormat="1" ht="11.25" customHeight="1" x14ac:dyDescent="0.2">
      <c r="A711" s="1414" t="s">
        <v>2965</v>
      </c>
      <c r="B711" s="1109">
        <v>70</v>
      </c>
      <c r="C711" s="1109">
        <v>70</v>
      </c>
      <c r="D711" s="1115" t="s">
        <v>2939</v>
      </c>
    </row>
    <row r="712" spans="1:4" s="1104" customFormat="1" ht="11.25" customHeight="1" x14ac:dyDescent="0.2">
      <c r="A712" s="1416"/>
      <c r="B712" s="1111">
        <v>70</v>
      </c>
      <c r="C712" s="1111">
        <v>70</v>
      </c>
      <c r="D712" s="1117" t="s">
        <v>11</v>
      </c>
    </row>
    <row r="713" spans="1:4" s="1104" customFormat="1" ht="11.25" customHeight="1" x14ac:dyDescent="0.2">
      <c r="A713" s="1415" t="s">
        <v>4675</v>
      </c>
      <c r="B713" s="1110">
        <v>320.39999999999998</v>
      </c>
      <c r="C713" s="1110">
        <v>313.76032999999995</v>
      </c>
      <c r="D713" s="1116" t="s">
        <v>590</v>
      </c>
    </row>
    <row r="714" spans="1:4" s="1104" customFormat="1" ht="11.25" customHeight="1" x14ac:dyDescent="0.2">
      <c r="A714" s="1415"/>
      <c r="B714" s="1110">
        <v>320.39999999999998</v>
      </c>
      <c r="C714" s="1110">
        <v>313.76032999999995</v>
      </c>
      <c r="D714" s="1116" t="s">
        <v>11</v>
      </c>
    </row>
    <row r="715" spans="1:4" s="1104" customFormat="1" ht="11.25" customHeight="1" x14ac:dyDescent="0.2">
      <c r="A715" s="1414" t="s">
        <v>369</v>
      </c>
      <c r="B715" s="1109">
        <v>8642.6</v>
      </c>
      <c r="C715" s="1109">
        <v>8086.65</v>
      </c>
      <c r="D715" s="1115" t="s">
        <v>558</v>
      </c>
    </row>
    <row r="716" spans="1:4" s="1104" customFormat="1" ht="11.25" customHeight="1" x14ac:dyDescent="0.2">
      <c r="A716" s="1415"/>
      <c r="B716" s="1110">
        <v>4577.1499999999996</v>
      </c>
      <c r="C716" s="1110">
        <v>4295.0083999999997</v>
      </c>
      <c r="D716" s="1116" t="s">
        <v>560</v>
      </c>
    </row>
    <row r="717" spans="1:4" s="1104" customFormat="1" ht="11.25" customHeight="1" x14ac:dyDescent="0.2">
      <c r="A717" s="1415"/>
      <c r="B717" s="1110">
        <v>386</v>
      </c>
      <c r="C717" s="1110">
        <v>386</v>
      </c>
      <c r="D717" s="1116" t="s">
        <v>3692</v>
      </c>
    </row>
    <row r="718" spans="1:4" s="1104" customFormat="1" ht="11.25" customHeight="1" x14ac:dyDescent="0.2">
      <c r="A718" s="1415"/>
      <c r="B718" s="1110">
        <v>40</v>
      </c>
      <c r="C718" s="1110">
        <v>40</v>
      </c>
      <c r="D718" s="1116" t="s">
        <v>3714</v>
      </c>
    </row>
    <row r="719" spans="1:4" s="1104" customFormat="1" ht="11.25" customHeight="1" x14ac:dyDescent="0.2">
      <c r="A719" s="1415"/>
      <c r="B719" s="1110">
        <v>100</v>
      </c>
      <c r="C719" s="1110">
        <v>100</v>
      </c>
      <c r="D719" s="1116" t="s">
        <v>3697</v>
      </c>
    </row>
    <row r="720" spans="1:4" s="1104" customFormat="1" ht="11.25" customHeight="1" x14ac:dyDescent="0.2">
      <c r="A720" s="1415"/>
      <c r="B720" s="1110">
        <v>220</v>
      </c>
      <c r="C720" s="1110">
        <v>220</v>
      </c>
      <c r="D720" s="1116" t="s">
        <v>3822</v>
      </c>
    </row>
    <row r="721" spans="1:4" s="1104" customFormat="1" ht="11.25" customHeight="1" x14ac:dyDescent="0.2">
      <c r="A721" s="1415"/>
      <c r="B721" s="1110">
        <v>130</v>
      </c>
      <c r="C721" s="1110">
        <v>70</v>
      </c>
      <c r="D721" s="1116" t="s">
        <v>2587</v>
      </c>
    </row>
    <row r="722" spans="1:4" s="1104" customFormat="1" ht="11.25" customHeight="1" x14ac:dyDescent="0.2">
      <c r="A722" s="1416"/>
      <c r="B722" s="1111">
        <v>14095.75</v>
      </c>
      <c r="C722" s="1111">
        <v>13197.6584</v>
      </c>
      <c r="D722" s="1117" t="s">
        <v>11</v>
      </c>
    </row>
    <row r="723" spans="1:4" s="1104" customFormat="1" ht="21" x14ac:dyDescent="0.2">
      <c r="A723" s="1415" t="s">
        <v>1707</v>
      </c>
      <c r="B723" s="1110">
        <v>195</v>
      </c>
      <c r="C723" s="1110">
        <v>195</v>
      </c>
      <c r="D723" s="1116" t="s">
        <v>599</v>
      </c>
    </row>
    <row r="724" spans="1:4" s="1104" customFormat="1" ht="11.25" customHeight="1" x14ac:dyDescent="0.2">
      <c r="A724" s="1415"/>
      <c r="B724" s="1110">
        <v>4868</v>
      </c>
      <c r="C724" s="1110">
        <v>4868</v>
      </c>
      <c r="D724" s="1116" t="s">
        <v>600</v>
      </c>
    </row>
    <row r="725" spans="1:4" s="1104" customFormat="1" ht="11.25" customHeight="1" x14ac:dyDescent="0.2">
      <c r="A725" s="1415"/>
      <c r="B725" s="1110">
        <v>107.3</v>
      </c>
      <c r="C725" s="1110">
        <v>107.3</v>
      </c>
      <c r="D725" s="1116" t="s">
        <v>598</v>
      </c>
    </row>
    <row r="726" spans="1:4" s="1104" customFormat="1" ht="11.25" customHeight="1" x14ac:dyDescent="0.2">
      <c r="A726" s="1415"/>
      <c r="B726" s="1110">
        <v>5170.3</v>
      </c>
      <c r="C726" s="1110">
        <v>5170.3</v>
      </c>
      <c r="D726" s="1116" t="s">
        <v>11</v>
      </c>
    </row>
    <row r="727" spans="1:4" s="1104" customFormat="1" ht="11.25" customHeight="1" x14ac:dyDescent="0.2">
      <c r="A727" s="1414" t="s">
        <v>4676</v>
      </c>
      <c r="B727" s="1109">
        <v>50</v>
      </c>
      <c r="C727" s="1109">
        <v>50</v>
      </c>
      <c r="D727" s="1115" t="s">
        <v>559</v>
      </c>
    </row>
    <row r="728" spans="1:4" s="1104" customFormat="1" ht="11.25" customHeight="1" x14ac:dyDescent="0.2">
      <c r="A728" s="1416"/>
      <c r="B728" s="1111">
        <v>50</v>
      </c>
      <c r="C728" s="1111">
        <v>50</v>
      </c>
      <c r="D728" s="1117" t="s">
        <v>11</v>
      </c>
    </row>
    <row r="729" spans="1:4" s="1104" customFormat="1" ht="11.25" customHeight="1" x14ac:dyDescent="0.2">
      <c r="A729" s="1414" t="s">
        <v>2966</v>
      </c>
      <c r="B729" s="1109">
        <v>130</v>
      </c>
      <c r="C729" s="1109">
        <v>130</v>
      </c>
      <c r="D729" s="1115" t="s">
        <v>2896</v>
      </c>
    </row>
    <row r="730" spans="1:4" s="1104" customFormat="1" ht="11.25" customHeight="1" x14ac:dyDescent="0.2">
      <c r="A730" s="1416"/>
      <c r="B730" s="1111">
        <v>130</v>
      </c>
      <c r="C730" s="1111">
        <v>130</v>
      </c>
      <c r="D730" s="1117" t="s">
        <v>11</v>
      </c>
    </row>
    <row r="731" spans="1:4" s="1104" customFormat="1" ht="11.25" customHeight="1" x14ac:dyDescent="0.2">
      <c r="A731" s="1415" t="s">
        <v>1708</v>
      </c>
      <c r="B731" s="1110">
        <v>17350.91</v>
      </c>
      <c r="C731" s="1110">
        <v>17350.907999999999</v>
      </c>
      <c r="D731" s="1116" t="s">
        <v>1654</v>
      </c>
    </row>
    <row r="732" spans="1:4" s="1104" customFormat="1" ht="11.25" customHeight="1" x14ac:dyDescent="0.2">
      <c r="A732" s="1415"/>
      <c r="B732" s="1110">
        <v>17350.91</v>
      </c>
      <c r="C732" s="1110">
        <v>17350.907999999999</v>
      </c>
      <c r="D732" s="1116" t="s">
        <v>11</v>
      </c>
    </row>
    <row r="733" spans="1:4" s="1104" customFormat="1" ht="11.25" customHeight="1" x14ac:dyDescent="0.2">
      <c r="A733" s="1414" t="s">
        <v>3823</v>
      </c>
      <c r="B733" s="1109">
        <v>350</v>
      </c>
      <c r="C733" s="1109">
        <v>350</v>
      </c>
      <c r="D733" s="1115" t="s">
        <v>3073</v>
      </c>
    </row>
    <row r="734" spans="1:4" s="1104" customFormat="1" ht="11.25" customHeight="1" x14ac:dyDescent="0.2">
      <c r="A734" s="1415"/>
      <c r="B734" s="1110">
        <v>350</v>
      </c>
      <c r="C734" s="1110">
        <v>350</v>
      </c>
      <c r="D734" s="1116" t="s">
        <v>11</v>
      </c>
    </row>
    <row r="735" spans="1:4" s="1104" customFormat="1" ht="11.25" customHeight="1" x14ac:dyDescent="0.2">
      <c r="A735" s="1414" t="s">
        <v>3824</v>
      </c>
      <c r="B735" s="1109">
        <v>400</v>
      </c>
      <c r="C735" s="1109">
        <v>400</v>
      </c>
      <c r="D735" s="1115" t="s">
        <v>3073</v>
      </c>
    </row>
    <row r="736" spans="1:4" s="1104" customFormat="1" ht="11.25" customHeight="1" x14ac:dyDescent="0.2">
      <c r="A736" s="1416"/>
      <c r="B736" s="1111">
        <v>400</v>
      </c>
      <c r="C736" s="1111">
        <v>400</v>
      </c>
      <c r="D736" s="1117" t="s">
        <v>11</v>
      </c>
    </row>
    <row r="737" spans="1:4" s="1104" customFormat="1" ht="11.25" customHeight="1" x14ac:dyDescent="0.2">
      <c r="A737" s="1415" t="s">
        <v>1709</v>
      </c>
      <c r="B737" s="1110">
        <v>93.1</v>
      </c>
      <c r="C737" s="1110">
        <v>93.1</v>
      </c>
      <c r="D737" s="1116" t="s">
        <v>579</v>
      </c>
    </row>
    <row r="738" spans="1:4" s="1104" customFormat="1" ht="11.25" customHeight="1" x14ac:dyDescent="0.2">
      <c r="A738" s="1415"/>
      <c r="B738" s="1110">
        <v>93.1</v>
      </c>
      <c r="C738" s="1110">
        <v>93.1</v>
      </c>
      <c r="D738" s="1116" t="s">
        <v>11</v>
      </c>
    </row>
    <row r="739" spans="1:4" s="1104" customFormat="1" ht="11.25" customHeight="1" x14ac:dyDescent="0.2">
      <c r="A739" s="1414" t="s">
        <v>4219</v>
      </c>
      <c r="B739" s="1109">
        <v>12</v>
      </c>
      <c r="C739" s="1109">
        <v>12</v>
      </c>
      <c r="D739" s="1115" t="s">
        <v>3746</v>
      </c>
    </row>
    <row r="740" spans="1:4" s="1104" customFormat="1" ht="11.25" customHeight="1" x14ac:dyDescent="0.2">
      <c r="A740" s="1416"/>
      <c r="B740" s="1111">
        <v>12</v>
      </c>
      <c r="C740" s="1111">
        <v>12</v>
      </c>
      <c r="D740" s="1117" t="s">
        <v>11</v>
      </c>
    </row>
    <row r="741" spans="1:4" s="1104" customFormat="1" ht="21" x14ac:dyDescent="0.2">
      <c r="A741" s="1415" t="s">
        <v>4677</v>
      </c>
      <c r="B741" s="1110">
        <v>84</v>
      </c>
      <c r="C741" s="1110">
        <v>84</v>
      </c>
      <c r="D741" s="1116" t="s">
        <v>599</v>
      </c>
    </row>
    <row r="742" spans="1:4" s="1104" customFormat="1" ht="11.25" customHeight="1" x14ac:dyDescent="0.2">
      <c r="A742" s="1415"/>
      <c r="B742" s="1110">
        <v>1187</v>
      </c>
      <c r="C742" s="1110">
        <v>1187</v>
      </c>
      <c r="D742" s="1116" t="s">
        <v>600</v>
      </c>
    </row>
    <row r="743" spans="1:4" s="1104" customFormat="1" ht="11.25" customHeight="1" x14ac:dyDescent="0.2">
      <c r="A743" s="1415"/>
      <c r="B743" s="1110">
        <v>1271</v>
      </c>
      <c r="C743" s="1110">
        <v>1271</v>
      </c>
      <c r="D743" s="1116" t="s">
        <v>11</v>
      </c>
    </row>
    <row r="744" spans="1:4" s="1104" customFormat="1" ht="11.25" customHeight="1" x14ac:dyDescent="0.2">
      <c r="A744" s="1414" t="s">
        <v>3825</v>
      </c>
      <c r="B744" s="1109">
        <v>303.2</v>
      </c>
      <c r="C744" s="1109">
        <v>303.2</v>
      </c>
      <c r="D744" s="1115" t="s">
        <v>3073</v>
      </c>
    </row>
    <row r="745" spans="1:4" s="1104" customFormat="1" ht="11.25" customHeight="1" x14ac:dyDescent="0.2">
      <c r="A745" s="1416"/>
      <c r="B745" s="1111">
        <v>303.2</v>
      </c>
      <c r="C745" s="1111">
        <v>303.2</v>
      </c>
      <c r="D745" s="1117" t="s">
        <v>11</v>
      </c>
    </row>
    <row r="746" spans="1:4" s="1104" customFormat="1" ht="11.25" customHeight="1" x14ac:dyDescent="0.2">
      <c r="A746" s="1415" t="s">
        <v>1710</v>
      </c>
      <c r="B746" s="1110">
        <v>7774.4</v>
      </c>
      <c r="C746" s="1110">
        <v>7774.3969999999999</v>
      </c>
      <c r="D746" s="1116" t="s">
        <v>1654</v>
      </c>
    </row>
    <row r="747" spans="1:4" s="1104" customFormat="1" ht="11.25" customHeight="1" x14ac:dyDescent="0.2">
      <c r="A747" s="1415"/>
      <c r="B747" s="1110">
        <v>7774.4</v>
      </c>
      <c r="C747" s="1110">
        <v>7774.3969999999999</v>
      </c>
      <c r="D747" s="1116" t="s">
        <v>11</v>
      </c>
    </row>
    <row r="748" spans="1:4" s="1104" customFormat="1" ht="11.25" customHeight="1" x14ac:dyDescent="0.2">
      <c r="A748" s="1414" t="s">
        <v>3508</v>
      </c>
      <c r="B748" s="1109">
        <v>128.72999999999999</v>
      </c>
      <c r="C748" s="1109">
        <v>128.72999999999999</v>
      </c>
      <c r="D748" s="1115" t="s">
        <v>588</v>
      </c>
    </row>
    <row r="749" spans="1:4" s="1104" customFormat="1" ht="11.25" customHeight="1" x14ac:dyDescent="0.2">
      <c r="A749" s="1415"/>
      <c r="B749" s="1110">
        <v>12.61</v>
      </c>
      <c r="C749" s="1110">
        <v>12.606069999999999</v>
      </c>
      <c r="D749" s="1116" t="s">
        <v>3693</v>
      </c>
    </row>
    <row r="750" spans="1:4" s="1104" customFormat="1" ht="11.25" customHeight="1" x14ac:dyDescent="0.2">
      <c r="A750" s="1416"/>
      <c r="B750" s="1111">
        <v>141.33999999999997</v>
      </c>
      <c r="C750" s="1111">
        <v>141.33606999999998</v>
      </c>
      <c r="D750" s="1117" t="s">
        <v>11</v>
      </c>
    </row>
    <row r="751" spans="1:4" s="1104" customFormat="1" ht="11.25" customHeight="1" x14ac:dyDescent="0.2">
      <c r="A751" s="1415" t="s">
        <v>2967</v>
      </c>
      <c r="B751" s="1110">
        <v>13612</v>
      </c>
      <c r="C751" s="1110">
        <v>13267.684539999998</v>
      </c>
      <c r="D751" s="1116" t="s">
        <v>539</v>
      </c>
    </row>
    <row r="752" spans="1:4" s="1104" customFormat="1" ht="11.25" customHeight="1" x14ac:dyDescent="0.2">
      <c r="A752" s="1416"/>
      <c r="B752" s="1111">
        <v>13612</v>
      </c>
      <c r="C752" s="1111">
        <v>13267.684539999998</v>
      </c>
      <c r="D752" s="1117" t="s">
        <v>11</v>
      </c>
    </row>
    <row r="753" spans="1:4" s="1104" customFormat="1" ht="11.25" customHeight="1" x14ac:dyDescent="0.2">
      <c r="A753" s="1415" t="s">
        <v>1711</v>
      </c>
      <c r="B753" s="1110">
        <v>14118.01</v>
      </c>
      <c r="C753" s="1110">
        <v>14118.007</v>
      </c>
      <c r="D753" s="1116" t="s">
        <v>1654</v>
      </c>
    </row>
    <row r="754" spans="1:4" s="1104" customFormat="1" ht="11.25" customHeight="1" x14ac:dyDescent="0.2">
      <c r="A754" s="1415"/>
      <c r="B754" s="1110">
        <v>14118.01</v>
      </c>
      <c r="C754" s="1110">
        <v>14118.007</v>
      </c>
      <c r="D754" s="1116" t="s">
        <v>11</v>
      </c>
    </row>
    <row r="755" spans="1:4" s="1104" customFormat="1" ht="11.25" customHeight="1" x14ac:dyDescent="0.2">
      <c r="A755" s="1414" t="s">
        <v>1712</v>
      </c>
      <c r="B755" s="1109">
        <v>9639.8700000000008</v>
      </c>
      <c r="C755" s="1109">
        <v>9639.8649999999998</v>
      </c>
      <c r="D755" s="1115" t="s">
        <v>1654</v>
      </c>
    </row>
    <row r="756" spans="1:4" s="1104" customFormat="1" ht="11.25" customHeight="1" x14ac:dyDescent="0.2">
      <c r="A756" s="1415"/>
      <c r="B756" s="1110">
        <v>9639.8700000000008</v>
      </c>
      <c r="C756" s="1110">
        <v>9639.8649999999998</v>
      </c>
      <c r="D756" s="1116" t="s">
        <v>11</v>
      </c>
    </row>
    <row r="757" spans="1:4" s="1104" customFormat="1" ht="11.25" customHeight="1" x14ac:dyDescent="0.2">
      <c r="A757" s="1414" t="s">
        <v>1713</v>
      </c>
      <c r="B757" s="1109">
        <v>39172.65</v>
      </c>
      <c r="C757" s="1109">
        <v>39172.649000000005</v>
      </c>
      <c r="D757" s="1115" t="s">
        <v>1654</v>
      </c>
    </row>
    <row r="758" spans="1:4" s="1104" customFormat="1" ht="11.25" customHeight="1" x14ac:dyDescent="0.2">
      <c r="A758" s="1416"/>
      <c r="B758" s="1111">
        <v>39172.65</v>
      </c>
      <c r="C758" s="1111">
        <v>39172.649000000005</v>
      </c>
      <c r="D758" s="1117" t="s">
        <v>11</v>
      </c>
    </row>
    <row r="759" spans="1:4" s="1104" customFormat="1" ht="11.25" customHeight="1" x14ac:dyDescent="0.2">
      <c r="A759" s="1415" t="s">
        <v>2685</v>
      </c>
      <c r="B759" s="1110">
        <v>130</v>
      </c>
      <c r="C759" s="1110">
        <v>130</v>
      </c>
      <c r="D759" s="1116" t="s">
        <v>2896</v>
      </c>
    </row>
    <row r="760" spans="1:4" s="1104" customFormat="1" ht="11.25" customHeight="1" x14ac:dyDescent="0.2">
      <c r="A760" s="1415"/>
      <c r="B760" s="1110">
        <v>130</v>
      </c>
      <c r="C760" s="1110">
        <v>130</v>
      </c>
      <c r="D760" s="1116" t="s">
        <v>11</v>
      </c>
    </row>
    <row r="761" spans="1:4" s="1104" customFormat="1" ht="11.25" customHeight="1" x14ac:dyDescent="0.2">
      <c r="A761" s="1414" t="s">
        <v>1714</v>
      </c>
      <c r="B761" s="1109">
        <v>70</v>
      </c>
      <c r="C761" s="1109">
        <v>70</v>
      </c>
      <c r="D761" s="1115" t="s">
        <v>2939</v>
      </c>
    </row>
    <row r="762" spans="1:4" s="1104" customFormat="1" ht="11.25" customHeight="1" x14ac:dyDescent="0.2">
      <c r="A762" s="1416"/>
      <c r="B762" s="1111">
        <v>70</v>
      </c>
      <c r="C762" s="1111">
        <v>70</v>
      </c>
      <c r="D762" s="1117" t="s">
        <v>11</v>
      </c>
    </row>
    <row r="763" spans="1:4" s="1104" customFormat="1" ht="11.25" customHeight="1" x14ac:dyDescent="0.2">
      <c r="A763" s="1415" t="s">
        <v>4207</v>
      </c>
      <c r="B763" s="1110">
        <v>1100</v>
      </c>
      <c r="C763" s="1110">
        <v>1100</v>
      </c>
      <c r="D763" s="1116" t="s">
        <v>611</v>
      </c>
    </row>
    <row r="764" spans="1:4" s="1104" customFormat="1" ht="11.25" customHeight="1" x14ac:dyDescent="0.2">
      <c r="A764" s="1415"/>
      <c r="B764" s="1110">
        <v>2400</v>
      </c>
      <c r="C764" s="1110">
        <v>2400</v>
      </c>
      <c r="D764" s="1116" t="s">
        <v>3714</v>
      </c>
    </row>
    <row r="765" spans="1:4" s="1104" customFormat="1" ht="11.25" customHeight="1" x14ac:dyDescent="0.2">
      <c r="A765" s="1415"/>
      <c r="B765" s="1110">
        <v>3500</v>
      </c>
      <c r="C765" s="1110">
        <v>3500</v>
      </c>
      <c r="D765" s="1116" t="s">
        <v>11</v>
      </c>
    </row>
    <row r="766" spans="1:4" s="1104" customFormat="1" ht="11.25" customHeight="1" x14ac:dyDescent="0.2">
      <c r="A766" s="1414" t="s">
        <v>1715</v>
      </c>
      <c r="B766" s="1109">
        <v>2301</v>
      </c>
      <c r="C766" s="1109">
        <v>2301</v>
      </c>
      <c r="D766" s="1115" t="s">
        <v>600</v>
      </c>
    </row>
    <row r="767" spans="1:4" s="1104" customFormat="1" ht="11.25" customHeight="1" x14ac:dyDescent="0.2">
      <c r="A767" s="1416"/>
      <c r="B767" s="1111">
        <v>2301</v>
      </c>
      <c r="C767" s="1111">
        <v>2301</v>
      </c>
      <c r="D767" s="1117" t="s">
        <v>11</v>
      </c>
    </row>
    <row r="768" spans="1:4" s="1104" customFormat="1" ht="11.25" customHeight="1" x14ac:dyDescent="0.2">
      <c r="A768" s="1415" t="s">
        <v>2968</v>
      </c>
      <c r="B768" s="1110">
        <v>70</v>
      </c>
      <c r="C768" s="1110">
        <v>70</v>
      </c>
      <c r="D768" s="1116" t="s">
        <v>2939</v>
      </c>
    </row>
    <row r="769" spans="1:4" s="1104" customFormat="1" ht="11.25" customHeight="1" x14ac:dyDescent="0.2">
      <c r="A769" s="1415"/>
      <c r="B769" s="1110">
        <v>70</v>
      </c>
      <c r="C769" s="1110">
        <v>70</v>
      </c>
      <c r="D769" s="1116" t="s">
        <v>11</v>
      </c>
    </row>
    <row r="770" spans="1:4" s="1104" customFormat="1" ht="11.25" customHeight="1" x14ac:dyDescent="0.2">
      <c r="A770" s="1414" t="s">
        <v>2842</v>
      </c>
      <c r="B770" s="1109">
        <v>50</v>
      </c>
      <c r="C770" s="1109">
        <v>50</v>
      </c>
      <c r="D770" s="1115" t="s">
        <v>2939</v>
      </c>
    </row>
    <row r="771" spans="1:4" s="1104" customFormat="1" ht="11.25" customHeight="1" x14ac:dyDescent="0.2">
      <c r="A771" s="1416"/>
      <c r="B771" s="1111">
        <v>50</v>
      </c>
      <c r="C771" s="1111">
        <v>50</v>
      </c>
      <c r="D771" s="1117" t="s">
        <v>11</v>
      </c>
    </row>
    <row r="772" spans="1:4" s="1104" customFormat="1" ht="11.25" customHeight="1" x14ac:dyDescent="0.2">
      <c r="A772" s="1415" t="s">
        <v>2969</v>
      </c>
      <c r="B772" s="1110">
        <v>30</v>
      </c>
      <c r="C772" s="1110">
        <v>30</v>
      </c>
      <c r="D772" s="1116" t="s">
        <v>2939</v>
      </c>
    </row>
    <row r="773" spans="1:4" s="1104" customFormat="1" ht="11.25" customHeight="1" x14ac:dyDescent="0.2">
      <c r="A773" s="1416"/>
      <c r="B773" s="1111">
        <v>30</v>
      </c>
      <c r="C773" s="1111">
        <v>30</v>
      </c>
      <c r="D773" s="1117" t="s">
        <v>11</v>
      </c>
    </row>
    <row r="774" spans="1:4" s="1104" customFormat="1" ht="11.25" customHeight="1" x14ac:dyDescent="0.2">
      <c r="A774" s="1414" t="s">
        <v>2970</v>
      </c>
      <c r="B774" s="1109">
        <v>1100</v>
      </c>
      <c r="C774" s="1109">
        <v>1100</v>
      </c>
      <c r="D774" s="1115" t="s">
        <v>611</v>
      </c>
    </row>
    <row r="775" spans="1:4" s="1104" customFormat="1" ht="11.25" customHeight="1" x14ac:dyDescent="0.2">
      <c r="A775" s="1416"/>
      <c r="B775" s="1111">
        <v>1100</v>
      </c>
      <c r="C775" s="1111">
        <v>1100</v>
      </c>
      <c r="D775" s="1117" t="s">
        <v>11</v>
      </c>
    </row>
    <row r="776" spans="1:4" s="1104" customFormat="1" ht="11.25" customHeight="1" x14ac:dyDescent="0.2">
      <c r="A776" s="1414" t="s">
        <v>430</v>
      </c>
      <c r="B776" s="1109">
        <v>70</v>
      </c>
      <c r="C776" s="1109">
        <v>70</v>
      </c>
      <c r="D776" s="1115" t="s">
        <v>2939</v>
      </c>
    </row>
    <row r="777" spans="1:4" s="1104" customFormat="1" ht="11.25" customHeight="1" x14ac:dyDescent="0.2">
      <c r="A777" s="1415"/>
      <c r="B777" s="1110">
        <v>1000</v>
      </c>
      <c r="C777" s="1110">
        <v>1000</v>
      </c>
      <c r="D777" s="1116" t="s">
        <v>3714</v>
      </c>
    </row>
    <row r="778" spans="1:4" s="1104" customFormat="1" ht="11.25" customHeight="1" x14ac:dyDescent="0.2">
      <c r="A778" s="1415"/>
      <c r="B778" s="1110">
        <v>1070</v>
      </c>
      <c r="C778" s="1110">
        <v>1070</v>
      </c>
      <c r="D778" s="1116" t="s">
        <v>11</v>
      </c>
    </row>
    <row r="779" spans="1:4" s="1104" customFormat="1" ht="11.25" customHeight="1" x14ac:dyDescent="0.2">
      <c r="A779" s="1414" t="s">
        <v>4678</v>
      </c>
      <c r="B779" s="1109">
        <v>4400</v>
      </c>
      <c r="C779" s="1109">
        <v>4400</v>
      </c>
      <c r="D779" s="1115" t="s">
        <v>611</v>
      </c>
    </row>
    <row r="780" spans="1:4" s="1104" customFormat="1" ht="11.25" customHeight="1" x14ac:dyDescent="0.2">
      <c r="A780" s="1416"/>
      <c r="B780" s="1111">
        <v>4400</v>
      </c>
      <c r="C780" s="1111">
        <v>4400</v>
      </c>
      <c r="D780" s="1117" t="s">
        <v>11</v>
      </c>
    </row>
    <row r="781" spans="1:4" s="1104" customFormat="1" ht="11.25" customHeight="1" x14ac:dyDescent="0.2">
      <c r="A781" s="1415" t="s">
        <v>2971</v>
      </c>
      <c r="B781" s="1110">
        <v>70</v>
      </c>
      <c r="C781" s="1110">
        <v>70</v>
      </c>
      <c r="D781" s="1116" t="s">
        <v>2939</v>
      </c>
    </row>
    <row r="782" spans="1:4" s="1104" customFormat="1" ht="11.25" customHeight="1" x14ac:dyDescent="0.2">
      <c r="A782" s="1415"/>
      <c r="B782" s="1110">
        <v>70</v>
      </c>
      <c r="C782" s="1110">
        <v>70</v>
      </c>
      <c r="D782" s="1116" t="s">
        <v>11</v>
      </c>
    </row>
    <row r="783" spans="1:4" s="1104" customFormat="1" ht="11.25" customHeight="1" x14ac:dyDescent="0.2">
      <c r="A783" s="1414" t="s">
        <v>450</v>
      </c>
      <c r="B783" s="1109">
        <v>75</v>
      </c>
      <c r="C783" s="1109">
        <v>75</v>
      </c>
      <c r="D783" s="1115" t="s">
        <v>3753</v>
      </c>
    </row>
    <row r="784" spans="1:4" s="1104" customFormat="1" ht="11.25" customHeight="1" x14ac:dyDescent="0.2">
      <c r="A784" s="1416"/>
      <c r="B784" s="1111">
        <v>75</v>
      </c>
      <c r="C784" s="1111">
        <v>75</v>
      </c>
      <c r="D784" s="1117" t="s">
        <v>11</v>
      </c>
    </row>
    <row r="785" spans="1:4" s="1104" customFormat="1" ht="11.25" customHeight="1" x14ac:dyDescent="0.2">
      <c r="A785" s="1415" t="s">
        <v>4679</v>
      </c>
      <c r="B785" s="1110">
        <v>178.5</v>
      </c>
      <c r="C785" s="1110">
        <v>178.5</v>
      </c>
      <c r="D785" s="1116" t="s">
        <v>3256</v>
      </c>
    </row>
    <row r="786" spans="1:4" s="1104" customFormat="1" ht="11.25" customHeight="1" x14ac:dyDescent="0.2">
      <c r="A786" s="1415"/>
      <c r="B786" s="1110">
        <v>178.5</v>
      </c>
      <c r="C786" s="1110">
        <v>178.5</v>
      </c>
      <c r="D786" s="1116" t="s">
        <v>11</v>
      </c>
    </row>
    <row r="787" spans="1:4" s="1104" customFormat="1" ht="11.25" customHeight="1" x14ac:dyDescent="0.2">
      <c r="A787" s="1414" t="s">
        <v>3826</v>
      </c>
      <c r="B787" s="1109">
        <v>493.6</v>
      </c>
      <c r="C787" s="1109">
        <v>493.59899999999999</v>
      </c>
      <c r="D787" s="1115" t="s">
        <v>3073</v>
      </c>
    </row>
    <row r="788" spans="1:4" s="1104" customFormat="1" ht="11.25" customHeight="1" x14ac:dyDescent="0.2">
      <c r="A788" s="1416"/>
      <c r="B788" s="1111">
        <v>493.6</v>
      </c>
      <c r="C788" s="1111">
        <v>493.59899999999999</v>
      </c>
      <c r="D788" s="1117" t="s">
        <v>11</v>
      </c>
    </row>
    <row r="789" spans="1:4" s="1104" customFormat="1" ht="11.25" customHeight="1" x14ac:dyDescent="0.2">
      <c r="A789" s="1415" t="s">
        <v>2686</v>
      </c>
      <c r="B789" s="1110">
        <v>260</v>
      </c>
      <c r="C789" s="1110">
        <v>260</v>
      </c>
      <c r="D789" s="1116" t="s">
        <v>2896</v>
      </c>
    </row>
    <row r="790" spans="1:4" s="1104" customFormat="1" ht="11.25" customHeight="1" x14ac:dyDescent="0.2">
      <c r="A790" s="1415"/>
      <c r="B790" s="1110">
        <v>260</v>
      </c>
      <c r="C790" s="1110">
        <v>0</v>
      </c>
      <c r="D790" s="1116" t="s">
        <v>3703</v>
      </c>
    </row>
    <row r="791" spans="1:4" s="1104" customFormat="1" ht="11.25" customHeight="1" x14ac:dyDescent="0.2">
      <c r="A791" s="1415"/>
      <c r="B791" s="1110">
        <v>520</v>
      </c>
      <c r="C791" s="1110">
        <v>260</v>
      </c>
      <c r="D791" s="1116" t="s">
        <v>11</v>
      </c>
    </row>
    <row r="792" spans="1:4" s="1104" customFormat="1" ht="11.25" customHeight="1" x14ac:dyDescent="0.2">
      <c r="A792" s="1414" t="s">
        <v>3827</v>
      </c>
      <c r="B792" s="1109">
        <v>434.41999999999996</v>
      </c>
      <c r="C792" s="1109">
        <v>434.42099999999999</v>
      </c>
      <c r="D792" s="1115" t="s">
        <v>3073</v>
      </c>
    </row>
    <row r="793" spans="1:4" s="1104" customFormat="1" ht="11.25" customHeight="1" x14ac:dyDescent="0.2">
      <c r="A793" s="1416"/>
      <c r="B793" s="1111">
        <v>434.41999999999996</v>
      </c>
      <c r="C793" s="1111">
        <v>434.42099999999999</v>
      </c>
      <c r="D793" s="1117" t="s">
        <v>11</v>
      </c>
    </row>
    <row r="794" spans="1:4" s="1104" customFormat="1" ht="21" x14ac:dyDescent="0.2">
      <c r="A794" s="1415" t="s">
        <v>4680</v>
      </c>
      <c r="B794" s="1110">
        <v>344</v>
      </c>
      <c r="C794" s="1110">
        <v>344</v>
      </c>
      <c r="D794" s="1116" t="s">
        <v>599</v>
      </c>
    </row>
    <row r="795" spans="1:4" s="1104" customFormat="1" ht="11.25" customHeight="1" x14ac:dyDescent="0.2">
      <c r="A795" s="1415"/>
      <c r="B795" s="1110">
        <v>4353</v>
      </c>
      <c r="C795" s="1110">
        <v>4353</v>
      </c>
      <c r="D795" s="1116" t="s">
        <v>600</v>
      </c>
    </row>
    <row r="796" spans="1:4" s="1104" customFormat="1" ht="11.25" customHeight="1" x14ac:dyDescent="0.2">
      <c r="A796" s="1416"/>
      <c r="B796" s="1111">
        <v>4697</v>
      </c>
      <c r="C796" s="1111">
        <v>4697</v>
      </c>
      <c r="D796" s="1117" t="s">
        <v>11</v>
      </c>
    </row>
    <row r="797" spans="1:4" s="1104" customFormat="1" ht="11.25" customHeight="1" x14ac:dyDescent="0.2">
      <c r="A797" s="1415" t="s">
        <v>4681</v>
      </c>
      <c r="B797" s="1110">
        <v>50</v>
      </c>
      <c r="C797" s="1110">
        <v>50</v>
      </c>
      <c r="D797" s="1116" t="s">
        <v>2939</v>
      </c>
    </row>
    <row r="798" spans="1:4" s="1104" customFormat="1" ht="11.25" customHeight="1" x14ac:dyDescent="0.2">
      <c r="A798" s="1415"/>
      <c r="B798" s="1110">
        <v>50</v>
      </c>
      <c r="C798" s="1110">
        <v>50</v>
      </c>
      <c r="D798" s="1116" t="s">
        <v>11</v>
      </c>
    </row>
    <row r="799" spans="1:4" s="1104" customFormat="1" ht="11.25" customHeight="1" x14ac:dyDescent="0.2">
      <c r="A799" s="1414" t="s">
        <v>3828</v>
      </c>
      <c r="B799" s="1109">
        <v>500</v>
      </c>
      <c r="C799" s="1109">
        <v>500</v>
      </c>
      <c r="D799" s="1115" t="s">
        <v>3073</v>
      </c>
    </row>
    <row r="800" spans="1:4" s="1104" customFormat="1" ht="11.25" customHeight="1" x14ac:dyDescent="0.2">
      <c r="A800" s="1415"/>
      <c r="B800" s="1110">
        <v>500</v>
      </c>
      <c r="C800" s="1110">
        <v>500</v>
      </c>
      <c r="D800" s="1116" t="s">
        <v>11</v>
      </c>
    </row>
    <row r="801" spans="1:4" s="1104" customFormat="1" ht="11.25" customHeight="1" x14ac:dyDescent="0.2">
      <c r="A801" s="1414" t="s">
        <v>3267</v>
      </c>
      <c r="B801" s="1109">
        <v>150</v>
      </c>
      <c r="C801" s="1109">
        <v>150</v>
      </c>
      <c r="D801" s="1115" t="s">
        <v>651</v>
      </c>
    </row>
    <row r="802" spans="1:4" s="1104" customFormat="1" ht="11.25" customHeight="1" x14ac:dyDescent="0.2">
      <c r="A802" s="1416"/>
      <c r="B802" s="1111">
        <v>150</v>
      </c>
      <c r="C802" s="1111">
        <v>150</v>
      </c>
      <c r="D802" s="1117" t="s">
        <v>11</v>
      </c>
    </row>
    <row r="803" spans="1:4" s="1104" customFormat="1" ht="11.25" customHeight="1" x14ac:dyDescent="0.2">
      <c r="A803" s="1415" t="s">
        <v>2687</v>
      </c>
      <c r="B803" s="1110">
        <v>130</v>
      </c>
      <c r="C803" s="1110">
        <v>130</v>
      </c>
      <c r="D803" s="1116" t="s">
        <v>2896</v>
      </c>
    </row>
    <row r="804" spans="1:4" s="1104" customFormat="1" ht="11.25" customHeight="1" x14ac:dyDescent="0.2">
      <c r="A804" s="1415"/>
      <c r="B804" s="1110">
        <v>130</v>
      </c>
      <c r="C804" s="1110">
        <v>130</v>
      </c>
      <c r="D804" s="1116" t="s">
        <v>11</v>
      </c>
    </row>
    <row r="805" spans="1:4" s="1104" customFormat="1" ht="11.25" customHeight="1" x14ac:dyDescent="0.2">
      <c r="A805" s="1414" t="s">
        <v>431</v>
      </c>
      <c r="B805" s="1109">
        <v>4400</v>
      </c>
      <c r="C805" s="1109">
        <v>4400</v>
      </c>
      <c r="D805" s="1115" t="s">
        <v>611</v>
      </c>
    </row>
    <row r="806" spans="1:4" s="1104" customFormat="1" ht="11.25" customHeight="1" x14ac:dyDescent="0.2">
      <c r="A806" s="1416"/>
      <c r="B806" s="1111">
        <v>4400</v>
      </c>
      <c r="C806" s="1111">
        <v>4400</v>
      </c>
      <c r="D806" s="1117" t="s">
        <v>11</v>
      </c>
    </row>
    <row r="807" spans="1:4" s="1104" customFormat="1" ht="11.25" customHeight="1" x14ac:dyDescent="0.2">
      <c r="A807" s="1415" t="s">
        <v>2972</v>
      </c>
      <c r="B807" s="1110">
        <v>1100</v>
      </c>
      <c r="C807" s="1110">
        <v>1100</v>
      </c>
      <c r="D807" s="1116" t="s">
        <v>611</v>
      </c>
    </row>
    <row r="808" spans="1:4" s="1104" customFormat="1" ht="11.25" customHeight="1" x14ac:dyDescent="0.2">
      <c r="A808" s="1415"/>
      <c r="B808" s="1110">
        <v>70</v>
      </c>
      <c r="C808" s="1110">
        <v>70</v>
      </c>
      <c r="D808" s="1116" t="s">
        <v>2939</v>
      </c>
    </row>
    <row r="809" spans="1:4" s="1104" customFormat="1" ht="11.25" customHeight="1" x14ac:dyDescent="0.2">
      <c r="A809" s="1415"/>
      <c r="B809" s="1110">
        <v>1170</v>
      </c>
      <c r="C809" s="1110">
        <v>1170</v>
      </c>
      <c r="D809" s="1116" t="s">
        <v>11</v>
      </c>
    </row>
    <row r="810" spans="1:4" s="1104" customFormat="1" ht="11.25" customHeight="1" x14ac:dyDescent="0.2">
      <c r="A810" s="1414" t="s">
        <v>1716</v>
      </c>
      <c r="B810" s="1109">
        <v>2326</v>
      </c>
      <c r="C810" s="1109">
        <v>2326</v>
      </c>
      <c r="D810" s="1115" t="s">
        <v>600</v>
      </c>
    </row>
    <row r="811" spans="1:4" s="1104" customFormat="1" ht="11.25" customHeight="1" x14ac:dyDescent="0.2">
      <c r="A811" s="1416"/>
      <c r="B811" s="1111">
        <v>2326</v>
      </c>
      <c r="C811" s="1111">
        <v>2326</v>
      </c>
      <c r="D811" s="1117" t="s">
        <v>11</v>
      </c>
    </row>
    <row r="812" spans="1:4" s="1104" customFormat="1" ht="11.25" customHeight="1" x14ac:dyDescent="0.2">
      <c r="A812" s="1415" t="s">
        <v>3088</v>
      </c>
      <c r="B812" s="1110">
        <v>266.3</v>
      </c>
      <c r="C812" s="1110">
        <v>261.83499999999998</v>
      </c>
      <c r="D812" s="1116" t="s">
        <v>590</v>
      </c>
    </row>
    <row r="813" spans="1:4" s="1104" customFormat="1" ht="11.25" customHeight="1" x14ac:dyDescent="0.2">
      <c r="A813" s="1415"/>
      <c r="B813" s="1110">
        <v>199.3</v>
      </c>
      <c r="C813" s="1110">
        <v>199.3</v>
      </c>
      <c r="D813" s="1116" t="s">
        <v>3693</v>
      </c>
    </row>
    <row r="814" spans="1:4" s="1104" customFormat="1" ht="11.25" customHeight="1" x14ac:dyDescent="0.2">
      <c r="A814" s="1415"/>
      <c r="B814" s="1110">
        <v>465.6</v>
      </c>
      <c r="C814" s="1110">
        <v>461.13499999999999</v>
      </c>
      <c r="D814" s="1116" t="s">
        <v>11</v>
      </c>
    </row>
    <row r="815" spans="1:4" s="1104" customFormat="1" ht="11.25" customHeight="1" x14ac:dyDescent="0.2">
      <c r="A815" s="1414" t="s">
        <v>3829</v>
      </c>
      <c r="B815" s="1109">
        <v>298.38</v>
      </c>
      <c r="C815" s="1109">
        <v>298.37600000000003</v>
      </c>
      <c r="D815" s="1115" t="s">
        <v>3073</v>
      </c>
    </row>
    <row r="816" spans="1:4" s="1104" customFormat="1" ht="11.25" customHeight="1" x14ac:dyDescent="0.2">
      <c r="A816" s="1416"/>
      <c r="B816" s="1111">
        <v>298.38</v>
      </c>
      <c r="C816" s="1111">
        <v>298.37600000000003</v>
      </c>
      <c r="D816" s="1117" t="s">
        <v>11</v>
      </c>
    </row>
    <row r="817" spans="1:4" s="1104" customFormat="1" ht="11.25" customHeight="1" x14ac:dyDescent="0.2">
      <c r="A817" s="1415" t="s">
        <v>3478</v>
      </c>
      <c r="B817" s="1110">
        <v>1300</v>
      </c>
      <c r="C817" s="1110">
        <v>1300</v>
      </c>
      <c r="D817" s="1116" t="s">
        <v>3830</v>
      </c>
    </row>
    <row r="818" spans="1:4" s="1104" customFormat="1" ht="11.25" customHeight="1" x14ac:dyDescent="0.2">
      <c r="A818" s="1416"/>
      <c r="B818" s="1111">
        <v>1300</v>
      </c>
      <c r="C818" s="1111">
        <v>1300</v>
      </c>
      <c r="D818" s="1117" t="s">
        <v>11</v>
      </c>
    </row>
    <row r="819" spans="1:4" s="1104" customFormat="1" ht="21" x14ac:dyDescent="0.2">
      <c r="A819" s="1414" t="s">
        <v>2688</v>
      </c>
      <c r="B819" s="1109">
        <v>250</v>
      </c>
      <c r="C819" s="1109">
        <v>250</v>
      </c>
      <c r="D819" s="1115" t="s">
        <v>4613</v>
      </c>
    </row>
    <row r="820" spans="1:4" s="1104" customFormat="1" ht="11.25" customHeight="1" x14ac:dyDescent="0.2">
      <c r="A820" s="1416"/>
      <c r="B820" s="1111">
        <v>250</v>
      </c>
      <c r="C820" s="1111">
        <v>250</v>
      </c>
      <c r="D820" s="1117" t="s">
        <v>11</v>
      </c>
    </row>
    <row r="821" spans="1:4" s="1104" customFormat="1" ht="11.25" customHeight="1" x14ac:dyDescent="0.2">
      <c r="A821" s="1414" t="s">
        <v>1717</v>
      </c>
      <c r="B821" s="1109">
        <v>44094.14</v>
      </c>
      <c r="C821" s="1109">
        <v>44094.136000000006</v>
      </c>
      <c r="D821" s="1115" t="s">
        <v>1654</v>
      </c>
    </row>
    <row r="822" spans="1:4" s="1104" customFormat="1" ht="11.25" customHeight="1" x14ac:dyDescent="0.2">
      <c r="A822" s="1415"/>
      <c r="B822" s="1110">
        <v>98.75</v>
      </c>
      <c r="C822" s="1110">
        <v>98.739000000000004</v>
      </c>
      <c r="D822" s="1116" t="s">
        <v>4117</v>
      </c>
    </row>
    <row r="823" spans="1:4" s="1104" customFormat="1" ht="11.25" customHeight="1" x14ac:dyDescent="0.2">
      <c r="A823" s="1415"/>
      <c r="B823" s="1110">
        <v>44192.89</v>
      </c>
      <c r="C823" s="1110">
        <v>44192.875000000007</v>
      </c>
      <c r="D823" s="1116" t="s">
        <v>11</v>
      </c>
    </row>
    <row r="824" spans="1:4" s="1104" customFormat="1" ht="11.25" customHeight="1" x14ac:dyDescent="0.2">
      <c r="A824" s="1414" t="s">
        <v>3831</v>
      </c>
      <c r="B824" s="1109">
        <v>464.46</v>
      </c>
      <c r="C824" s="1109">
        <v>464.45699999999999</v>
      </c>
      <c r="D824" s="1115" t="s">
        <v>3073</v>
      </c>
    </row>
    <row r="825" spans="1:4" s="1104" customFormat="1" ht="11.25" customHeight="1" x14ac:dyDescent="0.2">
      <c r="A825" s="1416"/>
      <c r="B825" s="1111">
        <v>464.46</v>
      </c>
      <c r="C825" s="1111">
        <v>464.45699999999999</v>
      </c>
      <c r="D825" s="1117" t="s">
        <v>11</v>
      </c>
    </row>
    <row r="826" spans="1:4" s="1104" customFormat="1" ht="11.25" customHeight="1" x14ac:dyDescent="0.2">
      <c r="A826" s="1415" t="s">
        <v>3268</v>
      </c>
      <c r="B826" s="1110">
        <v>950</v>
      </c>
      <c r="C826" s="1110">
        <v>950</v>
      </c>
      <c r="D826" s="1116" t="s">
        <v>3694</v>
      </c>
    </row>
    <row r="827" spans="1:4" s="1104" customFormat="1" ht="11.25" customHeight="1" x14ac:dyDescent="0.2">
      <c r="A827" s="1415"/>
      <c r="B827" s="1110">
        <v>950</v>
      </c>
      <c r="C827" s="1110">
        <v>950</v>
      </c>
      <c r="D827" s="1116" t="s">
        <v>11</v>
      </c>
    </row>
    <row r="828" spans="1:4" s="1104" customFormat="1" ht="11.25" customHeight="1" x14ac:dyDescent="0.2">
      <c r="A828" s="1414" t="s">
        <v>4160</v>
      </c>
      <c r="B828" s="1109">
        <v>1500</v>
      </c>
      <c r="C828" s="1109">
        <v>1500</v>
      </c>
      <c r="D828" s="1115" t="s">
        <v>3739</v>
      </c>
    </row>
    <row r="829" spans="1:4" s="1104" customFormat="1" ht="11.25" customHeight="1" x14ac:dyDescent="0.2">
      <c r="A829" s="1416"/>
      <c r="B829" s="1111">
        <v>1500</v>
      </c>
      <c r="C829" s="1111">
        <v>1500</v>
      </c>
      <c r="D829" s="1117" t="s">
        <v>11</v>
      </c>
    </row>
    <row r="830" spans="1:4" s="1104" customFormat="1" ht="11.25" customHeight="1" x14ac:dyDescent="0.2">
      <c r="A830" s="1415" t="s">
        <v>2689</v>
      </c>
      <c r="B830" s="1110">
        <v>130</v>
      </c>
      <c r="C830" s="1110">
        <v>130</v>
      </c>
      <c r="D830" s="1116" t="s">
        <v>2896</v>
      </c>
    </row>
    <row r="831" spans="1:4" s="1104" customFormat="1" ht="11.25" customHeight="1" x14ac:dyDescent="0.2">
      <c r="A831" s="1415"/>
      <c r="B831" s="1110">
        <v>130</v>
      </c>
      <c r="C831" s="1110">
        <v>130</v>
      </c>
      <c r="D831" s="1116" t="s">
        <v>11</v>
      </c>
    </row>
    <row r="832" spans="1:4" s="1104" customFormat="1" ht="11.25" customHeight="1" x14ac:dyDescent="0.2">
      <c r="A832" s="1414" t="s">
        <v>3832</v>
      </c>
      <c r="B832" s="1109">
        <v>469.08000000000004</v>
      </c>
      <c r="C832" s="1109">
        <v>469.08299999999997</v>
      </c>
      <c r="D832" s="1115" t="s">
        <v>3073</v>
      </c>
    </row>
    <row r="833" spans="1:4" s="1104" customFormat="1" ht="11.25" customHeight="1" x14ac:dyDescent="0.2">
      <c r="A833" s="1416"/>
      <c r="B833" s="1111">
        <v>469.08000000000004</v>
      </c>
      <c r="C833" s="1111">
        <v>469.08299999999997</v>
      </c>
      <c r="D833" s="1117" t="s">
        <v>11</v>
      </c>
    </row>
    <row r="834" spans="1:4" s="1104" customFormat="1" ht="21" x14ac:dyDescent="0.2">
      <c r="A834" s="1415" t="s">
        <v>1718</v>
      </c>
      <c r="B834" s="1110">
        <v>1001</v>
      </c>
      <c r="C834" s="1110">
        <v>1001</v>
      </c>
      <c r="D834" s="1116" t="s">
        <v>599</v>
      </c>
    </row>
    <row r="835" spans="1:4" s="1104" customFormat="1" ht="11.25" customHeight="1" x14ac:dyDescent="0.2">
      <c r="A835" s="1415"/>
      <c r="B835" s="1110">
        <v>18703</v>
      </c>
      <c r="C835" s="1110">
        <v>18703</v>
      </c>
      <c r="D835" s="1116" t="s">
        <v>600</v>
      </c>
    </row>
    <row r="836" spans="1:4" s="1104" customFormat="1" ht="11.25" customHeight="1" x14ac:dyDescent="0.2">
      <c r="A836" s="1415"/>
      <c r="B836" s="1110">
        <v>270</v>
      </c>
      <c r="C836" s="1110">
        <v>245.24354</v>
      </c>
      <c r="D836" s="1116" t="s">
        <v>598</v>
      </c>
    </row>
    <row r="837" spans="1:4" s="1104" customFormat="1" ht="11.25" customHeight="1" x14ac:dyDescent="0.2">
      <c r="A837" s="1415"/>
      <c r="B837" s="1110">
        <v>19974</v>
      </c>
      <c r="C837" s="1110">
        <v>19949.243539999999</v>
      </c>
      <c r="D837" s="1116" t="s">
        <v>11</v>
      </c>
    </row>
    <row r="838" spans="1:4" s="1104" customFormat="1" ht="11.25" customHeight="1" x14ac:dyDescent="0.2">
      <c r="A838" s="1414" t="s">
        <v>1719</v>
      </c>
      <c r="B838" s="1109">
        <v>80</v>
      </c>
      <c r="C838" s="1109">
        <v>80</v>
      </c>
      <c r="D838" s="1115" t="s">
        <v>2956</v>
      </c>
    </row>
    <row r="839" spans="1:4" s="1104" customFormat="1" ht="21" x14ac:dyDescent="0.2">
      <c r="A839" s="1415"/>
      <c r="B839" s="1110">
        <v>2196</v>
      </c>
      <c r="C839" s="1110">
        <v>2196</v>
      </c>
      <c r="D839" s="1116" t="s">
        <v>599</v>
      </c>
    </row>
    <row r="840" spans="1:4" s="1104" customFormat="1" ht="11.25" customHeight="1" x14ac:dyDescent="0.2">
      <c r="A840" s="1415"/>
      <c r="B840" s="1110">
        <v>47231</v>
      </c>
      <c r="C840" s="1110">
        <v>47231</v>
      </c>
      <c r="D840" s="1116" t="s">
        <v>600</v>
      </c>
    </row>
    <row r="841" spans="1:4" s="1104" customFormat="1" ht="11.25" customHeight="1" x14ac:dyDescent="0.2">
      <c r="A841" s="1415"/>
      <c r="B841" s="1110">
        <v>561.4</v>
      </c>
      <c r="C841" s="1110">
        <v>517.03422999999998</v>
      </c>
      <c r="D841" s="1116" t="s">
        <v>598</v>
      </c>
    </row>
    <row r="842" spans="1:4" s="1104" customFormat="1" ht="21" x14ac:dyDescent="0.2">
      <c r="A842" s="1415"/>
      <c r="B842" s="1110">
        <v>300</v>
      </c>
      <c r="C842" s="1110">
        <v>300</v>
      </c>
      <c r="D842" s="1116" t="s">
        <v>597</v>
      </c>
    </row>
    <row r="843" spans="1:4" s="1104" customFormat="1" ht="11.25" customHeight="1" x14ac:dyDescent="0.2">
      <c r="A843" s="1416"/>
      <c r="B843" s="1111">
        <v>50368.4</v>
      </c>
      <c r="C843" s="1111">
        <v>50324.034229999997</v>
      </c>
      <c r="D843" s="1117" t="s">
        <v>11</v>
      </c>
    </row>
    <row r="844" spans="1:4" s="1104" customFormat="1" ht="21" x14ac:dyDescent="0.2">
      <c r="A844" s="1415" t="s">
        <v>1720</v>
      </c>
      <c r="B844" s="1110">
        <v>350</v>
      </c>
      <c r="C844" s="1110">
        <v>350</v>
      </c>
      <c r="D844" s="1116" t="s">
        <v>599</v>
      </c>
    </row>
    <row r="845" spans="1:4" s="1104" customFormat="1" ht="11.25" customHeight="1" x14ac:dyDescent="0.2">
      <c r="A845" s="1415"/>
      <c r="B845" s="1110">
        <v>10867</v>
      </c>
      <c r="C845" s="1110">
        <v>10867</v>
      </c>
      <c r="D845" s="1116" t="s">
        <v>600</v>
      </c>
    </row>
    <row r="846" spans="1:4" s="1104" customFormat="1" ht="11.25" customHeight="1" x14ac:dyDescent="0.2">
      <c r="A846" s="1416"/>
      <c r="B846" s="1111">
        <v>11217</v>
      </c>
      <c r="C846" s="1111">
        <v>11217</v>
      </c>
      <c r="D846" s="1117" t="s">
        <v>11</v>
      </c>
    </row>
    <row r="847" spans="1:4" s="1104" customFormat="1" ht="11.25" customHeight="1" x14ac:dyDescent="0.2">
      <c r="A847" s="1415" t="s">
        <v>412</v>
      </c>
      <c r="B847" s="1110">
        <v>80</v>
      </c>
      <c r="C847" s="1110">
        <v>80</v>
      </c>
      <c r="D847" s="1116" t="s">
        <v>2956</v>
      </c>
    </row>
    <row r="848" spans="1:4" s="1104" customFormat="1" ht="21" x14ac:dyDescent="0.2">
      <c r="A848" s="1415"/>
      <c r="B848" s="1110">
        <v>2698</v>
      </c>
      <c r="C848" s="1110">
        <v>2698</v>
      </c>
      <c r="D848" s="1116" t="s">
        <v>599</v>
      </c>
    </row>
    <row r="849" spans="1:4" s="1104" customFormat="1" ht="11.25" customHeight="1" x14ac:dyDescent="0.2">
      <c r="A849" s="1415"/>
      <c r="B849" s="1110">
        <v>69896</v>
      </c>
      <c r="C849" s="1110">
        <v>69896</v>
      </c>
      <c r="D849" s="1116" t="s">
        <v>600</v>
      </c>
    </row>
    <row r="850" spans="1:4" s="1104" customFormat="1" ht="11.25" customHeight="1" x14ac:dyDescent="0.2">
      <c r="A850" s="1415"/>
      <c r="B850" s="1110">
        <v>2911.4</v>
      </c>
      <c r="C850" s="1110">
        <v>2911.4</v>
      </c>
      <c r="D850" s="1116" t="s">
        <v>598</v>
      </c>
    </row>
    <row r="851" spans="1:4" s="1104" customFormat="1" ht="11.25" customHeight="1" x14ac:dyDescent="0.2">
      <c r="A851" s="1415"/>
      <c r="B851" s="1110">
        <v>81.599999999999994</v>
      </c>
      <c r="C851" s="1110">
        <v>81.599999999999994</v>
      </c>
      <c r="D851" s="1116" t="s">
        <v>3702</v>
      </c>
    </row>
    <row r="852" spans="1:4" s="1104" customFormat="1" ht="11.25" customHeight="1" x14ac:dyDescent="0.2">
      <c r="A852" s="1415"/>
      <c r="B852" s="1110">
        <v>75667</v>
      </c>
      <c r="C852" s="1110">
        <v>75667</v>
      </c>
      <c r="D852" s="1116" t="s">
        <v>11</v>
      </c>
    </row>
    <row r="853" spans="1:4" s="1104" customFormat="1" ht="11.25" customHeight="1" x14ac:dyDescent="0.2">
      <c r="A853" s="1414" t="s">
        <v>1721</v>
      </c>
      <c r="B853" s="1109">
        <v>300</v>
      </c>
      <c r="C853" s="1109">
        <v>300</v>
      </c>
      <c r="D853" s="1115" t="s">
        <v>629</v>
      </c>
    </row>
    <row r="854" spans="1:4" s="1104" customFormat="1" ht="11.25" customHeight="1" x14ac:dyDescent="0.2">
      <c r="A854" s="1415"/>
      <c r="B854" s="1110">
        <v>80</v>
      </c>
      <c r="C854" s="1110">
        <v>80</v>
      </c>
      <c r="D854" s="1116" t="s">
        <v>2956</v>
      </c>
    </row>
    <row r="855" spans="1:4" s="1104" customFormat="1" ht="21" x14ac:dyDescent="0.2">
      <c r="A855" s="1415"/>
      <c r="B855" s="1110">
        <v>795</v>
      </c>
      <c r="C855" s="1110">
        <v>795</v>
      </c>
      <c r="D855" s="1116" t="s">
        <v>599</v>
      </c>
    </row>
    <row r="856" spans="1:4" s="1104" customFormat="1" ht="11.25" customHeight="1" x14ac:dyDescent="0.2">
      <c r="A856" s="1415"/>
      <c r="B856" s="1110">
        <v>23471</v>
      </c>
      <c r="C856" s="1110">
        <v>23471</v>
      </c>
      <c r="D856" s="1116" t="s">
        <v>600</v>
      </c>
    </row>
    <row r="857" spans="1:4" s="1104" customFormat="1" ht="11.25" customHeight="1" x14ac:dyDescent="0.2">
      <c r="A857" s="1415"/>
      <c r="B857" s="1110">
        <v>1500</v>
      </c>
      <c r="C857" s="1110">
        <v>1500</v>
      </c>
      <c r="D857" s="1116" t="s">
        <v>598</v>
      </c>
    </row>
    <row r="858" spans="1:4" s="1104" customFormat="1" ht="11.25" customHeight="1" x14ac:dyDescent="0.2">
      <c r="A858" s="1415"/>
      <c r="B858" s="1110">
        <v>26146</v>
      </c>
      <c r="C858" s="1110">
        <v>26146</v>
      </c>
      <c r="D858" s="1116" t="s">
        <v>11</v>
      </c>
    </row>
    <row r="859" spans="1:4" s="1104" customFormat="1" ht="21" x14ac:dyDescent="0.2">
      <c r="A859" s="1414" t="s">
        <v>1722</v>
      </c>
      <c r="B859" s="1109">
        <v>278</v>
      </c>
      <c r="C859" s="1109">
        <v>278</v>
      </c>
      <c r="D859" s="1115" t="s">
        <v>599</v>
      </c>
    </row>
    <row r="860" spans="1:4" s="1104" customFormat="1" ht="11.25" customHeight="1" x14ac:dyDescent="0.2">
      <c r="A860" s="1415"/>
      <c r="B860" s="1110">
        <v>74.5</v>
      </c>
      <c r="C860" s="1110">
        <v>74.5</v>
      </c>
      <c r="D860" s="1116" t="s">
        <v>3770</v>
      </c>
    </row>
    <row r="861" spans="1:4" s="1104" customFormat="1" ht="11.25" customHeight="1" x14ac:dyDescent="0.2">
      <c r="A861" s="1415"/>
      <c r="B861" s="1110">
        <v>10374</v>
      </c>
      <c r="C861" s="1110">
        <v>10374</v>
      </c>
      <c r="D861" s="1116" t="s">
        <v>600</v>
      </c>
    </row>
    <row r="862" spans="1:4" s="1104" customFormat="1" ht="21" x14ac:dyDescent="0.2">
      <c r="A862" s="1415"/>
      <c r="B862" s="1110">
        <v>44</v>
      </c>
      <c r="C862" s="1110">
        <v>44</v>
      </c>
      <c r="D862" s="1116" t="s">
        <v>597</v>
      </c>
    </row>
    <row r="863" spans="1:4" s="1104" customFormat="1" ht="11.25" customHeight="1" x14ac:dyDescent="0.2">
      <c r="A863" s="1416"/>
      <c r="B863" s="1111">
        <v>10770.5</v>
      </c>
      <c r="C863" s="1111">
        <v>10770.5</v>
      </c>
      <c r="D863" s="1117" t="s">
        <v>11</v>
      </c>
    </row>
    <row r="864" spans="1:4" s="1104" customFormat="1" ht="21" x14ac:dyDescent="0.2">
      <c r="A864" s="1415" t="s">
        <v>1723</v>
      </c>
      <c r="B864" s="1110">
        <v>99</v>
      </c>
      <c r="C864" s="1110">
        <v>99</v>
      </c>
      <c r="D864" s="1116" t="s">
        <v>599</v>
      </c>
    </row>
    <row r="865" spans="1:4" s="1104" customFormat="1" ht="11.25" customHeight="1" x14ac:dyDescent="0.2">
      <c r="A865" s="1415"/>
      <c r="B865" s="1110">
        <v>2437</v>
      </c>
      <c r="C865" s="1110">
        <v>2437</v>
      </c>
      <c r="D865" s="1116" t="s">
        <v>600</v>
      </c>
    </row>
    <row r="866" spans="1:4" s="1104" customFormat="1" ht="11.25" customHeight="1" x14ac:dyDescent="0.2">
      <c r="A866" s="1415"/>
      <c r="B866" s="1110">
        <v>2536</v>
      </c>
      <c r="C866" s="1110">
        <v>2536</v>
      </c>
      <c r="D866" s="1116" t="s">
        <v>11</v>
      </c>
    </row>
    <row r="867" spans="1:4" s="1104" customFormat="1" ht="21" x14ac:dyDescent="0.2">
      <c r="A867" s="1414" t="s">
        <v>1724</v>
      </c>
      <c r="B867" s="1109">
        <v>683</v>
      </c>
      <c r="C867" s="1109">
        <v>683</v>
      </c>
      <c r="D867" s="1115" t="s">
        <v>599</v>
      </c>
    </row>
    <row r="868" spans="1:4" s="1104" customFormat="1" ht="11.25" customHeight="1" x14ac:dyDescent="0.2">
      <c r="A868" s="1415"/>
      <c r="B868" s="1110">
        <v>10492</v>
      </c>
      <c r="C868" s="1110">
        <v>10492</v>
      </c>
      <c r="D868" s="1116" t="s">
        <v>600</v>
      </c>
    </row>
    <row r="869" spans="1:4" s="1104" customFormat="1" ht="11.25" customHeight="1" x14ac:dyDescent="0.2">
      <c r="A869" s="1415"/>
      <c r="B869" s="1110">
        <v>1007.1999999999999</v>
      </c>
      <c r="C869" s="1110">
        <v>1007.1999999999999</v>
      </c>
      <c r="D869" s="1116" t="s">
        <v>598</v>
      </c>
    </row>
    <row r="870" spans="1:4" s="1104" customFormat="1" ht="11.25" customHeight="1" x14ac:dyDescent="0.2">
      <c r="A870" s="1416"/>
      <c r="B870" s="1111">
        <v>12182.2</v>
      </c>
      <c r="C870" s="1111">
        <v>12182.2</v>
      </c>
      <c r="D870" s="1117" t="s">
        <v>11</v>
      </c>
    </row>
    <row r="871" spans="1:4" s="1104" customFormat="1" ht="21" x14ac:dyDescent="0.2">
      <c r="A871" s="1415" t="s">
        <v>1725</v>
      </c>
      <c r="B871" s="1110">
        <v>1036</v>
      </c>
      <c r="C871" s="1110">
        <v>1036</v>
      </c>
      <c r="D871" s="1116" t="s">
        <v>599</v>
      </c>
    </row>
    <row r="872" spans="1:4" s="1104" customFormat="1" ht="11.25" customHeight="1" x14ac:dyDescent="0.2">
      <c r="A872" s="1415"/>
      <c r="B872" s="1110">
        <v>16105</v>
      </c>
      <c r="C872" s="1110">
        <v>16105</v>
      </c>
      <c r="D872" s="1116" t="s">
        <v>600</v>
      </c>
    </row>
    <row r="873" spans="1:4" s="1104" customFormat="1" ht="11.25" customHeight="1" x14ac:dyDescent="0.2">
      <c r="A873" s="1415"/>
      <c r="B873" s="1110">
        <v>17141</v>
      </c>
      <c r="C873" s="1110">
        <v>17141</v>
      </c>
      <c r="D873" s="1116" t="s">
        <v>11</v>
      </c>
    </row>
    <row r="874" spans="1:4" s="1104" customFormat="1" ht="21" x14ac:dyDescent="0.2">
      <c r="A874" s="1414" t="s">
        <v>1726</v>
      </c>
      <c r="B874" s="1109">
        <v>554</v>
      </c>
      <c r="C874" s="1109">
        <v>554</v>
      </c>
      <c r="D874" s="1115" t="s">
        <v>599</v>
      </c>
    </row>
    <row r="875" spans="1:4" s="1104" customFormat="1" ht="11.25" customHeight="1" x14ac:dyDescent="0.2">
      <c r="A875" s="1415"/>
      <c r="B875" s="1110">
        <v>15409</v>
      </c>
      <c r="C875" s="1110">
        <v>15409</v>
      </c>
      <c r="D875" s="1116" t="s">
        <v>600</v>
      </c>
    </row>
    <row r="876" spans="1:4" s="1104" customFormat="1" ht="11.25" customHeight="1" x14ac:dyDescent="0.2">
      <c r="A876" s="1416"/>
      <c r="B876" s="1111">
        <v>15963</v>
      </c>
      <c r="C876" s="1111">
        <v>15963</v>
      </c>
      <c r="D876" s="1117" t="s">
        <v>11</v>
      </c>
    </row>
    <row r="877" spans="1:4" s="1104" customFormat="1" ht="11.25" customHeight="1" x14ac:dyDescent="0.2">
      <c r="A877" s="1415" t="s">
        <v>408</v>
      </c>
      <c r="B877" s="1110">
        <v>300</v>
      </c>
      <c r="C877" s="1110">
        <v>300</v>
      </c>
      <c r="D877" s="1116" t="s">
        <v>629</v>
      </c>
    </row>
    <row r="878" spans="1:4" s="1104" customFormat="1" ht="11.25" customHeight="1" x14ac:dyDescent="0.2">
      <c r="A878" s="1415"/>
      <c r="B878" s="1110">
        <v>80</v>
      </c>
      <c r="C878" s="1110">
        <v>80</v>
      </c>
      <c r="D878" s="1116" t="s">
        <v>2956</v>
      </c>
    </row>
    <row r="879" spans="1:4" s="1104" customFormat="1" ht="11.25" customHeight="1" x14ac:dyDescent="0.2">
      <c r="A879" s="1415"/>
      <c r="B879" s="1110">
        <v>205</v>
      </c>
      <c r="C879" s="1110">
        <v>205</v>
      </c>
      <c r="D879" s="1116" t="s">
        <v>2508</v>
      </c>
    </row>
    <row r="880" spans="1:4" s="1104" customFormat="1" ht="21" x14ac:dyDescent="0.2">
      <c r="A880" s="1415"/>
      <c r="B880" s="1110">
        <v>1881</v>
      </c>
      <c r="C880" s="1110">
        <v>1881</v>
      </c>
      <c r="D880" s="1116" t="s">
        <v>599</v>
      </c>
    </row>
    <row r="881" spans="1:4" s="1104" customFormat="1" ht="11.25" customHeight="1" x14ac:dyDescent="0.2">
      <c r="A881" s="1415"/>
      <c r="B881" s="1110">
        <v>42361</v>
      </c>
      <c r="C881" s="1110">
        <v>42361</v>
      </c>
      <c r="D881" s="1116" t="s">
        <v>600</v>
      </c>
    </row>
    <row r="882" spans="1:4" s="1104" customFormat="1" ht="11.25" customHeight="1" x14ac:dyDescent="0.2">
      <c r="A882" s="1415"/>
      <c r="B882" s="1110">
        <v>2348</v>
      </c>
      <c r="C882" s="1110">
        <v>1500</v>
      </c>
      <c r="D882" s="1116" t="s">
        <v>598</v>
      </c>
    </row>
    <row r="883" spans="1:4" s="1104" customFormat="1" ht="11.25" customHeight="1" x14ac:dyDescent="0.2">
      <c r="A883" s="1415"/>
      <c r="B883" s="1110">
        <v>47175</v>
      </c>
      <c r="C883" s="1110">
        <v>46327</v>
      </c>
      <c r="D883" s="1116" t="s">
        <v>11</v>
      </c>
    </row>
    <row r="884" spans="1:4" s="1104" customFormat="1" ht="11.25" customHeight="1" x14ac:dyDescent="0.2">
      <c r="A884" s="1414" t="s">
        <v>416</v>
      </c>
      <c r="B884" s="1109">
        <v>600</v>
      </c>
      <c r="C884" s="1109">
        <v>600</v>
      </c>
      <c r="D884" s="1115" t="s">
        <v>629</v>
      </c>
    </row>
    <row r="885" spans="1:4" s="1104" customFormat="1" ht="21" x14ac:dyDescent="0.2">
      <c r="A885" s="1415"/>
      <c r="B885" s="1110">
        <v>5955</v>
      </c>
      <c r="C885" s="1110">
        <v>5955</v>
      </c>
      <c r="D885" s="1116" t="s">
        <v>599</v>
      </c>
    </row>
    <row r="886" spans="1:4" s="1104" customFormat="1" ht="11.25" customHeight="1" x14ac:dyDescent="0.2">
      <c r="A886" s="1415"/>
      <c r="B886" s="1110">
        <v>37.799999999999997</v>
      </c>
      <c r="C886" s="1110">
        <v>37.799999999999997</v>
      </c>
      <c r="D886" s="1116" t="s">
        <v>3770</v>
      </c>
    </row>
    <row r="887" spans="1:4" s="1104" customFormat="1" ht="11.25" customHeight="1" x14ac:dyDescent="0.2">
      <c r="A887" s="1415"/>
      <c r="B887" s="1110">
        <v>86821</v>
      </c>
      <c r="C887" s="1110">
        <v>86464.6</v>
      </c>
      <c r="D887" s="1116" t="s">
        <v>600</v>
      </c>
    </row>
    <row r="888" spans="1:4" s="1104" customFormat="1" ht="11.25" customHeight="1" x14ac:dyDescent="0.2">
      <c r="A888" s="1415"/>
      <c r="B888" s="1110">
        <v>70</v>
      </c>
      <c r="C888" s="1110">
        <v>70</v>
      </c>
      <c r="D888" s="1116" t="s">
        <v>4616</v>
      </c>
    </row>
    <row r="889" spans="1:4" s="1104" customFormat="1" ht="11.25" customHeight="1" x14ac:dyDescent="0.2">
      <c r="A889" s="1415"/>
      <c r="B889" s="1110">
        <v>800</v>
      </c>
      <c r="C889" s="1110">
        <v>800</v>
      </c>
      <c r="D889" s="1116" t="s">
        <v>598</v>
      </c>
    </row>
    <row r="890" spans="1:4" s="1104" customFormat="1" ht="11.25" customHeight="1" x14ac:dyDescent="0.2">
      <c r="A890" s="1415"/>
      <c r="B890" s="1110">
        <v>85</v>
      </c>
      <c r="C890" s="1110">
        <v>85</v>
      </c>
      <c r="D890" s="1116" t="s">
        <v>559</v>
      </c>
    </row>
    <row r="891" spans="1:4" s="1104" customFormat="1" ht="11.25" customHeight="1" x14ac:dyDescent="0.2">
      <c r="A891" s="1416"/>
      <c r="B891" s="1111">
        <v>94368.8</v>
      </c>
      <c r="C891" s="1111">
        <v>94012.400000000009</v>
      </c>
      <c r="D891" s="1117" t="s">
        <v>11</v>
      </c>
    </row>
    <row r="892" spans="1:4" s="1104" customFormat="1" ht="21" x14ac:dyDescent="0.2">
      <c r="A892" s="1415" t="s">
        <v>1727</v>
      </c>
      <c r="B892" s="1110">
        <v>426</v>
      </c>
      <c r="C892" s="1110">
        <v>426</v>
      </c>
      <c r="D892" s="1116" t="s">
        <v>599</v>
      </c>
    </row>
    <row r="893" spans="1:4" s="1104" customFormat="1" ht="11.25" customHeight="1" x14ac:dyDescent="0.2">
      <c r="A893" s="1415"/>
      <c r="B893" s="1110">
        <v>11314</v>
      </c>
      <c r="C893" s="1110">
        <v>11314</v>
      </c>
      <c r="D893" s="1116" t="s">
        <v>600</v>
      </c>
    </row>
    <row r="894" spans="1:4" s="1104" customFormat="1" ht="11.25" customHeight="1" x14ac:dyDescent="0.2">
      <c r="A894" s="1415"/>
      <c r="B894" s="1110">
        <v>108</v>
      </c>
      <c r="C894" s="1110">
        <v>108</v>
      </c>
      <c r="D894" s="1116" t="s">
        <v>598</v>
      </c>
    </row>
    <row r="895" spans="1:4" s="1104" customFormat="1" ht="11.25" customHeight="1" x14ac:dyDescent="0.2">
      <c r="A895" s="1416"/>
      <c r="B895" s="1111">
        <v>11848</v>
      </c>
      <c r="C895" s="1111">
        <v>11848</v>
      </c>
      <c r="D895" s="1117" t="s">
        <v>11</v>
      </c>
    </row>
    <row r="896" spans="1:4" s="1104" customFormat="1" ht="11.25" customHeight="1" x14ac:dyDescent="0.2">
      <c r="A896" s="1415" t="s">
        <v>1728</v>
      </c>
      <c r="B896" s="1110">
        <v>120</v>
      </c>
      <c r="C896" s="1110">
        <v>120</v>
      </c>
      <c r="D896" s="1116" t="s">
        <v>2508</v>
      </c>
    </row>
    <row r="897" spans="1:4" s="1104" customFormat="1" ht="21" x14ac:dyDescent="0.2">
      <c r="A897" s="1415"/>
      <c r="B897" s="1110">
        <v>174</v>
      </c>
      <c r="C897" s="1110">
        <v>174</v>
      </c>
      <c r="D897" s="1116" t="s">
        <v>599</v>
      </c>
    </row>
    <row r="898" spans="1:4" s="1104" customFormat="1" ht="11.25" customHeight="1" x14ac:dyDescent="0.2">
      <c r="A898" s="1415"/>
      <c r="B898" s="1110">
        <v>5666</v>
      </c>
      <c r="C898" s="1110">
        <v>5666</v>
      </c>
      <c r="D898" s="1116" t="s">
        <v>600</v>
      </c>
    </row>
    <row r="899" spans="1:4" s="1104" customFormat="1" ht="11.25" customHeight="1" x14ac:dyDescent="0.2">
      <c r="A899" s="1415"/>
      <c r="B899" s="1110">
        <v>5960</v>
      </c>
      <c r="C899" s="1110">
        <v>5960</v>
      </c>
      <c r="D899" s="1116" t="s">
        <v>11</v>
      </c>
    </row>
    <row r="900" spans="1:4" s="1104" customFormat="1" ht="21" x14ac:dyDescent="0.2">
      <c r="A900" s="1414" t="s">
        <v>1729</v>
      </c>
      <c r="B900" s="1109">
        <v>84</v>
      </c>
      <c r="C900" s="1109">
        <v>84</v>
      </c>
      <c r="D900" s="1115" t="s">
        <v>599</v>
      </c>
    </row>
    <row r="901" spans="1:4" s="1104" customFormat="1" ht="11.25" customHeight="1" x14ac:dyDescent="0.2">
      <c r="A901" s="1415"/>
      <c r="B901" s="1110">
        <v>2154</v>
      </c>
      <c r="C901" s="1110">
        <v>2154</v>
      </c>
      <c r="D901" s="1116" t="s">
        <v>600</v>
      </c>
    </row>
    <row r="902" spans="1:4" s="1104" customFormat="1" ht="11.25" customHeight="1" x14ac:dyDescent="0.2">
      <c r="A902" s="1415"/>
      <c r="B902" s="1110">
        <v>2238</v>
      </c>
      <c r="C902" s="1110">
        <v>2238</v>
      </c>
      <c r="D902" s="1116" t="s">
        <v>11</v>
      </c>
    </row>
    <row r="903" spans="1:4" s="1104" customFormat="1" ht="21" x14ac:dyDescent="0.2">
      <c r="A903" s="1414" t="s">
        <v>1730</v>
      </c>
      <c r="B903" s="1109">
        <v>459</v>
      </c>
      <c r="C903" s="1109">
        <v>459</v>
      </c>
      <c r="D903" s="1115" t="s">
        <v>599</v>
      </c>
    </row>
    <row r="904" spans="1:4" s="1104" customFormat="1" ht="11.25" customHeight="1" x14ac:dyDescent="0.2">
      <c r="A904" s="1415"/>
      <c r="B904" s="1110">
        <v>14876</v>
      </c>
      <c r="C904" s="1110">
        <v>14876</v>
      </c>
      <c r="D904" s="1116" t="s">
        <v>600</v>
      </c>
    </row>
    <row r="905" spans="1:4" s="1104" customFormat="1" ht="11.25" customHeight="1" x14ac:dyDescent="0.2">
      <c r="A905" s="1415"/>
      <c r="B905" s="1110">
        <v>62.2</v>
      </c>
      <c r="C905" s="1110">
        <v>62.2</v>
      </c>
      <c r="D905" s="1116" t="s">
        <v>598</v>
      </c>
    </row>
    <row r="906" spans="1:4" s="1104" customFormat="1" ht="21" x14ac:dyDescent="0.2">
      <c r="A906" s="1415"/>
      <c r="B906" s="1110">
        <v>100</v>
      </c>
      <c r="C906" s="1110">
        <v>100</v>
      </c>
      <c r="D906" s="1116" t="s">
        <v>4613</v>
      </c>
    </row>
    <row r="907" spans="1:4" s="1104" customFormat="1" ht="21" x14ac:dyDescent="0.2">
      <c r="A907" s="1415"/>
      <c r="B907" s="1110">
        <v>226</v>
      </c>
      <c r="C907" s="1110">
        <v>111.12327000000001</v>
      </c>
      <c r="D907" s="1116" t="s">
        <v>597</v>
      </c>
    </row>
    <row r="908" spans="1:4" s="1104" customFormat="1" ht="11.25" customHeight="1" x14ac:dyDescent="0.2">
      <c r="A908" s="1416"/>
      <c r="B908" s="1111">
        <v>15723.2</v>
      </c>
      <c r="C908" s="1111">
        <v>15608.323270000001</v>
      </c>
      <c r="D908" s="1117" t="s">
        <v>11</v>
      </c>
    </row>
    <row r="909" spans="1:4" s="1104" customFormat="1" ht="11.25" customHeight="1" x14ac:dyDescent="0.2">
      <c r="A909" s="1415" t="s">
        <v>3833</v>
      </c>
      <c r="B909" s="1110">
        <v>444.8</v>
      </c>
      <c r="C909" s="1110">
        <v>444.79200000000003</v>
      </c>
      <c r="D909" s="1116" t="s">
        <v>3073</v>
      </c>
    </row>
    <row r="910" spans="1:4" s="1104" customFormat="1" ht="11.25" customHeight="1" x14ac:dyDescent="0.2">
      <c r="A910" s="1415"/>
      <c r="B910" s="1110">
        <v>444.8</v>
      </c>
      <c r="C910" s="1110">
        <v>444.79200000000003</v>
      </c>
      <c r="D910" s="1116" t="s">
        <v>11</v>
      </c>
    </row>
    <row r="911" spans="1:4" s="1104" customFormat="1" ht="11.25" customHeight="1" x14ac:dyDescent="0.2">
      <c r="A911" s="1414" t="s">
        <v>3834</v>
      </c>
      <c r="B911" s="1109">
        <v>281.38</v>
      </c>
      <c r="C911" s="1109">
        <v>281.38299999999998</v>
      </c>
      <c r="D911" s="1115" t="s">
        <v>3073</v>
      </c>
    </row>
    <row r="912" spans="1:4" s="1104" customFormat="1" ht="11.25" customHeight="1" x14ac:dyDescent="0.2">
      <c r="A912" s="1416"/>
      <c r="B912" s="1111">
        <v>281.38</v>
      </c>
      <c r="C912" s="1111">
        <v>281.38299999999998</v>
      </c>
      <c r="D912" s="1117" t="s">
        <v>11</v>
      </c>
    </row>
    <row r="913" spans="1:4" s="1104" customFormat="1" ht="11.25" customHeight="1" x14ac:dyDescent="0.2">
      <c r="A913" s="1415" t="s">
        <v>3835</v>
      </c>
      <c r="B913" s="1110">
        <v>708.78</v>
      </c>
      <c r="C913" s="1110">
        <v>708.78300000000002</v>
      </c>
      <c r="D913" s="1116" t="s">
        <v>3073</v>
      </c>
    </row>
    <row r="914" spans="1:4" s="1104" customFormat="1" ht="11.25" customHeight="1" x14ac:dyDescent="0.2">
      <c r="A914" s="1415"/>
      <c r="B914" s="1110">
        <v>708.78</v>
      </c>
      <c r="C914" s="1110">
        <v>708.78300000000002</v>
      </c>
      <c r="D914" s="1116" t="s">
        <v>11</v>
      </c>
    </row>
    <row r="915" spans="1:4" s="1104" customFormat="1" ht="11.25" customHeight="1" x14ac:dyDescent="0.2">
      <c r="A915" s="1414" t="s">
        <v>3836</v>
      </c>
      <c r="B915" s="1109">
        <v>52.07</v>
      </c>
      <c r="C915" s="1109">
        <v>52.063000000000002</v>
      </c>
      <c r="D915" s="1115" t="s">
        <v>579</v>
      </c>
    </row>
    <row r="916" spans="1:4" s="1104" customFormat="1" ht="11.25" customHeight="1" x14ac:dyDescent="0.2">
      <c r="A916" s="1416"/>
      <c r="B916" s="1111">
        <v>52.07</v>
      </c>
      <c r="C916" s="1111">
        <v>52.063000000000002</v>
      </c>
      <c r="D916" s="1117" t="s">
        <v>11</v>
      </c>
    </row>
    <row r="917" spans="1:4" s="1104" customFormat="1" ht="11.25" customHeight="1" x14ac:dyDescent="0.2">
      <c r="A917" s="1415" t="s">
        <v>4682</v>
      </c>
      <c r="B917" s="1110">
        <v>210</v>
      </c>
      <c r="C917" s="1110">
        <v>210</v>
      </c>
      <c r="D917" s="1116" t="s">
        <v>2508</v>
      </c>
    </row>
    <row r="918" spans="1:4" s="1104" customFormat="1" ht="11.25" customHeight="1" x14ac:dyDescent="0.2">
      <c r="A918" s="1415"/>
      <c r="B918" s="1110">
        <v>210</v>
      </c>
      <c r="C918" s="1110">
        <v>210</v>
      </c>
      <c r="D918" s="1116" t="s">
        <v>11</v>
      </c>
    </row>
    <row r="919" spans="1:4" s="1104" customFormat="1" ht="11.25" customHeight="1" x14ac:dyDescent="0.2">
      <c r="A919" s="1414" t="s">
        <v>2690</v>
      </c>
      <c r="B919" s="1109">
        <v>130</v>
      </c>
      <c r="C919" s="1109">
        <v>130</v>
      </c>
      <c r="D919" s="1115" t="s">
        <v>2896</v>
      </c>
    </row>
    <row r="920" spans="1:4" s="1104" customFormat="1" ht="11.25" customHeight="1" x14ac:dyDescent="0.2">
      <c r="A920" s="1416"/>
      <c r="B920" s="1111">
        <v>130</v>
      </c>
      <c r="C920" s="1111">
        <v>130</v>
      </c>
      <c r="D920" s="1117" t="s">
        <v>11</v>
      </c>
    </row>
    <row r="921" spans="1:4" s="1104" customFormat="1" ht="11.25" customHeight="1" x14ac:dyDescent="0.2">
      <c r="A921" s="1415" t="s">
        <v>3837</v>
      </c>
      <c r="B921" s="1110">
        <v>350</v>
      </c>
      <c r="C921" s="1110">
        <v>350</v>
      </c>
      <c r="D921" s="1116" t="s">
        <v>3073</v>
      </c>
    </row>
    <row r="922" spans="1:4" s="1104" customFormat="1" ht="11.25" customHeight="1" x14ac:dyDescent="0.2">
      <c r="A922" s="1416"/>
      <c r="B922" s="1111">
        <v>350</v>
      </c>
      <c r="C922" s="1111">
        <v>350</v>
      </c>
      <c r="D922" s="1117" t="s">
        <v>11</v>
      </c>
    </row>
    <row r="923" spans="1:4" s="1104" customFormat="1" ht="11.25" customHeight="1" x14ac:dyDescent="0.2">
      <c r="A923" s="1415" t="s">
        <v>3838</v>
      </c>
      <c r="B923" s="1110">
        <v>93.4</v>
      </c>
      <c r="C923" s="1110">
        <v>93.4</v>
      </c>
      <c r="D923" s="1116" t="s">
        <v>579</v>
      </c>
    </row>
    <row r="924" spans="1:4" s="1104" customFormat="1" ht="11.25" customHeight="1" x14ac:dyDescent="0.2">
      <c r="A924" s="1415"/>
      <c r="B924" s="1110">
        <v>93.4</v>
      </c>
      <c r="C924" s="1110">
        <v>93.4</v>
      </c>
      <c r="D924" s="1116" t="s">
        <v>11</v>
      </c>
    </row>
    <row r="925" spans="1:4" s="1104" customFormat="1" ht="11.25" customHeight="1" x14ac:dyDescent="0.2">
      <c r="A925" s="1414" t="s">
        <v>3839</v>
      </c>
      <c r="B925" s="1109">
        <v>146.63999999999999</v>
      </c>
      <c r="C925" s="1109">
        <v>146.642</v>
      </c>
      <c r="D925" s="1115" t="s">
        <v>3073</v>
      </c>
    </row>
    <row r="926" spans="1:4" s="1104" customFormat="1" ht="11.25" customHeight="1" x14ac:dyDescent="0.2">
      <c r="A926" s="1415"/>
      <c r="B926" s="1110">
        <v>146.63999999999999</v>
      </c>
      <c r="C926" s="1110">
        <v>146.642</v>
      </c>
      <c r="D926" s="1116" t="s">
        <v>11</v>
      </c>
    </row>
    <row r="927" spans="1:4" s="1104" customFormat="1" ht="11.25" customHeight="1" x14ac:dyDescent="0.2">
      <c r="A927" s="1414" t="s">
        <v>3840</v>
      </c>
      <c r="B927" s="1109">
        <v>337.84</v>
      </c>
      <c r="C927" s="1109">
        <v>337.83499999999998</v>
      </c>
      <c r="D927" s="1115" t="s">
        <v>3073</v>
      </c>
    </row>
    <row r="928" spans="1:4" s="1104" customFormat="1" ht="11.25" customHeight="1" x14ac:dyDescent="0.2">
      <c r="A928" s="1416"/>
      <c r="B928" s="1111">
        <v>337.84</v>
      </c>
      <c r="C928" s="1111">
        <v>337.83499999999998</v>
      </c>
      <c r="D928" s="1117" t="s">
        <v>11</v>
      </c>
    </row>
    <row r="929" spans="1:4" s="1104" customFormat="1" ht="11.25" customHeight="1" x14ac:dyDescent="0.2">
      <c r="A929" s="1415" t="s">
        <v>3841</v>
      </c>
      <c r="B929" s="1110">
        <v>350</v>
      </c>
      <c r="C929" s="1110">
        <v>350</v>
      </c>
      <c r="D929" s="1116" t="s">
        <v>3073</v>
      </c>
    </row>
    <row r="930" spans="1:4" s="1104" customFormat="1" ht="11.25" customHeight="1" x14ac:dyDescent="0.2">
      <c r="A930" s="1415"/>
      <c r="B930" s="1110">
        <v>350</v>
      </c>
      <c r="C930" s="1110">
        <v>350</v>
      </c>
      <c r="D930" s="1116" t="s">
        <v>11</v>
      </c>
    </row>
    <row r="931" spans="1:4" s="1104" customFormat="1" ht="11.25" customHeight="1" x14ac:dyDescent="0.2">
      <c r="A931" s="1414" t="s">
        <v>3842</v>
      </c>
      <c r="B931" s="1109">
        <v>122.2</v>
      </c>
      <c r="C931" s="1109">
        <v>122.202</v>
      </c>
      <c r="D931" s="1115" t="s">
        <v>3073</v>
      </c>
    </row>
    <row r="932" spans="1:4" s="1104" customFormat="1" ht="11.25" customHeight="1" x14ac:dyDescent="0.2">
      <c r="A932" s="1416"/>
      <c r="B932" s="1111">
        <v>122.2</v>
      </c>
      <c r="C932" s="1111">
        <v>122.202</v>
      </c>
      <c r="D932" s="1117" t="s">
        <v>11</v>
      </c>
    </row>
    <row r="933" spans="1:4" s="1104" customFormat="1" ht="11.25" customHeight="1" x14ac:dyDescent="0.2">
      <c r="A933" s="1415" t="s">
        <v>3843</v>
      </c>
      <c r="B933" s="1110">
        <v>331.92</v>
      </c>
      <c r="C933" s="1110">
        <v>331.91500000000002</v>
      </c>
      <c r="D933" s="1116" t="s">
        <v>3073</v>
      </c>
    </row>
    <row r="934" spans="1:4" s="1104" customFormat="1" ht="11.25" customHeight="1" x14ac:dyDescent="0.2">
      <c r="A934" s="1415"/>
      <c r="B934" s="1110">
        <v>331.92</v>
      </c>
      <c r="C934" s="1110">
        <v>331.91500000000002</v>
      </c>
      <c r="D934" s="1116" t="s">
        <v>11</v>
      </c>
    </row>
    <row r="935" spans="1:4" s="1104" customFormat="1" ht="11.25" customHeight="1" x14ac:dyDescent="0.2">
      <c r="A935" s="1414" t="s">
        <v>3844</v>
      </c>
      <c r="B935" s="1109">
        <v>322.10000000000002</v>
      </c>
      <c r="C935" s="1109">
        <v>322.10199999999998</v>
      </c>
      <c r="D935" s="1115" t="s">
        <v>3073</v>
      </c>
    </row>
    <row r="936" spans="1:4" s="1104" customFormat="1" ht="11.25" customHeight="1" x14ac:dyDescent="0.2">
      <c r="A936" s="1416"/>
      <c r="B936" s="1111">
        <v>322.10000000000002</v>
      </c>
      <c r="C936" s="1111">
        <v>322.10199999999998</v>
      </c>
      <c r="D936" s="1117" t="s">
        <v>11</v>
      </c>
    </row>
    <row r="937" spans="1:4" s="1104" customFormat="1" ht="11.25" customHeight="1" x14ac:dyDescent="0.2">
      <c r="A937" s="1415" t="s">
        <v>3845</v>
      </c>
      <c r="B937" s="1110">
        <v>47.39</v>
      </c>
      <c r="C937" s="1110">
        <v>47.390999999999998</v>
      </c>
      <c r="D937" s="1116" t="s">
        <v>3073</v>
      </c>
    </row>
    <row r="938" spans="1:4" s="1104" customFormat="1" ht="11.25" customHeight="1" x14ac:dyDescent="0.2">
      <c r="A938" s="1415"/>
      <c r="B938" s="1110">
        <v>47.39</v>
      </c>
      <c r="C938" s="1110">
        <v>47.390999999999998</v>
      </c>
      <c r="D938" s="1116" t="s">
        <v>11</v>
      </c>
    </row>
    <row r="939" spans="1:4" s="1104" customFormat="1" ht="11.25" customHeight="1" x14ac:dyDescent="0.2">
      <c r="A939" s="1414" t="s">
        <v>3846</v>
      </c>
      <c r="B939" s="1109">
        <v>37.869999999999997</v>
      </c>
      <c r="C939" s="1109">
        <v>37.871000000000002</v>
      </c>
      <c r="D939" s="1115" t="s">
        <v>3073</v>
      </c>
    </row>
    <row r="940" spans="1:4" s="1104" customFormat="1" ht="11.25" customHeight="1" x14ac:dyDescent="0.2">
      <c r="A940" s="1416"/>
      <c r="B940" s="1111">
        <v>37.869999999999997</v>
      </c>
      <c r="C940" s="1111">
        <v>37.871000000000002</v>
      </c>
      <c r="D940" s="1117" t="s">
        <v>11</v>
      </c>
    </row>
    <row r="941" spans="1:4" s="1104" customFormat="1" ht="11.25" customHeight="1" x14ac:dyDescent="0.2">
      <c r="A941" s="1415" t="s">
        <v>3847</v>
      </c>
      <c r="B941" s="1110">
        <v>350</v>
      </c>
      <c r="C941" s="1110">
        <v>350</v>
      </c>
      <c r="D941" s="1116" t="s">
        <v>3073</v>
      </c>
    </row>
    <row r="942" spans="1:4" s="1104" customFormat="1" ht="11.25" customHeight="1" x14ac:dyDescent="0.2">
      <c r="A942" s="1416"/>
      <c r="B942" s="1111">
        <v>350</v>
      </c>
      <c r="C942" s="1111">
        <v>350</v>
      </c>
      <c r="D942" s="1117" t="s">
        <v>11</v>
      </c>
    </row>
    <row r="943" spans="1:4" s="1104" customFormat="1" ht="11.25" customHeight="1" x14ac:dyDescent="0.2">
      <c r="A943" s="1415" t="s">
        <v>2691</v>
      </c>
      <c r="B943" s="1110">
        <v>130</v>
      </c>
      <c r="C943" s="1110">
        <v>130</v>
      </c>
      <c r="D943" s="1116" t="s">
        <v>2896</v>
      </c>
    </row>
    <row r="944" spans="1:4" s="1104" customFormat="1" ht="11.25" customHeight="1" x14ac:dyDescent="0.2">
      <c r="A944" s="1415"/>
      <c r="B944" s="1110">
        <v>130</v>
      </c>
      <c r="C944" s="1110">
        <v>130</v>
      </c>
      <c r="D944" s="1116" t="s">
        <v>11</v>
      </c>
    </row>
    <row r="945" spans="1:4" s="1104" customFormat="1" ht="11.25" customHeight="1" x14ac:dyDescent="0.2">
      <c r="A945" s="1414" t="s">
        <v>3496</v>
      </c>
      <c r="B945" s="1109">
        <v>350</v>
      </c>
      <c r="C945" s="1109">
        <v>350</v>
      </c>
      <c r="D945" s="1115" t="s">
        <v>3761</v>
      </c>
    </row>
    <row r="946" spans="1:4" s="1104" customFormat="1" ht="11.25" customHeight="1" x14ac:dyDescent="0.2">
      <c r="A946" s="1415"/>
      <c r="B946" s="1110">
        <v>350</v>
      </c>
      <c r="C946" s="1110">
        <v>350</v>
      </c>
      <c r="D946" s="1116" t="s">
        <v>11</v>
      </c>
    </row>
    <row r="947" spans="1:4" s="1104" customFormat="1" ht="11.25" customHeight="1" x14ac:dyDescent="0.2">
      <c r="A947" s="1414" t="s">
        <v>3848</v>
      </c>
      <c r="B947" s="1109">
        <v>350</v>
      </c>
      <c r="C947" s="1109">
        <v>350</v>
      </c>
      <c r="D947" s="1115" t="s">
        <v>3073</v>
      </c>
    </row>
    <row r="948" spans="1:4" s="1104" customFormat="1" ht="11.25" customHeight="1" x14ac:dyDescent="0.2">
      <c r="A948" s="1416"/>
      <c r="B948" s="1111">
        <v>350</v>
      </c>
      <c r="C948" s="1111">
        <v>350</v>
      </c>
      <c r="D948" s="1117" t="s">
        <v>11</v>
      </c>
    </row>
    <row r="949" spans="1:4" s="1104" customFormat="1" ht="11.25" customHeight="1" x14ac:dyDescent="0.2">
      <c r="A949" s="1415" t="s">
        <v>3849</v>
      </c>
      <c r="B949" s="1110">
        <v>350</v>
      </c>
      <c r="C949" s="1110">
        <v>350</v>
      </c>
      <c r="D949" s="1116" t="s">
        <v>3073</v>
      </c>
    </row>
    <row r="950" spans="1:4" s="1104" customFormat="1" ht="11.25" customHeight="1" x14ac:dyDescent="0.2">
      <c r="A950" s="1415"/>
      <c r="B950" s="1110">
        <v>350</v>
      </c>
      <c r="C950" s="1110">
        <v>350</v>
      </c>
      <c r="D950" s="1116" t="s">
        <v>11</v>
      </c>
    </row>
    <row r="951" spans="1:4" s="1104" customFormat="1" ht="11.25" customHeight="1" x14ac:dyDescent="0.2">
      <c r="A951" s="1414" t="s">
        <v>3497</v>
      </c>
      <c r="B951" s="1109">
        <v>495.53</v>
      </c>
      <c r="C951" s="1109">
        <v>495.52800000000002</v>
      </c>
      <c r="D951" s="1115" t="s">
        <v>3761</v>
      </c>
    </row>
    <row r="952" spans="1:4" s="1104" customFormat="1" ht="11.25" customHeight="1" x14ac:dyDescent="0.2">
      <c r="A952" s="1416"/>
      <c r="B952" s="1111">
        <v>495.53</v>
      </c>
      <c r="C952" s="1111">
        <v>495.52800000000002</v>
      </c>
      <c r="D952" s="1117" t="s">
        <v>11</v>
      </c>
    </row>
    <row r="953" spans="1:4" s="1104" customFormat="1" ht="11.25" customHeight="1" x14ac:dyDescent="0.2">
      <c r="A953" s="1415" t="s">
        <v>3850</v>
      </c>
      <c r="B953" s="1110">
        <v>500</v>
      </c>
      <c r="C953" s="1110">
        <v>500</v>
      </c>
      <c r="D953" s="1116" t="s">
        <v>3073</v>
      </c>
    </row>
    <row r="954" spans="1:4" s="1104" customFormat="1" ht="11.25" customHeight="1" x14ac:dyDescent="0.2">
      <c r="A954" s="1415"/>
      <c r="B954" s="1110">
        <v>500</v>
      </c>
      <c r="C954" s="1110">
        <v>500</v>
      </c>
      <c r="D954" s="1116" t="s">
        <v>11</v>
      </c>
    </row>
    <row r="955" spans="1:4" s="1104" customFormat="1" ht="11.25" customHeight="1" x14ac:dyDescent="0.2">
      <c r="A955" s="1414" t="s">
        <v>3851</v>
      </c>
      <c r="B955" s="1109">
        <v>291.72000000000003</v>
      </c>
      <c r="C955" s="1109">
        <v>291.71799999999996</v>
      </c>
      <c r="D955" s="1115" t="s">
        <v>3073</v>
      </c>
    </row>
    <row r="956" spans="1:4" s="1104" customFormat="1" ht="11.25" customHeight="1" x14ac:dyDescent="0.2">
      <c r="A956" s="1416"/>
      <c r="B956" s="1111">
        <v>291.72000000000003</v>
      </c>
      <c r="C956" s="1111">
        <v>291.71799999999996</v>
      </c>
      <c r="D956" s="1117" t="s">
        <v>11</v>
      </c>
    </row>
    <row r="957" spans="1:4" s="1104" customFormat="1" ht="11.25" customHeight="1" x14ac:dyDescent="0.2">
      <c r="A957" s="1415" t="s">
        <v>2831</v>
      </c>
      <c r="B957" s="1110">
        <v>1200</v>
      </c>
      <c r="C957" s="1110">
        <v>1200</v>
      </c>
      <c r="D957" s="1116" t="s">
        <v>3739</v>
      </c>
    </row>
    <row r="958" spans="1:4" s="1104" customFormat="1" ht="11.25" customHeight="1" x14ac:dyDescent="0.2">
      <c r="A958" s="1415"/>
      <c r="B958" s="1110">
        <v>1200</v>
      </c>
      <c r="C958" s="1110">
        <v>1200</v>
      </c>
      <c r="D958" s="1116" t="s">
        <v>11</v>
      </c>
    </row>
    <row r="959" spans="1:4" s="1104" customFormat="1" ht="11.25" customHeight="1" x14ac:dyDescent="0.2">
      <c r="A959" s="1414" t="s">
        <v>3852</v>
      </c>
      <c r="B959" s="1109">
        <v>627.29999999999995</v>
      </c>
      <c r="C959" s="1109">
        <v>627.29899999999998</v>
      </c>
      <c r="D959" s="1115" t="s">
        <v>3073</v>
      </c>
    </row>
    <row r="960" spans="1:4" s="1104" customFormat="1" ht="11.25" customHeight="1" x14ac:dyDescent="0.2">
      <c r="A960" s="1416"/>
      <c r="B960" s="1111">
        <v>627.29999999999995</v>
      </c>
      <c r="C960" s="1111">
        <v>627.29899999999998</v>
      </c>
      <c r="D960" s="1117" t="s">
        <v>11</v>
      </c>
    </row>
    <row r="961" spans="1:4" s="1104" customFormat="1" ht="11.25" customHeight="1" x14ac:dyDescent="0.2">
      <c r="A961" s="1415" t="s">
        <v>2544</v>
      </c>
      <c r="B961" s="1110">
        <v>148</v>
      </c>
      <c r="C961" s="1110">
        <v>148</v>
      </c>
      <c r="D961" s="1116" t="s">
        <v>3220</v>
      </c>
    </row>
    <row r="962" spans="1:4" s="1104" customFormat="1" ht="11.25" customHeight="1" x14ac:dyDescent="0.2">
      <c r="A962" s="1416"/>
      <c r="B962" s="1111">
        <v>148</v>
      </c>
      <c r="C962" s="1111">
        <v>148</v>
      </c>
      <c r="D962" s="1117" t="s">
        <v>11</v>
      </c>
    </row>
    <row r="963" spans="1:4" s="1104" customFormat="1" ht="11.25" customHeight="1" x14ac:dyDescent="0.2">
      <c r="A963" s="1415" t="s">
        <v>1731</v>
      </c>
      <c r="B963" s="1110">
        <v>2489.89</v>
      </c>
      <c r="C963" s="1110">
        <v>2489.8850000000002</v>
      </c>
      <c r="D963" s="1116" t="s">
        <v>1654</v>
      </c>
    </row>
    <row r="964" spans="1:4" s="1104" customFormat="1" ht="11.25" customHeight="1" x14ac:dyDescent="0.2">
      <c r="A964" s="1415"/>
      <c r="B964" s="1110">
        <v>2489.89</v>
      </c>
      <c r="C964" s="1110">
        <v>2489.8850000000002</v>
      </c>
      <c r="D964" s="1116" t="s">
        <v>11</v>
      </c>
    </row>
    <row r="965" spans="1:4" s="1104" customFormat="1" ht="11.25" customHeight="1" x14ac:dyDescent="0.2">
      <c r="A965" s="1414" t="s">
        <v>3529</v>
      </c>
      <c r="B965" s="1109">
        <v>100</v>
      </c>
      <c r="C965" s="1109">
        <v>100</v>
      </c>
      <c r="D965" s="1115" t="s">
        <v>3754</v>
      </c>
    </row>
    <row r="966" spans="1:4" s="1104" customFormat="1" ht="11.25" customHeight="1" x14ac:dyDescent="0.2">
      <c r="A966" s="1415"/>
      <c r="B966" s="1110">
        <v>100</v>
      </c>
      <c r="C966" s="1110">
        <v>100</v>
      </c>
      <c r="D966" s="1116" t="s">
        <v>11</v>
      </c>
    </row>
    <row r="967" spans="1:4" s="1104" customFormat="1" ht="11.25" customHeight="1" x14ac:dyDescent="0.2">
      <c r="A967" s="1414" t="s">
        <v>2973</v>
      </c>
      <c r="B967" s="1109">
        <v>493.97</v>
      </c>
      <c r="C967" s="1109">
        <v>493.97399999999999</v>
      </c>
      <c r="D967" s="1115" t="s">
        <v>3073</v>
      </c>
    </row>
    <row r="968" spans="1:4" s="1104" customFormat="1" ht="11.25" customHeight="1" x14ac:dyDescent="0.2">
      <c r="A968" s="1416"/>
      <c r="B968" s="1111">
        <v>493.97</v>
      </c>
      <c r="C968" s="1111">
        <v>493.97399999999999</v>
      </c>
      <c r="D968" s="1117" t="s">
        <v>11</v>
      </c>
    </row>
    <row r="969" spans="1:4" s="1104" customFormat="1" ht="11.25" customHeight="1" x14ac:dyDescent="0.2">
      <c r="A969" s="1415" t="s">
        <v>1732</v>
      </c>
      <c r="B969" s="1110">
        <v>42242.780000000006</v>
      </c>
      <c r="C969" s="1110">
        <v>42242.773999999998</v>
      </c>
      <c r="D969" s="1116" t="s">
        <v>1654</v>
      </c>
    </row>
    <row r="970" spans="1:4" s="1104" customFormat="1" ht="11.25" customHeight="1" x14ac:dyDescent="0.2">
      <c r="A970" s="1415"/>
      <c r="B970" s="1110">
        <v>42242.780000000006</v>
      </c>
      <c r="C970" s="1110">
        <v>42242.773999999998</v>
      </c>
      <c r="D970" s="1116" t="s">
        <v>11</v>
      </c>
    </row>
    <row r="971" spans="1:4" s="1104" customFormat="1" ht="11.25" customHeight="1" x14ac:dyDescent="0.2">
      <c r="A971" s="1414" t="s">
        <v>3498</v>
      </c>
      <c r="B971" s="1109">
        <v>500</v>
      </c>
      <c r="C971" s="1109">
        <v>500</v>
      </c>
      <c r="D971" s="1115" t="s">
        <v>3761</v>
      </c>
    </row>
    <row r="972" spans="1:4" s="1104" customFormat="1" ht="11.25" customHeight="1" x14ac:dyDescent="0.2">
      <c r="A972" s="1416"/>
      <c r="B972" s="1111">
        <v>500</v>
      </c>
      <c r="C972" s="1111">
        <v>500</v>
      </c>
      <c r="D972" s="1117" t="s">
        <v>11</v>
      </c>
    </row>
    <row r="973" spans="1:4" s="1104" customFormat="1" ht="11.25" customHeight="1" x14ac:dyDescent="0.2">
      <c r="A973" s="1415" t="s">
        <v>3499</v>
      </c>
      <c r="B973" s="1110">
        <v>500</v>
      </c>
      <c r="C973" s="1110">
        <v>500</v>
      </c>
      <c r="D973" s="1116" t="s">
        <v>3761</v>
      </c>
    </row>
    <row r="974" spans="1:4" s="1104" customFormat="1" ht="11.25" customHeight="1" x14ac:dyDescent="0.2">
      <c r="A974" s="1415"/>
      <c r="B974" s="1110">
        <v>500</v>
      </c>
      <c r="C974" s="1110">
        <v>500</v>
      </c>
      <c r="D974" s="1116" t="s">
        <v>11</v>
      </c>
    </row>
    <row r="975" spans="1:4" s="1104" customFormat="1" ht="11.25" customHeight="1" x14ac:dyDescent="0.2">
      <c r="A975" s="1414" t="s">
        <v>4683</v>
      </c>
      <c r="B975" s="1109">
        <v>257.10000000000002</v>
      </c>
      <c r="C975" s="1109">
        <v>257.09899999999999</v>
      </c>
      <c r="D975" s="1115" t="s">
        <v>3073</v>
      </c>
    </row>
    <row r="976" spans="1:4" s="1104" customFormat="1" ht="11.25" customHeight="1" x14ac:dyDescent="0.2">
      <c r="A976" s="1416"/>
      <c r="B976" s="1111">
        <v>257.10000000000002</v>
      </c>
      <c r="C976" s="1111">
        <v>257.09899999999999</v>
      </c>
      <c r="D976" s="1117" t="s">
        <v>11</v>
      </c>
    </row>
    <row r="977" spans="1:4" s="1104" customFormat="1" ht="11.25" customHeight="1" x14ac:dyDescent="0.2">
      <c r="A977" s="1415" t="s">
        <v>4174</v>
      </c>
      <c r="B977" s="1110">
        <v>4500</v>
      </c>
      <c r="C977" s="1110">
        <v>4500</v>
      </c>
      <c r="D977" s="1116" t="s">
        <v>3853</v>
      </c>
    </row>
    <row r="978" spans="1:4" s="1104" customFormat="1" ht="11.25" customHeight="1" x14ac:dyDescent="0.2">
      <c r="A978" s="1415"/>
      <c r="B978" s="1110">
        <v>4500</v>
      </c>
      <c r="C978" s="1110">
        <v>4500</v>
      </c>
      <c r="D978" s="1116" t="s">
        <v>11</v>
      </c>
    </row>
    <row r="979" spans="1:4" s="1104" customFormat="1" ht="11.25" customHeight="1" x14ac:dyDescent="0.2">
      <c r="A979" s="1414" t="s">
        <v>3854</v>
      </c>
      <c r="B979" s="1109">
        <v>300</v>
      </c>
      <c r="C979" s="1109">
        <v>300</v>
      </c>
      <c r="D979" s="1115" t="s">
        <v>559</v>
      </c>
    </row>
    <row r="980" spans="1:4" s="1104" customFormat="1" ht="11.25" customHeight="1" x14ac:dyDescent="0.2">
      <c r="A980" s="1416"/>
      <c r="B980" s="1111">
        <v>300</v>
      </c>
      <c r="C980" s="1111">
        <v>300</v>
      </c>
      <c r="D980" s="1117" t="s">
        <v>11</v>
      </c>
    </row>
    <row r="981" spans="1:4" s="1104" customFormat="1" ht="11.25" customHeight="1" x14ac:dyDescent="0.2">
      <c r="A981" s="1415" t="s">
        <v>3500</v>
      </c>
      <c r="B981" s="1110">
        <v>350</v>
      </c>
      <c r="C981" s="1110">
        <v>350</v>
      </c>
      <c r="D981" s="1116" t="s">
        <v>3761</v>
      </c>
    </row>
    <row r="982" spans="1:4" s="1104" customFormat="1" ht="11.25" customHeight="1" x14ac:dyDescent="0.2">
      <c r="A982" s="1416"/>
      <c r="B982" s="1111">
        <v>350</v>
      </c>
      <c r="C982" s="1111">
        <v>350</v>
      </c>
      <c r="D982" s="1117" t="s">
        <v>11</v>
      </c>
    </row>
    <row r="983" spans="1:4" s="1104" customFormat="1" ht="11.25" customHeight="1" x14ac:dyDescent="0.2">
      <c r="A983" s="1415" t="s">
        <v>3855</v>
      </c>
      <c r="B983" s="1110">
        <v>350</v>
      </c>
      <c r="C983" s="1110">
        <v>350</v>
      </c>
      <c r="D983" s="1116" t="s">
        <v>3073</v>
      </c>
    </row>
    <row r="984" spans="1:4" s="1104" customFormat="1" ht="11.25" customHeight="1" x14ac:dyDescent="0.2">
      <c r="A984" s="1415"/>
      <c r="B984" s="1110">
        <v>350</v>
      </c>
      <c r="C984" s="1110">
        <v>350</v>
      </c>
      <c r="D984" s="1116" t="s">
        <v>11</v>
      </c>
    </row>
    <row r="985" spans="1:4" s="1104" customFormat="1" ht="11.25" customHeight="1" x14ac:dyDescent="0.2">
      <c r="A985" s="1414" t="s">
        <v>3856</v>
      </c>
      <c r="B985" s="1109">
        <v>86.53</v>
      </c>
      <c r="C985" s="1109">
        <v>86.533000000000001</v>
      </c>
      <c r="D985" s="1115" t="s">
        <v>3073</v>
      </c>
    </row>
    <row r="986" spans="1:4" s="1104" customFormat="1" ht="11.25" customHeight="1" x14ac:dyDescent="0.2">
      <c r="A986" s="1416"/>
      <c r="B986" s="1111">
        <v>86.53</v>
      </c>
      <c r="C986" s="1111">
        <v>86.533000000000001</v>
      </c>
      <c r="D986" s="1117" t="s">
        <v>11</v>
      </c>
    </row>
    <row r="987" spans="1:4" s="1104" customFormat="1" ht="11.25" customHeight="1" x14ac:dyDescent="0.2">
      <c r="A987" s="1414" t="s">
        <v>2590</v>
      </c>
      <c r="B987" s="1109">
        <v>3500</v>
      </c>
      <c r="C987" s="1109">
        <v>3500</v>
      </c>
      <c r="D987" s="1115" t="s">
        <v>3739</v>
      </c>
    </row>
    <row r="988" spans="1:4" s="1104" customFormat="1" ht="11.25" customHeight="1" x14ac:dyDescent="0.2">
      <c r="A988" s="1416"/>
      <c r="B988" s="1111">
        <v>3500</v>
      </c>
      <c r="C988" s="1111">
        <v>3500</v>
      </c>
      <c r="D988" s="1117" t="s">
        <v>11</v>
      </c>
    </row>
    <row r="989" spans="1:4" s="1104" customFormat="1" ht="11.25" customHeight="1" x14ac:dyDescent="0.2">
      <c r="A989" s="1415" t="s">
        <v>3857</v>
      </c>
      <c r="B989" s="1110">
        <v>484.4</v>
      </c>
      <c r="C989" s="1110">
        <v>484.4</v>
      </c>
      <c r="D989" s="1116" t="s">
        <v>3073</v>
      </c>
    </row>
    <row r="990" spans="1:4" s="1104" customFormat="1" ht="11.25" customHeight="1" x14ac:dyDescent="0.2">
      <c r="A990" s="1415"/>
      <c r="B990" s="1110">
        <v>484.4</v>
      </c>
      <c r="C990" s="1110">
        <v>484.4</v>
      </c>
      <c r="D990" s="1116" t="s">
        <v>11</v>
      </c>
    </row>
    <row r="991" spans="1:4" s="1104" customFormat="1" ht="11.25" customHeight="1" x14ac:dyDescent="0.2">
      <c r="A991" s="1414" t="s">
        <v>1733</v>
      </c>
      <c r="B991" s="1109">
        <v>26935.74</v>
      </c>
      <c r="C991" s="1109">
        <v>26935.743999999999</v>
      </c>
      <c r="D991" s="1115" t="s">
        <v>1654</v>
      </c>
    </row>
    <row r="992" spans="1:4" s="1104" customFormat="1" ht="11.25" customHeight="1" x14ac:dyDescent="0.2">
      <c r="A992" s="1416"/>
      <c r="B992" s="1111">
        <v>26935.74</v>
      </c>
      <c r="C992" s="1111">
        <v>26935.743999999999</v>
      </c>
      <c r="D992" s="1117" t="s">
        <v>11</v>
      </c>
    </row>
    <row r="993" spans="1:4" s="1104" customFormat="1" ht="11.25" customHeight="1" x14ac:dyDescent="0.2">
      <c r="A993" s="1415" t="s">
        <v>2692</v>
      </c>
      <c r="B993" s="1110">
        <v>1300</v>
      </c>
      <c r="C993" s="1110">
        <v>1300</v>
      </c>
      <c r="D993" s="1116" t="s">
        <v>2896</v>
      </c>
    </row>
    <row r="994" spans="1:4" s="1104" customFormat="1" ht="11.25" customHeight="1" x14ac:dyDescent="0.2">
      <c r="A994" s="1415"/>
      <c r="B994" s="1110">
        <v>1300</v>
      </c>
      <c r="C994" s="1110">
        <v>1300</v>
      </c>
      <c r="D994" s="1116" t="s">
        <v>11</v>
      </c>
    </row>
    <row r="995" spans="1:4" s="1104" customFormat="1" ht="11.25" customHeight="1" x14ac:dyDescent="0.2">
      <c r="A995" s="1414" t="s">
        <v>2693</v>
      </c>
      <c r="B995" s="1109">
        <v>260</v>
      </c>
      <c r="C995" s="1109">
        <v>260</v>
      </c>
      <c r="D995" s="1115" t="s">
        <v>2896</v>
      </c>
    </row>
    <row r="996" spans="1:4" s="1104" customFormat="1" ht="11.25" customHeight="1" x14ac:dyDescent="0.2">
      <c r="A996" s="1416"/>
      <c r="B996" s="1111">
        <v>260</v>
      </c>
      <c r="C996" s="1111">
        <v>260</v>
      </c>
      <c r="D996" s="1117" t="s">
        <v>11</v>
      </c>
    </row>
    <row r="997" spans="1:4" s="1104" customFormat="1" ht="11.25" customHeight="1" x14ac:dyDescent="0.2">
      <c r="A997" s="1415" t="s">
        <v>4684</v>
      </c>
      <c r="B997" s="1110">
        <v>275</v>
      </c>
      <c r="C997" s="1110">
        <v>275</v>
      </c>
      <c r="D997" s="1116" t="s">
        <v>559</v>
      </c>
    </row>
    <row r="998" spans="1:4" s="1104" customFormat="1" ht="11.25" customHeight="1" x14ac:dyDescent="0.2">
      <c r="A998" s="1415"/>
      <c r="B998" s="1110">
        <v>275</v>
      </c>
      <c r="C998" s="1110">
        <v>275</v>
      </c>
      <c r="D998" s="1116" t="s">
        <v>11</v>
      </c>
    </row>
    <row r="999" spans="1:4" s="1104" customFormat="1" ht="11.25" customHeight="1" x14ac:dyDescent="0.2">
      <c r="A999" s="1414" t="s">
        <v>3509</v>
      </c>
      <c r="B999" s="1109">
        <v>233.8</v>
      </c>
      <c r="C999" s="1109">
        <v>233.8</v>
      </c>
      <c r="D999" s="1115" t="s">
        <v>588</v>
      </c>
    </row>
    <row r="1000" spans="1:4" s="1104" customFormat="1" ht="11.25" customHeight="1" x14ac:dyDescent="0.2">
      <c r="A1000" s="1415"/>
      <c r="B1000" s="1110">
        <v>20494.300000000003</v>
      </c>
      <c r="C1000" s="1110">
        <v>20384.475999999999</v>
      </c>
      <c r="D1000" s="1116" t="s">
        <v>3693</v>
      </c>
    </row>
    <row r="1001" spans="1:4" s="1104" customFormat="1" ht="11.25" customHeight="1" x14ac:dyDescent="0.2">
      <c r="A1001" s="1416"/>
      <c r="B1001" s="1111">
        <v>20728.100000000002</v>
      </c>
      <c r="C1001" s="1111">
        <v>20618.275999999998</v>
      </c>
      <c r="D1001" s="1117" t="s">
        <v>11</v>
      </c>
    </row>
    <row r="1002" spans="1:4" s="1104" customFormat="1" ht="11.25" customHeight="1" x14ac:dyDescent="0.2">
      <c r="A1002" s="1415" t="s">
        <v>2974</v>
      </c>
      <c r="B1002" s="1110">
        <v>86.19</v>
      </c>
      <c r="C1002" s="1110">
        <v>86.180999999999997</v>
      </c>
      <c r="D1002" s="1116" t="s">
        <v>588</v>
      </c>
    </row>
    <row r="1003" spans="1:4" s="1104" customFormat="1" ht="11.25" customHeight="1" x14ac:dyDescent="0.2">
      <c r="A1003" s="1416"/>
      <c r="B1003" s="1111">
        <v>86.19</v>
      </c>
      <c r="C1003" s="1111">
        <v>86.180999999999997</v>
      </c>
      <c r="D1003" s="1117" t="s">
        <v>11</v>
      </c>
    </row>
    <row r="1004" spans="1:4" s="1104" customFormat="1" ht="11.25" customHeight="1" x14ac:dyDescent="0.2">
      <c r="A1004" s="1415" t="s">
        <v>3269</v>
      </c>
      <c r="B1004" s="1110">
        <v>70</v>
      </c>
      <c r="C1004" s="1110">
        <v>70</v>
      </c>
      <c r="D1004" s="1116" t="s">
        <v>2939</v>
      </c>
    </row>
    <row r="1005" spans="1:4" s="1104" customFormat="1" ht="11.25" customHeight="1" x14ac:dyDescent="0.2">
      <c r="A1005" s="1415"/>
      <c r="B1005" s="1110">
        <v>70</v>
      </c>
      <c r="C1005" s="1110">
        <v>70</v>
      </c>
      <c r="D1005" s="1116" t="s">
        <v>11</v>
      </c>
    </row>
    <row r="1006" spans="1:4" s="1104" customFormat="1" ht="11.25" customHeight="1" x14ac:dyDescent="0.2">
      <c r="A1006" s="1414" t="s">
        <v>2843</v>
      </c>
      <c r="B1006" s="1109">
        <v>70</v>
      </c>
      <c r="C1006" s="1109">
        <v>70</v>
      </c>
      <c r="D1006" s="1115" t="s">
        <v>2939</v>
      </c>
    </row>
    <row r="1007" spans="1:4" s="1104" customFormat="1" ht="11.25" customHeight="1" x14ac:dyDescent="0.2">
      <c r="A1007" s="1415"/>
      <c r="B1007" s="1110">
        <v>70</v>
      </c>
      <c r="C1007" s="1110">
        <v>70</v>
      </c>
      <c r="D1007" s="1116" t="s">
        <v>11</v>
      </c>
    </row>
    <row r="1008" spans="1:4" s="1104" customFormat="1" ht="11.25" customHeight="1" x14ac:dyDescent="0.2">
      <c r="A1008" s="1414" t="s">
        <v>4685</v>
      </c>
      <c r="B1008" s="1109">
        <v>70</v>
      </c>
      <c r="C1008" s="1109">
        <v>70</v>
      </c>
      <c r="D1008" s="1115" t="s">
        <v>2939</v>
      </c>
    </row>
    <row r="1009" spans="1:4" s="1104" customFormat="1" ht="11.25" customHeight="1" x14ac:dyDescent="0.2">
      <c r="A1009" s="1416"/>
      <c r="B1009" s="1111">
        <v>70</v>
      </c>
      <c r="C1009" s="1111">
        <v>70</v>
      </c>
      <c r="D1009" s="1117" t="s">
        <v>11</v>
      </c>
    </row>
    <row r="1010" spans="1:4" s="1104" customFormat="1" ht="21" x14ac:dyDescent="0.2">
      <c r="A1010" s="1415" t="s">
        <v>2694</v>
      </c>
      <c r="B1010" s="1110">
        <v>977</v>
      </c>
      <c r="C1010" s="1110">
        <v>977</v>
      </c>
      <c r="D1010" s="1116" t="s">
        <v>599</v>
      </c>
    </row>
    <row r="1011" spans="1:4" s="1104" customFormat="1" ht="11.25" customHeight="1" x14ac:dyDescent="0.2">
      <c r="A1011" s="1415"/>
      <c r="B1011" s="1110">
        <v>31806</v>
      </c>
      <c r="C1011" s="1110">
        <v>31806</v>
      </c>
      <c r="D1011" s="1116" t="s">
        <v>600</v>
      </c>
    </row>
    <row r="1012" spans="1:4" s="1104" customFormat="1" ht="11.25" customHeight="1" x14ac:dyDescent="0.2">
      <c r="A1012" s="1415"/>
      <c r="B1012" s="1110">
        <v>32783</v>
      </c>
      <c r="C1012" s="1110">
        <v>32783</v>
      </c>
      <c r="D1012" s="1116" t="s">
        <v>11</v>
      </c>
    </row>
    <row r="1013" spans="1:4" s="1104" customFormat="1" ht="11.25" customHeight="1" x14ac:dyDescent="0.2">
      <c r="A1013" s="1414" t="s">
        <v>3501</v>
      </c>
      <c r="B1013" s="1109">
        <v>189.35</v>
      </c>
      <c r="C1013" s="1109">
        <v>184.33500000000001</v>
      </c>
      <c r="D1013" s="1115" t="s">
        <v>3761</v>
      </c>
    </row>
    <row r="1014" spans="1:4" s="1104" customFormat="1" ht="11.25" customHeight="1" x14ac:dyDescent="0.2">
      <c r="A1014" s="1416"/>
      <c r="B1014" s="1111">
        <v>189.35</v>
      </c>
      <c r="C1014" s="1111">
        <v>184.33500000000001</v>
      </c>
      <c r="D1014" s="1117" t="s">
        <v>11</v>
      </c>
    </row>
    <row r="1015" spans="1:4" s="1104" customFormat="1" ht="11.25" customHeight="1" x14ac:dyDescent="0.2">
      <c r="A1015" s="1415" t="s">
        <v>3502</v>
      </c>
      <c r="B1015" s="1110">
        <v>202.27</v>
      </c>
      <c r="C1015" s="1110">
        <v>174.744</v>
      </c>
      <c r="D1015" s="1116" t="s">
        <v>3761</v>
      </c>
    </row>
    <row r="1016" spans="1:4" s="1104" customFormat="1" ht="11.25" customHeight="1" x14ac:dyDescent="0.2">
      <c r="A1016" s="1415"/>
      <c r="B1016" s="1110">
        <v>202.27</v>
      </c>
      <c r="C1016" s="1110">
        <v>174.744</v>
      </c>
      <c r="D1016" s="1116" t="s">
        <v>11</v>
      </c>
    </row>
    <row r="1017" spans="1:4" s="1104" customFormat="1" ht="11.25" customHeight="1" x14ac:dyDescent="0.2">
      <c r="A1017" s="1414" t="s">
        <v>1734</v>
      </c>
      <c r="B1017" s="1109">
        <v>70</v>
      </c>
      <c r="C1017" s="1109">
        <v>70</v>
      </c>
      <c r="D1017" s="1115" t="s">
        <v>2939</v>
      </c>
    </row>
    <row r="1018" spans="1:4" s="1104" customFormat="1" ht="11.25" customHeight="1" x14ac:dyDescent="0.2">
      <c r="A1018" s="1416"/>
      <c r="B1018" s="1111">
        <v>70</v>
      </c>
      <c r="C1018" s="1111">
        <v>70</v>
      </c>
      <c r="D1018" s="1117" t="s">
        <v>11</v>
      </c>
    </row>
    <row r="1019" spans="1:4" s="1104" customFormat="1" ht="21" x14ac:dyDescent="0.2">
      <c r="A1019" s="1415" t="s">
        <v>3858</v>
      </c>
      <c r="B1019" s="1110">
        <v>32</v>
      </c>
      <c r="C1019" s="1110">
        <v>32</v>
      </c>
      <c r="D1019" s="1116" t="s">
        <v>597</v>
      </c>
    </row>
    <row r="1020" spans="1:4" s="1104" customFormat="1" ht="11.25" customHeight="1" x14ac:dyDescent="0.2">
      <c r="A1020" s="1415"/>
      <c r="B1020" s="1110">
        <v>32</v>
      </c>
      <c r="C1020" s="1110">
        <v>32</v>
      </c>
      <c r="D1020" s="1116" t="s">
        <v>11</v>
      </c>
    </row>
    <row r="1021" spans="1:4" s="1104" customFormat="1" ht="11.25" customHeight="1" x14ac:dyDescent="0.2">
      <c r="A1021" s="1414" t="s">
        <v>2844</v>
      </c>
      <c r="B1021" s="1109">
        <v>55</v>
      </c>
      <c r="C1021" s="1109">
        <v>55</v>
      </c>
      <c r="D1021" s="1115" t="s">
        <v>2939</v>
      </c>
    </row>
    <row r="1022" spans="1:4" s="1104" customFormat="1" ht="11.25" customHeight="1" x14ac:dyDescent="0.2">
      <c r="A1022" s="1416"/>
      <c r="B1022" s="1111">
        <v>55</v>
      </c>
      <c r="C1022" s="1111">
        <v>55</v>
      </c>
      <c r="D1022" s="1117" t="s">
        <v>11</v>
      </c>
    </row>
    <row r="1023" spans="1:4" s="1104" customFormat="1" ht="11.25" customHeight="1" x14ac:dyDescent="0.2">
      <c r="A1023" s="1415" t="s">
        <v>1735</v>
      </c>
      <c r="B1023" s="1110">
        <v>50</v>
      </c>
      <c r="C1023" s="1110">
        <v>50</v>
      </c>
      <c r="D1023" s="1116" t="s">
        <v>2510</v>
      </c>
    </row>
    <row r="1024" spans="1:4" s="1104" customFormat="1" ht="11.25" customHeight="1" x14ac:dyDescent="0.2">
      <c r="A1024" s="1416"/>
      <c r="B1024" s="1111">
        <v>50</v>
      </c>
      <c r="C1024" s="1111">
        <v>50</v>
      </c>
      <c r="D1024" s="1117" t="s">
        <v>11</v>
      </c>
    </row>
    <row r="1025" spans="1:4" s="1104" customFormat="1" ht="11.25" customHeight="1" x14ac:dyDescent="0.2">
      <c r="A1025" s="1415" t="s">
        <v>2975</v>
      </c>
      <c r="B1025" s="1110">
        <v>100</v>
      </c>
      <c r="C1025" s="1110">
        <v>100</v>
      </c>
      <c r="D1025" s="1116" t="s">
        <v>2510</v>
      </c>
    </row>
    <row r="1026" spans="1:4" s="1104" customFormat="1" ht="11.25" customHeight="1" x14ac:dyDescent="0.2">
      <c r="A1026" s="1415"/>
      <c r="B1026" s="1110">
        <v>100</v>
      </c>
      <c r="C1026" s="1110">
        <v>100</v>
      </c>
      <c r="D1026" s="1116" t="s">
        <v>11</v>
      </c>
    </row>
    <row r="1027" spans="1:4" s="1104" customFormat="1" ht="11.25" customHeight="1" x14ac:dyDescent="0.2">
      <c r="A1027" s="1414" t="s">
        <v>3859</v>
      </c>
      <c r="B1027" s="1109">
        <v>149.5</v>
      </c>
      <c r="C1027" s="1109">
        <v>149.5</v>
      </c>
      <c r="D1027" s="1115" t="s">
        <v>651</v>
      </c>
    </row>
    <row r="1028" spans="1:4" s="1104" customFormat="1" ht="11.25" customHeight="1" x14ac:dyDescent="0.2">
      <c r="A1028" s="1415"/>
      <c r="B1028" s="1110">
        <v>149.5</v>
      </c>
      <c r="C1028" s="1110">
        <v>149.5</v>
      </c>
      <c r="D1028" s="1116" t="s">
        <v>11</v>
      </c>
    </row>
    <row r="1029" spans="1:4" s="1104" customFormat="1" ht="11.25" customHeight="1" x14ac:dyDescent="0.2">
      <c r="A1029" s="1414" t="s">
        <v>3270</v>
      </c>
      <c r="B1029" s="1109">
        <v>89.6</v>
      </c>
      <c r="C1029" s="1109">
        <v>89.6</v>
      </c>
      <c r="D1029" s="1115" t="s">
        <v>2510</v>
      </c>
    </row>
    <row r="1030" spans="1:4" s="1104" customFormat="1" ht="11.25" customHeight="1" x14ac:dyDescent="0.2">
      <c r="A1030" s="1416"/>
      <c r="B1030" s="1111">
        <v>89.6</v>
      </c>
      <c r="C1030" s="1111">
        <v>89.6</v>
      </c>
      <c r="D1030" s="1117" t="s">
        <v>11</v>
      </c>
    </row>
    <row r="1031" spans="1:4" s="1104" customFormat="1" ht="11.25" customHeight="1" x14ac:dyDescent="0.2">
      <c r="A1031" s="1415" t="s">
        <v>1736</v>
      </c>
      <c r="B1031" s="1110">
        <v>100</v>
      </c>
      <c r="C1031" s="1110">
        <v>100</v>
      </c>
      <c r="D1031" s="1116" t="s">
        <v>2510</v>
      </c>
    </row>
    <row r="1032" spans="1:4" s="1104" customFormat="1" ht="11.25" customHeight="1" x14ac:dyDescent="0.2">
      <c r="A1032" s="1415"/>
      <c r="B1032" s="1110">
        <v>100</v>
      </c>
      <c r="C1032" s="1110">
        <v>100</v>
      </c>
      <c r="D1032" s="1116" t="s">
        <v>11</v>
      </c>
    </row>
    <row r="1033" spans="1:4" s="1104" customFormat="1" ht="11.25" customHeight="1" x14ac:dyDescent="0.2">
      <c r="A1033" s="1414" t="s">
        <v>4686</v>
      </c>
      <c r="B1033" s="1109">
        <v>50</v>
      </c>
      <c r="C1033" s="1109">
        <v>50</v>
      </c>
      <c r="D1033" s="1115" t="s">
        <v>2510</v>
      </c>
    </row>
    <row r="1034" spans="1:4" s="1104" customFormat="1" ht="11.25" customHeight="1" x14ac:dyDescent="0.2">
      <c r="A1034" s="1416"/>
      <c r="B1034" s="1111">
        <v>50</v>
      </c>
      <c r="C1034" s="1111">
        <v>50</v>
      </c>
      <c r="D1034" s="1117" t="s">
        <v>11</v>
      </c>
    </row>
    <row r="1035" spans="1:4" s="1104" customFormat="1" ht="11.25" customHeight="1" x14ac:dyDescent="0.2">
      <c r="A1035" s="1415" t="s">
        <v>3860</v>
      </c>
      <c r="B1035" s="1110">
        <v>98</v>
      </c>
      <c r="C1035" s="1110">
        <v>98</v>
      </c>
      <c r="D1035" s="1116" t="s">
        <v>2510</v>
      </c>
    </row>
    <row r="1036" spans="1:4" s="1104" customFormat="1" ht="11.25" customHeight="1" x14ac:dyDescent="0.2">
      <c r="A1036" s="1415"/>
      <c r="B1036" s="1110">
        <v>98</v>
      </c>
      <c r="C1036" s="1110">
        <v>98</v>
      </c>
      <c r="D1036" s="1116" t="s">
        <v>11</v>
      </c>
    </row>
    <row r="1037" spans="1:4" s="1104" customFormat="1" ht="11.25" customHeight="1" x14ac:dyDescent="0.2">
      <c r="A1037" s="1414" t="s">
        <v>2976</v>
      </c>
      <c r="B1037" s="1109">
        <v>30.7</v>
      </c>
      <c r="C1037" s="1109">
        <v>30.7</v>
      </c>
      <c r="D1037" s="1115" t="s">
        <v>2510</v>
      </c>
    </row>
    <row r="1038" spans="1:4" s="1104" customFormat="1" ht="11.25" customHeight="1" x14ac:dyDescent="0.2">
      <c r="A1038" s="1416"/>
      <c r="B1038" s="1111">
        <v>30.7</v>
      </c>
      <c r="C1038" s="1111">
        <v>30.7</v>
      </c>
      <c r="D1038" s="1117" t="s">
        <v>11</v>
      </c>
    </row>
    <row r="1039" spans="1:4" s="1104" customFormat="1" ht="11.25" customHeight="1" x14ac:dyDescent="0.2">
      <c r="A1039" s="1415" t="s">
        <v>2695</v>
      </c>
      <c r="B1039" s="1110">
        <v>100</v>
      </c>
      <c r="C1039" s="1110">
        <v>100</v>
      </c>
      <c r="D1039" s="1116" t="s">
        <v>2510</v>
      </c>
    </row>
    <row r="1040" spans="1:4" s="1104" customFormat="1" ht="11.25" customHeight="1" x14ac:dyDescent="0.2">
      <c r="A1040" s="1415"/>
      <c r="B1040" s="1110">
        <v>100</v>
      </c>
      <c r="C1040" s="1110">
        <v>100</v>
      </c>
      <c r="D1040" s="1116" t="s">
        <v>11</v>
      </c>
    </row>
    <row r="1041" spans="1:4" s="1104" customFormat="1" ht="11.25" customHeight="1" x14ac:dyDescent="0.2">
      <c r="A1041" s="1414" t="s">
        <v>2545</v>
      </c>
      <c r="B1041" s="1109">
        <v>100</v>
      </c>
      <c r="C1041" s="1109">
        <v>100</v>
      </c>
      <c r="D1041" s="1115" t="s">
        <v>2510</v>
      </c>
    </row>
    <row r="1042" spans="1:4" s="1104" customFormat="1" ht="11.25" customHeight="1" x14ac:dyDescent="0.2">
      <c r="A1042" s="1416"/>
      <c r="B1042" s="1111">
        <v>100</v>
      </c>
      <c r="C1042" s="1111">
        <v>100</v>
      </c>
      <c r="D1042" s="1117" t="s">
        <v>11</v>
      </c>
    </row>
    <row r="1043" spans="1:4" s="1104" customFormat="1" ht="11.25" customHeight="1" x14ac:dyDescent="0.2">
      <c r="A1043" s="1415" t="s">
        <v>1737</v>
      </c>
      <c r="B1043" s="1110">
        <v>100</v>
      </c>
      <c r="C1043" s="1110">
        <v>100</v>
      </c>
      <c r="D1043" s="1116" t="s">
        <v>2510</v>
      </c>
    </row>
    <row r="1044" spans="1:4" s="1104" customFormat="1" ht="11.25" customHeight="1" x14ac:dyDescent="0.2">
      <c r="A1044" s="1416"/>
      <c r="B1044" s="1111">
        <v>100</v>
      </c>
      <c r="C1044" s="1111">
        <v>100</v>
      </c>
      <c r="D1044" s="1117" t="s">
        <v>11</v>
      </c>
    </row>
    <row r="1045" spans="1:4" s="1104" customFormat="1" ht="11.25" customHeight="1" x14ac:dyDescent="0.2">
      <c r="A1045" s="1415" t="s">
        <v>4687</v>
      </c>
      <c r="B1045" s="1110">
        <v>30</v>
      </c>
      <c r="C1045" s="1110">
        <v>30</v>
      </c>
      <c r="D1045" s="1116" t="s">
        <v>2510</v>
      </c>
    </row>
    <row r="1046" spans="1:4" s="1104" customFormat="1" ht="11.25" customHeight="1" x14ac:dyDescent="0.2">
      <c r="A1046" s="1415"/>
      <c r="B1046" s="1110">
        <v>30</v>
      </c>
      <c r="C1046" s="1110">
        <v>30</v>
      </c>
      <c r="D1046" s="1116" t="s">
        <v>11</v>
      </c>
    </row>
    <row r="1047" spans="1:4" s="1104" customFormat="1" ht="11.25" customHeight="1" x14ac:dyDescent="0.2">
      <c r="A1047" s="1414" t="s">
        <v>1738</v>
      </c>
      <c r="B1047" s="1109">
        <v>100</v>
      </c>
      <c r="C1047" s="1109">
        <v>100</v>
      </c>
      <c r="D1047" s="1115" t="s">
        <v>2510</v>
      </c>
    </row>
    <row r="1048" spans="1:4" s="1104" customFormat="1" ht="11.25" customHeight="1" x14ac:dyDescent="0.2">
      <c r="A1048" s="1415"/>
      <c r="B1048" s="1110">
        <v>100</v>
      </c>
      <c r="C1048" s="1110">
        <v>100</v>
      </c>
      <c r="D1048" s="1116" t="s">
        <v>11</v>
      </c>
    </row>
    <row r="1049" spans="1:4" s="1104" customFormat="1" ht="11.25" customHeight="1" x14ac:dyDescent="0.2">
      <c r="A1049" s="1414" t="s">
        <v>3271</v>
      </c>
      <c r="B1049" s="1109">
        <v>100</v>
      </c>
      <c r="C1049" s="1109">
        <v>100</v>
      </c>
      <c r="D1049" s="1115" t="s">
        <v>2510</v>
      </c>
    </row>
    <row r="1050" spans="1:4" s="1104" customFormat="1" ht="11.25" customHeight="1" x14ac:dyDescent="0.2">
      <c r="A1050" s="1416"/>
      <c r="B1050" s="1111">
        <v>100</v>
      </c>
      <c r="C1050" s="1111">
        <v>100</v>
      </c>
      <c r="D1050" s="1117" t="s">
        <v>11</v>
      </c>
    </row>
    <row r="1051" spans="1:4" s="1104" customFormat="1" ht="11.25" customHeight="1" x14ac:dyDescent="0.2">
      <c r="A1051" s="1415" t="s">
        <v>4688</v>
      </c>
      <c r="B1051" s="1110">
        <v>100</v>
      </c>
      <c r="C1051" s="1110">
        <v>100</v>
      </c>
      <c r="D1051" s="1116" t="s">
        <v>2510</v>
      </c>
    </row>
    <row r="1052" spans="1:4" s="1104" customFormat="1" ht="11.25" customHeight="1" x14ac:dyDescent="0.2">
      <c r="A1052" s="1415"/>
      <c r="B1052" s="1110">
        <v>100</v>
      </c>
      <c r="C1052" s="1110">
        <v>100</v>
      </c>
      <c r="D1052" s="1116" t="s">
        <v>11</v>
      </c>
    </row>
    <row r="1053" spans="1:4" s="1104" customFormat="1" ht="11.25" customHeight="1" x14ac:dyDescent="0.2">
      <c r="A1053" s="1414" t="s">
        <v>2546</v>
      </c>
      <c r="B1053" s="1109">
        <v>100</v>
      </c>
      <c r="C1053" s="1109">
        <v>100</v>
      </c>
      <c r="D1053" s="1115" t="s">
        <v>2510</v>
      </c>
    </row>
    <row r="1054" spans="1:4" s="1104" customFormat="1" ht="11.25" customHeight="1" x14ac:dyDescent="0.2">
      <c r="A1054" s="1416"/>
      <c r="B1054" s="1111">
        <v>100</v>
      </c>
      <c r="C1054" s="1111">
        <v>100</v>
      </c>
      <c r="D1054" s="1117" t="s">
        <v>11</v>
      </c>
    </row>
    <row r="1055" spans="1:4" s="1104" customFormat="1" ht="11.25" customHeight="1" x14ac:dyDescent="0.2">
      <c r="A1055" s="1415" t="s">
        <v>4689</v>
      </c>
      <c r="B1055" s="1110">
        <v>50</v>
      </c>
      <c r="C1055" s="1110">
        <v>50</v>
      </c>
      <c r="D1055" s="1116" t="s">
        <v>2510</v>
      </c>
    </row>
    <row r="1056" spans="1:4" s="1104" customFormat="1" ht="11.25" customHeight="1" x14ac:dyDescent="0.2">
      <c r="A1056" s="1415"/>
      <c r="B1056" s="1110">
        <v>50</v>
      </c>
      <c r="C1056" s="1110">
        <v>50</v>
      </c>
      <c r="D1056" s="1116" t="s">
        <v>11</v>
      </c>
    </row>
    <row r="1057" spans="1:4" s="1104" customFormat="1" ht="11.25" customHeight="1" x14ac:dyDescent="0.2">
      <c r="A1057" s="1414" t="s">
        <v>4690</v>
      </c>
      <c r="B1057" s="1109">
        <v>100</v>
      </c>
      <c r="C1057" s="1109">
        <v>99.268000000000001</v>
      </c>
      <c r="D1057" s="1115" t="s">
        <v>2510</v>
      </c>
    </row>
    <row r="1058" spans="1:4" s="1104" customFormat="1" ht="11.25" customHeight="1" x14ac:dyDescent="0.2">
      <c r="A1058" s="1416"/>
      <c r="B1058" s="1111">
        <v>100</v>
      </c>
      <c r="C1058" s="1111">
        <v>99.268000000000001</v>
      </c>
      <c r="D1058" s="1117" t="s">
        <v>11</v>
      </c>
    </row>
    <row r="1059" spans="1:4" s="1104" customFormat="1" ht="11.25" customHeight="1" x14ac:dyDescent="0.2">
      <c r="A1059" s="1415" t="s">
        <v>4691</v>
      </c>
      <c r="B1059" s="1110">
        <v>49.9</v>
      </c>
      <c r="C1059" s="1110">
        <v>49.9</v>
      </c>
      <c r="D1059" s="1116" t="s">
        <v>2510</v>
      </c>
    </row>
    <row r="1060" spans="1:4" s="1104" customFormat="1" ht="11.25" customHeight="1" x14ac:dyDescent="0.2">
      <c r="A1060" s="1415"/>
      <c r="B1060" s="1110">
        <v>49.9</v>
      </c>
      <c r="C1060" s="1110">
        <v>49.9</v>
      </c>
      <c r="D1060" s="1116" t="s">
        <v>11</v>
      </c>
    </row>
    <row r="1061" spans="1:4" s="1104" customFormat="1" ht="11.25" customHeight="1" x14ac:dyDescent="0.2">
      <c r="A1061" s="1414" t="s">
        <v>3861</v>
      </c>
      <c r="B1061" s="1109">
        <v>100</v>
      </c>
      <c r="C1061" s="1109">
        <v>100</v>
      </c>
      <c r="D1061" s="1115" t="s">
        <v>2510</v>
      </c>
    </row>
    <row r="1062" spans="1:4" s="1104" customFormat="1" ht="11.25" customHeight="1" x14ac:dyDescent="0.2">
      <c r="A1062" s="1416"/>
      <c r="B1062" s="1111">
        <v>100</v>
      </c>
      <c r="C1062" s="1111">
        <v>100</v>
      </c>
      <c r="D1062" s="1117" t="s">
        <v>11</v>
      </c>
    </row>
    <row r="1063" spans="1:4" s="1104" customFormat="1" ht="11.25" customHeight="1" x14ac:dyDescent="0.2">
      <c r="A1063" s="1415" t="s">
        <v>1739</v>
      </c>
      <c r="B1063" s="1110">
        <v>100</v>
      </c>
      <c r="C1063" s="1110">
        <v>100</v>
      </c>
      <c r="D1063" s="1116" t="s">
        <v>2510</v>
      </c>
    </row>
    <row r="1064" spans="1:4" s="1104" customFormat="1" ht="11.25" customHeight="1" x14ac:dyDescent="0.2">
      <c r="A1064" s="1416"/>
      <c r="B1064" s="1111">
        <v>100</v>
      </c>
      <c r="C1064" s="1111">
        <v>100</v>
      </c>
      <c r="D1064" s="1117" t="s">
        <v>11</v>
      </c>
    </row>
    <row r="1065" spans="1:4" s="1104" customFormat="1" ht="11.25" customHeight="1" x14ac:dyDescent="0.2">
      <c r="A1065" s="1415" t="s">
        <v>2696</v>
      </c>
      <c r="B1065" s="1110">
        <v>97</v>
      </c>
      <c r="C1065" s="1110">
        <v>97</v>
      </c>
      <c r="D1065" s="1116" t="s">
        <v>2510</v>
      </c>
    </row>
    <row r="1066" spans="1:4" s="1104" customFormat="1" ht="11.25" customHeight="1" x14ac:dyDescent="0.2">
      <c r="A1066" s="1415"/>
      <c r="B1066" s="1110">
        <v>97</v>
      </c>
      <c r="C1066" s="1110">
        <v>97</v>
      </c>
      <c r="D1066" s="1116" t="s">
        <v>11</v>
      </c>
    </row>
    <row r="1067" spans="1:4" s="1104" customFormat="1" ht="21" x14ac:dyDescent="0.2">
      <c r="A1067" s="1414" t="s">
        <v>1740</v>
      </c>
      <c r="B1067" s="1109">
        <v>216</v>
      </c>
      <c r="C1067" s="1109">
        <v>216</v>
      </c>
      <c r="D1067" s="1115" t="s">
        <v>599</v>
      </c>
    </row>
    <row r="1068" spans="1:4" s="1104" customFormat="1" ht="11.25" customHeight="1" x14ac:dyDescent="0.2">
      <c r="A1068" s="1415"/>
      <c r="B1068" s="1110">
        <v>10453</v>
      </c>
      <c r="C1068" s="1110">
        <v>10453</v>
      </c>
      <c r="D1068" s="1116" t="s">
        <v>600</v>
      </c>
    </row>
    <row r="1069" spans="1:4" s="1104" customFormat="1" ht="11.25" customHeight="1" x14ac:dyDescent="0.2">
      <c r="A1069" s="1415"/>
      <c r="B1069" s="1110">
        <v>580</v>
      </c>
      <c r="C1069" s="1110">
        <v>580</v>
      </c>
      <c r="D1069" s="1116" t="s">
        <v>598</v>
      </c>
    </row>
    <row r="1070" spans="1:4" s="1104" customFormat="1" ht="21" x14ac:dyDescent="0.2">
      <c r="A1070" s="1415"/>
      <c r="B1070" s="1110">
        <v>200</v>
      </c>
      <c r="C1070" s="1110">
        <v>200</v>
      </c>
      <c r="D1070" s="1116" t="s">
        <v>597</v>
      </c>
    </row>
    <row r="1071" spans="1:4" s="1104" customFormat="1" ht="11.25" customHeight="1" x14ac:dyDescent="0.2">
      <c r="A1071" s="1415"/>
      <c r="B1071" s="1110">
        <v>11449</v>
      </c>
      <c r="C1071" s="1110">
        <v>11449</v>
      </c>
      <c r="D1071" s="1116" t="s">
        <v>11</v>
      </c>
    </row>
    <row r="1072" spans="1:4" s="1104" customFormat="1" ht="11.25" customHeight="1" x14ac:dyDescent="0.2">
      <c r="A1072" s="1414" t="s">
        <v>2591</v>
      </c>
      <c r="B1072" s="1109">
        <v>500</v>
      </c>
      <c r="C1072" s="1109">
        <v>500</v>
      </c>
      <c r="D1072" s="1115" t="s">
        <v>3739</v>
      </c>
    </row>
    <row r="1073" spans="1:4" s="1104" customFormat="1" ht="11.25" customHeight="1" x14ac:dyDescent="0.2">
      <c r="A1073" s="1416"/>
      <c r="B1073" s="1111">
        <v>500</v>
      </c>
      <c r="C1073" s="1111">
        <v>500</v>
      </c>
      <c r="D1073" s="1117" t="s">
        <v>11</v>
      </c>
    </row>
    <row r="1074" spans="1:4" s="1104" customFormat="1" ht="11.25" customHeight="1" x14ac:dyDescent="0.2">
      <c r="A1074" s="1414" t="s">
        <v>3862</v>
      </c>
      <c r="B1074" s="1109">
        <v>120.88</v>
      </c>
      <c r="C1074" s="1109">
        <v>120.88200000000001</v>
      </c>
      <c r="D1074" s="1115" t="s">
        <v>3073</v>
      </c>
    </row>
    <row r="1075" spans="1:4" s="1104" customFormat="1" ht="11.25" customHeight="1" x14ac:dyDescent="0.2">
      <c r="A1075" s="1416"/>
      <c r="B1075" s="1111">
        <v>120.88</v>
      </c>
      <c r="C1075" s="1111">
        <v>120.88200000000001</v>
      </c>
      <c r="D1075" s="1117" t="s">
        <v>11</v>
      </c>
    </row>
    <row r="1076" spans="1:4" s="1104" customFormat="1" ht="11.25" customHeight="1" x14ac:dyDescent="0.2">
      <c r="A1076" s="1414" t="s">
        <v>4208</v>
      </c>
      <c r="B1076" s="1109">
        <v>40</v>
      </c>
      <c r="C1076" s="1109">
        <v>40</v>
      </c>
      <c r="D1076" s="1115" t="s">
        <v>3714</v>
      </c>
    </row>
    <row r="1077" spans="1:4" s="1104" customFormat="1" ht="11.25" customHeight="1" x14ac:dyDescent="0.2">
      <c r="A1077" s="1416"/>
      <c r="B1077" s="1111">
        <v>40</v>
      </c>
      <c r="C1077" s="1111">
        <v>40</v>
      </c>
      <c r="D1077" s="1117" t="s">
        <v>11</v>
      </c>
    </row>
    <row r="1078" spans="1:4" s="1104" customFormat="1" ht="11.25" customHeight="1" x14ac:dyDescent="0.2">
      <c r="A1078" s="1415" t="s">
        <v>4692</v>
      </c>
      <c r="B1078" s="1110">
        <v>321.39</v>
      </c>
      <c r="C1078" s="1110">
        <v>321.39400000000001</v>
      </c>
      <c r="D1078" s="1116" t="s">
        <v>3073</v>
      </c>
    </row>
    <row r="1079" spans="1:4" s="1104" customFormat="1" ht="11.25" customHeight="1" x14ac:dyDescent="0.2">
      <c r="A1079" s="1415"/>
      <c r="B1079" s="1110">
        <v>321.39</v>
      </c>
      <c r="C1079" s="1110">
        <v>321.39400000000001</v>
      </c>
      <c r="D1079" s="1116" t="s">
        <v>11</v>
      </c>
    </row>
    <row r="1080" spans="1:4" s="1104" customFormat="1" ht="11.25" customHeight="1" x14ac:dyDescent="0.2">
      <c r="A1080" s="1414" t="s">
        <v>406</v>
      </c>
      <c r="B1080" s="1109">
        <v>770</v>
      </c>
      <c r="C1080" s="1109">
        <v>770</v>
      </c>
      <c r="D1080" s="1115" t="s">
        <v>3863</v>
      </c>
    </row>
    <row r="1081" spans="1:4" s="1104" customFormat="1" ht="11.25" customHeight="1" x14ac:dyDescent="0.2">
      <c r="A1081" s="1416"/>
      <c r="B1081" s="1111">
        <v>770</v>
      </c>
      <c r="C1081" s="1111">
        <v>770</v>
      </c>
      <c r="D1081" s="1117" t="s">
        <v>11</v>
      </c>
    </row>
    <row r="1082" spans="1:4" s="1104" customFormat="1" ht="11.25" customHeight="1" x14ac:dyDescent="0.2">
      <c r="A1082" s="1415" t="s">
        <v>2837</v>
      </c>
      <c r="B1082" s="1110">
        <v>248.5</v>
      </c>
      <c r="C1082" s="1110">
        <v>248.5</v>
      </c>
      <c r="D1082" s="1116" t="s">
        <v>3693</v>
      </c>
    </row>
    <row r="1083" spans="1:4" s="1104" customFormat="1" ht="11.25" customHeight="1" x14ac:dyDescent="0.2">
      <c r="A1083" s="1415"/>
      <c r="B1083" s="1110">
        <v>248.5</v>
      </c>
      <c r="C1083" s="1110">
        <v>248.5</v>
      </c>
      <c r="D1083" s="1116" t="s">
        <v>11</v>
      </c>
    </row>
    <row r="1084" spans="1:4" s="1104" customFormat="1" ht="11.25" customHeight="1" x14ac:dyDescent="0.2">
      <c r="A1084" s="1414" t="s">
        <v>3272</v>
      </c>
      <c r="B1084" s="1109">
        <v>100</v>
      </c>
      <c r="C1084" s="1109">
        <v>100</v>
      </c>
      <c r="D1084" s="1115" t="s">
        <v>2510</v>
      </c>
    </row>
    <row r="1085" spans="1:4" s="1104" customFormat="1" ht="11.25" customHeight="1" x14ac:dyDescent="0.2">
      <c r="A1085" s="1416"/>
      <c r="B1085" s="1111">
        <v>100</v>
      </c>
      <c r="C1085" s="1111">
        <v>100</v>
      </c>
      <c r="D1085" s="1117" t="s">
        <v>11</v>
      </c>
    </row>
    <row r="1086" spans="1:4" s="1104" customFormat="1" ht="11.25" customHeight="1" x14ac:dyDescent="0.2">
      <c r="A1086" s="1415" t="s">
        <v>2977</v>
      </c>
      <c r="B1086" s="1110">
        <v>50</v>
      </c>
      <c r="C1086" s="1110">
        <v>50</v>
      </c>
      <c r="D1086" s="1116" t="s">
        <v>2510</v>
      </c>
    </row>
    <row r="1087" spans="1:4" s="1104" customFormat="1" ht="11.25" customHeight="1" x14ac:dyDescent="0.2">
      <c r="A1087" s="1416"/>
      <c r="B1087" s="1111">
        <v>50</v>
      </c>
      <c r="C1087" s="1111">
        <v>50</v>
      </c>
      <c r="D1087" s="1117" t="s">
        <v>11</v>
      </c>
    </row>
    <row r="1088" spans="1:4" s="1104" customFormat="1" ht="11.25" customHeight="1" x14ac:dyDescent="0.2">
      <c r="A1088" s="1415" t="s">
        <v>3864</v>
      </c>
      <c r="B1088" s="1110">
        <v>130</v>
      </c>
      <c r="C1088" s="1110">
        <v>130</v>
      </c>
      <c r="D1088" s="1116" t="s">
        <v>2896</v>
      </c>
    </row>
    <row r="1089" spans="1:4" s="1104" customFormat="1" ht="11.25" customHeight="1" x14ac:dyDescent="0.2">
      <c r="A1089" s="1415"/>
      <c r="B1089" s="1110">
        <v>130</v>
      </c>
      <c r="C1089" s="1110">
        <v>130</v>
      </c>
      <c r="D1089" s="1116" t="s">
        <v>11</v>
      </c>
    </row>
    <row r="1090" spans="1:4" s="1104" customFormat="1" ht="11.25" customHeight="1" x14ac:dyDescent="0.2">
      <c r="A1090" s="1414" t="s">
        <v>3273</v>
      </c>
      <c r="B1090" s="1109">
        <v>80</v>
      </c>
      <c r="C1090" s="1109">
        <v>80</v>
      </c>
      <c r="D1090" s="1115" t="s">
        <v>2956</v>
      </c>
    </row>
    <row r="1091" spans="1:4" s="1104" customFormat="1" ht="11.25" customHeight="1" x14ac:dyDescent="0.2">
      <c r="A1091" s="1416"/>
      <c r="B1091" s="1111">
        <v>80</v>
      </c>
      <c r="C1091" s="1111">
        <v>80</v>
      </c>
      <c r="D1091" s="1117" t="s">
        <v>11</v>
      </c>
    </row>
    <row r="1092" spans="1:4" s="1104" customFormat="1" ht="11.25" customHeight="1" x14ac:dyDescent="0.2">
      <c r="A1092" s="1415" t="s">
        <v>1741</v>
      </c>
      <c r="B1092" s="1110">
        <v>1100</v>
      </c>
      <c r="C1092" s="1110">
        <v>1100</v>
      </c>
      <c r="D1092" s="1116" t="s">
        <v>611</v>
      </c>
    </row>
    <row r="1093" spans="1:4" s="1104" customFormat="1" ht="11.25" customHeight="1" x14ac:dyDescent="0.2">
      <c r="A1093" s="1415"/>
      <c r="B1093" s="1110">
        <v>100</v>
      </c>
      <c r="C1093" s="1110">
        <v>100</v>
      </c>
      <c r="D1093" s="1116" t="s">
        <v>3714</v>
      </c>
    </row>
    <row r="1094" spans="1:4" s="1104" customFormat="1" ht="11.25" customHeight="1" x14ac:dyDescent="0.2">
      <c r="A1094" s="1415"/>
      <c r="B1094" s="1110">
        <v>1200</v>
      </c>
      <c r="C1094" s="1110">
        <v>1200</v>
      </c>
      <c r="D1094" s="1116" t="s">
        <v>11</v>
      </c>
    </row>
    <row r="1095" spans="1:4" s="1104" customFormat="1" ht="11.25" customHeight="1" x14ac:dyDescent="0.2">
      <c r="A1095" s="1414" t="s">
        <v>4693</v>
      </c>
      <c r="B1095" s="1109">
        <v>440</v>
      </c>
      <c r="C1095" s="1109">
        <v>440</v>
      </c>
      <c r="D1095" s="1115" t="s">
        <v>611</v>
      </c>
    </row>
    <row r="1096" spans="1:4" s="1104" customFormat="1" ht="11.25" customHeight="1" x14ac:dyDescent="0.2">
      <c r="A1096" s="1415"/>
      <c r="B1096" s="1110">
        <v>70</v>
      </c>
      <c r="C1096" s="1110">
        <v>70</v>
      </c>
      <c r="D1096" s="1116" t="s">
        <v>2939</v>
      </c>
    </row>
    <row r="1097" spans="1:4" s="1104" customFormat="1" ht="11.25" customHeight="1" x14ac:dyDescent="0.2">
      <c r="A1097" s="1416"/>
      <c r="B1097" s="1111">
        <v>510</v>
      </c>
      <c r="C1097" s="1111">
        <v>510</v>
      </c>
      <c r="D1097" s="1117" t="s">
        <v>11</v>
      </c>
    </row>
    <row r="1098" spans="1:4" s="1104" customFormat="1" ht="11.25" customHeight="1" x14ac:dyDescent="0.2">
      <c r="A1098" s="1415" t="s">
        <v>2547</v>
      </c>
      <c r="B1098" s="1110">
        <v>220</v>
      </c>
      <c r="C1098" s="1110">
        <v>220</v>
      </c>
      <c r="D1098" s="1116" t="s">
        <v>611</v>
      </c>
    </row>
    <row r="1099" spans="1:4" s="1104" customFormat="1" ht="11.25" customHeight="1" x14ac:dyDescent="0.2">
      <c r="A1099" s="1415"/>
      <c r="B1099" s="1110">
        <v>50</v>
      </c>
      <c r="C1099" s="1110">
        <v>50</v>
      </c>
      <c r="D1099" s="1116" t="s">
        <v>2939</v>
      </c>
    </row>
    <row r="1100" spans="1:4" s="1104" customFormat="1" ht="11.25" customHeight="1" x14ac:dyDescent="0.2">
      <c r="A1100" s="1415"/>
      <c r="B1100" s="1110">
        <v>270</v>
      </c>
      <c r="C1100" s="1110">
        <v>270</v>
      </c>
      <c r="D1100" s="1116" t="s">
        <v>11</v>
      </c>
    </row>
    <row r="1101" spans="1:4" s="1104" customFormat="1" ht="11.25" customHeight="1" x14ac:dyDescent="0.2">
      <c r="A1101" s="1414" t="s">
        <v>3866</v>
      </c>
      <c r="B1101" s="1109">
        <v>48</v>
      </c>
      <c r="C1101" s="1109">
        <v>48</v>
      </c>
      <c r="D1101" s="1115" t="s">
        <v>4587</v>
      </c>
    </row>
    <row r="1102" spans="1:4" s="1104" customFormat="1" ht="11.25" customHeight="1" x14ac:dyDescent="0.2">
      <c r="A1102" s="1416"/>
      <c r="B1102" s="1111">
        <v>48</v>
      </c>
      <c r="C1102" s="1111">
        <v>48</v>
      </c>
      <c r="D1102" s="1117" t="s">
        <v>11</v>
      </c>
    </row>
    <row r="1103" spans="1:4" s="1104" customFormat="1" ht="11.25" customHeight="1" x14ac:dyDescent="0.2">
      <c r="A1103" s="1415" t="s">
        <v>2697</v>
      </c>
      <c r="B1103" s="1110">
        <v>112</v>
      </c>
      <c r="C1103" s="1110">
        <v>112</v>
      </c>
      <c r="D1103" s="1116" t="s">
        <v>557</v>
      </c>
    </row>
    <row r="1104" spans="1:4" s="1104" customFormat="1" ht="11.25" customHeight="1" x14ac:dyDescent="0.2">
      <c r="A1104" s="1415"/>
      <c r="B1104" s="1110">
        <v>112</v>
      </c>
      <c r="C1104" s="1110">
        <v>112</v>
      </c>
      <c r="D1104" s="1116" t="s">
        <v>11</v>
      </c>
    </row>
    <row r="1105" spans="1:4" s="1104" customFormat="1" ht="11.25" customHeight="1" x14ac:dyDescent="0.2">
      <c r="A1105" s="1414" t="s">
        <v>2848</v>
      </c>
      <c r="B1105" s="1109">
        <v>150</v>
      </c>
      <c r="C1105" s="1109">
        <v>150</v>
      </c>
      <c r="D1105" s="1115" t="s">
        <v>3753</v>
      </c>
    </row>
    <row r="1106" spans="1:4" s="1104" customFormat="1" ht="11.25" customHeight="1" x14ac:dyDescent="0.2">
      <c r="A1106" s="1416"/>
      <c r="B1106" s="1111">
        <v>150</v>
      </c>
      <c r="C1106" s="1111">
        <v>150</v>
      </c>
      <c r="D1106" s="1117" t="s">
        <v>11</v>
      </c>
    </row>
    <row r="1107" spans="1:4" s="1104" customFormat="1" ht="21" x14ac:dyDescent="0.2">
      <c r="A1107" s="1415" t="s">
        <v>1742</v>
      </c>
      <c r="B1107" s="1110">
        <v>830</v>
      </c>
      <c r="C1107" s="1110">
        <v>830</v>
      </c>
      <c r="D1107" s="1116" t="s">
        <v>599</v>
      </c>
    </row>
    <row r="1108" spans="1:4" s="1104" customFormat="1" ht="11.25" customHeight="1" x14ac:dyDescent="0.2">
      <c r="A1108" s="1415"/>
      <c r="B1108" s="1110">
        <v>20866</v>
      </c>
      <c r="C1108" s="1110">
        <v>20866</v>
      </c>
      <c r="D1108" s="1116" t="s">
        <v>600</v>
      </c>
    </row>
    <row r="1109" spans="1:4" s="1104" customFormat="1" ht="11.25" customHeight="1" x14ac:dyDescent="0.2">
      <c r="A1109" s="1416"/>
      <c r="B1109" s="1111">
        <v>21696</v>
      </c>
      <c r="C1109" s="1111">
        <v>21696</v>
      </c>
      <c r="D1109" s="1117" t="s">
        <v>11</v>
      </c>
    </row>
    <row r="1110" spans="1:4" s="1104" customFormat="1" ht="11.25" customHeight="1" x14ac:dyDescent="0.2">
      <c r="A1110" s="1415" t="s">
        <v>4144</v>
      </c>
      <c r="B1110" s="1110">
        <v>538.92999999999995</v>
      </c>
      <c r="C1110" s="1110">
        <v>538.9298</v>
      </c>
      <c r="D1110" s="1116" t="s">
        <v>3467</v>
      </c>
    </row>
    <row r="1111" spans="1:4" s="1104" customFormat="1" ht="11.25" customHeight="1" x14ac:dyDescent="0.2">
      <c r="A1111" s="1415"/>
      <c r="B1111" s="1110">
        <v>18406.689999999999</v>
      </c>
      <c r="C1111" s="1110">
        <v>18406.690999999999</v>
      </c>
      <c r="D1111" s="1116" t="s">
        <v>4694</v>
      </c>
    </row>
    <row r="1112" spans="1:4" s="1104" customFormat="1" ht="11.25" customHeight="1" x14ac:dyDescent="0.2">
      <c r="A1112" s="1415"/>
      <c r="B1112" s="1110">
        <v>18945.62</v>
      </c>
      <c r="C1112" s="1110">
        <v>18945.620800000001</v>
      </c>
      <c r="D1112" s="1116" t="s">
        <v>11</v>
      </c>
    </row>
    <row r="1113" spans="1:4" s="1104" customFormat="1" ht="11.25" customHeight="1" x14ac:dyDescent="0.2">
      <c r="A1113" s="1414" t="s">
        <v>2698</v>
      </c>
      <c r="B1113" s="1109">
        <v>4900</v>
      </c>
      <c r="C1113" s="1109">
        <v>4900</v>
      </c>
      <c r="D1113" s="1115" t="s">
        <v>3450</v>
      </c>
    </row>
    <row r="1114" spans="1:4" s="1104" customFormat="1" ht="11.25" customHeight="1" x14ac:dyDescent="0.2">
      <c r="A1114" s="1415"/>
      <c r="B1114" s="1110">
        <v>4900</v>
      </c>
      <c r="C1114" s="1110">
        <v>4900</v>
      </c>
      <c r="D1114" s="1116" t="s">
        <v>11</v>
      </c>
    </row>
    <row r="1115" spans="1:4" s="1104" customFormat="1" ht="11.25" customHeight="1" x14ac:dyDescent="0.2">
      <c r="A1115" s="1414" t="s">
        <v>2978</v>
      </c>
      <c r="B1115" s="1109">
        <v>155</v>
      </c>
      <c r="C1115" s="1109">
        <v>155</v>
      </c>
      <c r="D1115" s="1115" t="s">
        <v>558</v>
      </c>
    </row>
    <row r="1116" spans="1:4" s="1104" customFormat="1" ht="11.25" customHeight="1" x14ac:dyDescent="0.2">
      <c r="A1116" s="1416"/>
      <c r="B1116" s="1111">
        <v>155</v>
      </c>
      <c r="C1116" s="1111">
        <v>155</v>
      </c>
      <c r="D1116" s="1117" t="s">
        <v>11</v>
      </c>
    </row>
    <row r="1117" spans="1:4" s="1104" customFormat="1" ht="11.25" customHeight="1" x14ac:dyDescent="0.2">
      <c r="A1117" s="1415" t="s">
        <v>4695</v>
      </c>
      <c r="B1117" s="1110">
        <v>350</v>
      </c>
      <c r="C1117" s="1110">
        <v>350</v>
      </c>
      <c r="D1117" s="1116" t="s">
        <v>3073</v>
      </c>
    </row>
    <row r="1118" spans="1:4" s="1104" customFormat="1" ht="11.25" customHeight="1" x14ac:dyDescent="0.2">
      <c r="A1118" s="1415"/>
      <c r="B1118" s="1110">
        <v>350</v>
      </c>
      <c r="C1118" s="1110">
        <v>350</v>
      </c>
      <c r="D1118" s="1116" t="s">
        <v>11</v>
      </c>
    </row>
    <row r="1119" spans="1:4" s="1104" customFormat="1" ht="11.25" customHeight="1" x14ac:dyDescent="0.2">
      <c r="A1119" s="1414" t="s">
        <v>3867</v>
      </c>
      <c r="B1119" s="1109">
        <v>253.4</v>
      </c>
      <c r="C1119" s="1109">
        <v>253.40299999999999</v>
      </c>
      <c r="D1119" s="1115" t="s">
        <v>3073</v>
      </c>
    </row>
    <row r="1120" spans="1:4" s="1104" customFormat="1" ht="11.25" customHeight="1" x14ac:dyDescent="0.2">
      <c r="A1120" s="1416"/>
      <c r="B1120" s="1111">
        <v>253.4</v>
      </c>
      <c r="C1120" s="1111">
        <v>253.40299999999999</v>
      </c>
      <c r="D1120" s="1117" t="s">
        <v>11</v>
      </c>
    </row>
    <row r="1121" spans="1:4" s="1104" customFormat="1" ht="11.25" customHeight="1" x14ac:dyDescent="0.2">
      <c r="A1121" s="1415" t="s">
        <v>398</v>
      </c>
      <c r="B1121" s="1110">
        <v>812.7</v>
      </c>
      <c r="C1121" s="1110">
        <v>812.7</v>
      </c>
      <c r="D1121" s="1116" t="s">
        <v>3221</v>
      </c>
    </row>
    <row r="1122" spans="1:4" s="1104" customFormat="1" ht="11.25" customHeight="1" x14ac:dyDescent="0.2">
      <c r="A1122" s="1415"/>
      <c r="B1122" s="1110">
        <v>300</v>
      </c>
      <c r="C1122" s="1110">
        <v>300</v>
      </c>
      <c r="D1122" s="1116" t="s">
        <v>3693</v>
      </c>
    </row>
    <row r="1123" spans="1:4" s="1104" customFormat="1" ht="11.25" customHeight="1" x14ac:dyDescent="0.2">
      <c r="A1123" s="1415"/>
      <c r="B1123" s="1110">
        <v>1112.7</v>
      </c>
      <c r="C1123" s="1110">
        <v>1112.7</v>
      </c>
      <c r="D1123" s="1116" t="s">
        <v>11</v>
      </c>
    </row>
    <row r="1124" spans="1:4" s="1104" customFormat="1" ht="11.25" customHeight="1" x14ac:dyDescent="0.2">
      <c r="A1124" s="1414" t="s">
        <v>2607</v>
      </c>
      <c r="B1124" s="1109">
        <v>2000</v>
      </c>
      <c r="C1124" s="1109">
        <v>2000</v>
      </c>
      <c r="D1124" s="1115" t="s">
        <v>3714</v>
      </c>
    </row>
    <row r="1125" spans="1:4" s="1104" customFormat="1" ht="11.25" customHeight="1" x14ac:dyDescent="0.2">
      <c r="A1125" s="1416"/>
      <c r="B1125" s="1111">
        <v>2000</v>
      </c>
      <c r="C1125" s="1111">
        <v>2000</v>
      </c>
      <c r="D1125" s="1117" t="s">
        <v>11</v>
      </c>
    </row>
    <row r="1126" spans="1:4" s="1104" customFormat="1" ht="11.25" customHeight="1" x14ac:dyDescent="0.2">
      <c r="A1126" s="1415" t="s">
        <v>4179</v>
      </c>
      <c r="B1126" s="1110">
        <v>1000</v>
      </c>
      <c r="C1126" s="1110">
        <v>1000</v>
      </c>
      <c r="D1126" s="1116" t="s">
        <v>3703</v>
      </c>
    </row>
    <row r="1127" spans="1:4" s="1104" customFormat="1" ht="11.25" customHeight="1" x14ac:dyDescent="0.2">
      <c r="A1127" s="1415"/>
      <c r="B1127" s="1110">
        <v>1000</v>
      </c>
      <c r="C1127" s="1110">
        <v>1000</v>
      </c>
      <c r="D1127" s="1116" t="s">
        <v>11</v>
      </c>
    </row>
    <row r="1128" spans="1:4" s="1104" customFormat="1" ht="11.25" customHeight="1" x14ac:dyDescent="0.2">
      <c r="A1128" s="1414" t="s">
        <v>432</v>
      </c>
      <c r="B1128" s="1109">
        <v>200</v>
      </c>
      <c r="C1128" s="1109">
        <v>199.86199999999999</v>
      </c>
      <c r="D1128" s="1115" t="s">
        <v>3714</v>
      </c>
    </row>
    <row r="1129" spans="1:4" s="1104" customFormat="1" ht="11.25" customHeight="1" x14ac:dyDescent="0.2">
      <c r="A1129" s="1416"/>
      <c r="B1129" s="1111">
        <v>200</v>
      </c>
      <c r="C1129" s="1111">
        <v>199.86199999999999</v>
      </c>
      <c r="D1129" s="1117" t="s">
        <v>11</v>
      </c>
    </row>
    <row r="1130" spans="1:4" s="1104" customFormat="1" ht="11.25" customHeight="1" x14ac:dyDescent="0.2">
      <c r="A1130" s="1415" t="s">
        <v>2608</v>
      </c>
      <c r="B1130" s="1110">
        <v>500</v>
      </c>
      <c r="C1130" s="1110">
        <v>500</v>
      </c>
      <c r="D1130" s="1116" t="s">
        <v>3714</v>
      </c>
    </row>
    <row r="1131" spans="1:4" s="1104" customFormat="1" ht="11.25" customHeight="1" x14ac:dyDescent="0.2">
      <c r="A1131" s="1416"/>
      <c r="B1131" s="1111">
        <v>500</v>
      </c>
      <c r="C1131" s="1111">
        <v>500</v>
      </c>
      <c r="D1131" s="1117" t="s">
        <v>11</v>
      </c>
    </row>
    <row r="1132" spans="1:4" s="1104" customFormat="1" ht="11.25" customHeight="1" x14ac:dyDescent="0.2">
      <c r="A1132" s="1415" t="s">
        <v>2979</v>
      </c>
      <c r="B1132" s="1110">
        <v>60</v>
      </c>
      <c r="C1132" s="1110">
        <v>60</v>
      </c>
      <c r="D1132" s="1116" t="s">
        <v>2939</v>
      </c>
    </row>
    <row r="1133" spans="1:4" s="1104" customFormat="1" ht="11.25" customHeight="1" x14ac:dyDescent="0.2">
      <c r="A1133" s="1415"/>
      <c r="B1133" s="1110">
        <v>60</v>
      </c>
      <c r="C1133" s="1110">
        <v>60</v>
      </c>
      <c r="D1133" s="1116" t="s">
        <v>11</v>
      </c>
    </row>
    <row r="1134" spans="1:4" s="1104" customFormat="1" ht="11.25" customHeight="1" x14ac:dyDescent="0.2">
      <c r="A1134" s="1414" t="s">
        <v>3868</v>
      </c>
      <c r="B1134" s="1109">
        <v>275.66999999999996</v>
      </c>
      <c r="C1134" s="1109">
        <v>275.66399999999999</v>
      </c>
      <c r="D1134" s="1115" t="s">
        <v>3073</v>
      </c>
    </row>
    <row r="1135" spans="1:4" s="1104" customFormat="1" ht="11.25" customHeight="1" x14ac:dyDescent="0.2">
      <c r="A1135" s="1415"/>
      <c r="B1135" s="1110">
        <v>275.66999999999996</v>
      </c>
      <c r="C1135" s="1110">
        <v>275.66399999999999</v>
      </c>
      <c r="D1135" s="1116" t="s">
        <v>11</v>
      </c>
    </row>
    <row r="1136" spans="1:4" s="1104" customFormat="1" ht="11.25" customHeight="1" x14ac:dyDescent="0.2">
      <c r="A1136" s="1414" t="s">
        <v>4696</v>
      </c>
      <c r="B1136" s="1109">
        <v>200.02999999999997</v>
      </c>
      <c r="C1136" s="1109">
        <v>200.03100000000001</v>
      </c>
      <c r="D1136" s="1115" t="s">
        <v>3073</v>
      </c>
    </row>
    <row r="1137" spans="1:4" s="1104" customFormat="1" ht="11.25" customHeight="1" x14ac:dyDescent="0.2">
      <c r="A1137" s="1416"/>
      <c r="B1137" s="1111">
        <v>200.02999999999997</v>
      </c>
      <c r="C1137" s="1111">
        <v>200.03100000000001</v>
      </c>
      <c r="D1137" s="1117" t="s">
        <v>11</v>
      </c>
    </row>
    <row r="1138" spans="1:4" s="1104" customFormat="1" ht="11.25" customHeight="1" x14ac:dyDescent="0.2">
      <c r="A1138" s="1415" t="s">
        <v>2980</v>
      </c>
      <c r="B1138" s="1110">
        <v>130</v>
      </c>
      <c r="C1138" s="1110">
        <v>130</v>
      </c>
      <c r="D1138" s="1116" t="s">
        <v>2896</v>
      </c>
    </row>
    <row r="1139" spans="1:4" s="1104" customFormat="1" ht="11.25" customHeight="1" x14ac:dyDescent="0.2">
      <c r="A1139" s="1415"/>
      <c r="B1139" s="1110">
        <v>130</v>
      </c>
      <c r="C1139" s="1110">
        <v>130</v>
      </c>
      <c r="D1139" s="1116" t="s">
        <v>11</v>
      </c>
    </row>
    <row r="1140" spans="1:4" s="1104" customFormat="1" ht="21" x14ac:dyDescent="0.2">
      <c r="A1140" s="1414" t="s">
        <v>4697</v>
      </c>
      <c r="B1140" s="1109">
        <v>412</v>
      </c>
      <c r="C1140" s="1109">
        <v>412</v>
      </c>
      <c r="D1140" s="1115" t="s">
        <v>599</v>
      </c>
    </row>
    <row r="1141" spans="1:4" s="1104" customFormat="1" ht="11.25" customHeight="1" x14ac:dyDescent="0.2">
      <c r="A1141" s="1415"/>
      <c r="B1141" s="1110">
        <v>17213</v>
      </c>
      <c r="C1141" s="1110">
        <v>17213</v>
      </c>
      <c r="D1141" s="1116" t="s">
        <v>600</v>
      </c>
    </row>
    <row r="1142" spans="1:4" s="1104" customFormat="1" ht="21" x14ac:dyDescent="0.2">
      <c r="A1142" s="1415"/>
      <c r="B1142" s="1110">
        <v>120</v>
      </c>
      <c r="C1142" s="1110">
        <v>98.778999999999996</v>
      </c>
      <c r="D1142" s="1116" t="s">
        <v>4613</v>
      </c>
    </row>
    <row r="1143" spans="1:4" s="1104" customFormat="1" ht="11.25" customHeight="1" x14ac:dyDescent="0.2">
      <c r="A1143" s="1416"/>
      <c r="B1143" s="1111">
        <v>17745</v>
      </c>
      <c r="C1143" s="1111">
        <v>17723.778999999999</v>
      </c>
      <c r="D1143" s="1117" t="s">
        <v>11</v>
      </c>
    </row>
    <row r="1144" spans="1:4" s="1104" customFormat="1" ht="21" x14ac:dyDescent="0.2">
      <c r="A1144" s="1415" t="s">
        <v>1743</v>
      </c>
      <c r="B1144" s="1110">
        <v>635</v>
      </c>
      <c r="C1144" s="1110">
        <v>635</v>
      </c>
      <c r="D1144" s="1116" t="s">
        <v>599</v>
      </c>
    </row>
    <row r="1145" spans="1:4" s="1104" customFormat="1" ht="11.25" customHeight="1" x14ac:dyDescent="0.2">
      <c r="A1145" s="1415"/>
      <c r="B1145" s="1110">
        <v>4129</v>
      </c>
      <c r="C1145" s="1110">
        <v>4129</v>
      </c>
      <c r="D1145" s="1116" t="s">
        <v>600</v>
      </c>
    </row>
    <row r="1146" spans="1:4" s="1104" customFormat="1" ht="11.25" customHeight="1" x14ac:dyDescent="0.2">
      <c r="A1146" s="1415"/>
      <c r="B1146" s="1110">
        <v>4764</v>
      </c>
      <c r="C1146" s="1110">
        <v>4764</v>
      </c>
      <c r="D1146" s="1116" t="s">
        <v>11</v>
      </c>
    </row>
    <row r="1147" spans="1:4" s="1104" customFormat="1" ht="11.25" customHeight="1" x14ac:dyDescent="0.2">
      <c r="A1147" s="1414" t="s">
        <v>4698</v>
      </c>
      <c r="B1147" s="1109">
        <v>49.9</v>
      </c>
      <c r="C1147" s="1109">
        <v>49.9</v>
      </c>
      <c r="D1147" s="1115" t="s">
        <v>2510</v>
      </c>
    </row>
    <row r="1148" spans="1:4" s="1104" customFormat="1" ht="11.25" customHeight="1" x14ac:dyDescent="0.2">
      <c r="A1148" s="1416"/>
      <c r="B1148" s="1111">
        <v>49.9</v>
      </c>
      <c r="C1148" s="1111">
        <v>49.9</v>
      </c>
      <c r="D1148" s="1117" t="s">
        <v>11</v>
      </c>
    </row>
    <row r="1149" spans="1:4" s="1104" customFormat="1" ht="11.25" customHeight="1" x14ac:dyDescent="0.2">
      <c r="A1149" s="1415" t="s">
        <v>3503</v>
      </c>
      <c r="B1149" s="1110">
        <v>500</v>
      </c>
      <c r="C1149" s="1110">
        <v>500</v>
      </c>
      <c r="D1149" s="1116" t="s">
        <v>3761</v>
      </c>
    </row>
    <row r="1150" spans="1:4" s="1104" customFormat="1" ht="11.25" customHeight="1" x14ac:dyDescent="0.2">
      <c r="A1150" s="1415"/>
      <c r="B1150" s="1110">
        <v>500</v>
      </c>
      <c r="C1150" s="1110">
        <v>500</v>
      </c>
      <c r="D1150" s="1116" t="s">
        <v>11</v>
      </c>
    </row>
    <row r="1151" spans="1:4" s="1104" customFormat="1" ht="11.25" customHeight="1" x14ac:dyDescent="0.2">
      <c r="A1151" s="1414" t="s">
        <v>4699</v>
      </c>
      <c r="B1151" s="1109">
        <v>300</v>
      </c>
      <c r="C1151" s="1109">
        <v>300</v>
      </c>
      <c r="D1151" s="1115" t="s">
        <v>559</v>
      </c>
    </row>
    <row r="1152" spans="1:4" s="1104" customFormat="1" ht="11.25" customHeight="1" x14ac:dyDescent="0.2">
      <c r="A1152" s="1416"/>
      <c r="B1152" s="1111">
        <v>300</v>
      </c>
      <c r="C1152" s="1111">
        <v>300</v>
      </c>
      <c r="D1152" s="1117" t="s">
        <v>11</v>
      </c>
    </row>
    <row r="1153" spans="1:4" s="1104" customFormat="1" ht="11.25" customHeight="1" x14ac:dyDescent="0.2">
      <c r="A1153" s="1415" t="s">
        <v>4700</v>
      </c>
      <c r="B1153" s="1110">
        <v>35</v>
      </c>
      <c r="C1153" s="1110">
        <v>35</v>
      </c>
      <c r="D1153" s="1116" t="s">
        <v>2939</v>
      </c>
    </row>
    <row r="1154" spans="1:4" s="1104" customFormat="1" ht="11.25" customHeight="1" x14ac:dyDescent="0.2">
      <c r="A1154" s="1415"/>
      <c r="B1154" s="1110">
        <v>300</v>
      </c>
      <c r="C1154" s="1110">
        <v>300</v>
      </c>
      <c r="D1154" s="1116" t="s">
        <v>559</v>
      </c>
    </row>
    <row r="1155" spans="1:4" s="1104" customFormat="1" ht="11.25" customHeight="1" x14ac:dyDescent="0.2">
      <c r="A1155" s="1416"/>
      <c r="B1155" s="1111">
        <v>335</v>
      </c>
      <c r="C1155" s="1111">
        <v>335</v>
      </c>
      <c r="D1155" s="1117" t="s">
        <v>11</v>
      </c>
    </row>
    <row r="1156" spans="1:4" s="1104" customFormat="1" ht="11.25" customHeight="1" x14ac:dyDescent="0.2">
      <c r="A1156" s="1415" t="s">
        <v>3870</v>
      </c>
      <c r="B1156" s="1110">
        <v>200</v>
      </c>
      <c r="C1156" s="1110">
        <v>200</v>
      </c>
      <c r="D1156" s="1116" t="s">
        <v>559</v>
      </c>
    </row>
    <row r="1157" spans="1:4" s="1104" customFormat="1" ht="11.25" customHeight="1" x14ac:dyDescent="0.2">
      <c r="A1157" s="1415"/>
      <c r="B1157" s="1110">
        <v>200</v>
      </c>
      <c r="C1157" s="1110">
        <v>200</v>
      </c>
      <c r="D1157" s="1116" t="s">
        <v>11</v>
      </c>
    </row>
    <row r="1158" spans="1:4" s="1104" customFormat="1" ht="11.25" customHeight="1" x14ac:dyDescent="0.2">
      <c r="A1158" s="1414" t="s">
        <v>4701</v>
      </c>
      <c r="B1158" s="1109">
        <v>231.07</v>
      </c>
      <c r="C1158" s="1109">
        <v>231.06599999999997</v>
      </c>
      <c r="D1158" s="1115" t="s">
        <v>3073</v>
      </c>
    </row>
    <row r="1159" spans="1:4" s="1104" customFormat="1" ht="11.25" customHeight="1" x14ac:dyDescent="0.2">
      <c r="A1159" s="1415"/>
      <c r="B1159" s="1110">
        <v>231.07</v>
      </c>
      <c r="C1159" s="1110">
        <v>231.06599999999997</v>
      </c>
      <c r="D1159" s="1116" t="s">
        <v>11</v>
      </c>
    </row>
    <row r="1160" spans="1:4" s="1104" customFormat="1" ht="11.25" customHeight="1" x14ac:dyDescent="0.2">
      <c r="A1160" s="1414" t="s">
        <v>1744</v>
      </c>
      <c r="B1160" s="1109">
        <v>4753</v>
      </c>
      <c r="C1160" s="1109">
        <v>4753</v>
      </c>
      <c r="D1160" s="1115" t="s">
        <v>600</v>
      </c>
    </row>
    <row r="1161" spans="1:4" s="1104" customFormat="1" ht="11.25" customHeight="1" x14ac:dyDescent="0.2">
      <c r="A1161" s="1416"/>
      <c r="B1161" s="1111">
        <v>4753</v>
      </c>
      <c r="C1161" s="1111">
        <v>4753</v>
      </c>
      <c r="D1161" s="1117" t="s">
        <v>11</v>
      </c>
    </row>
    <row r="1162" spans="1:4" s="1104" customFormat="1" ht="21" x14ac:dyDescent="0.2">
      <c r="A1162" s="1415" t="s">
        <v>1745</v>
      </c>
      <c r="B1162" s="1110">
        <v>1000</v>
      </c>
      <c r="C1162" s="1110">
        <v>1000</v>
      </c>
      <c r="D1162" s="1116" t="s">
        <v>599</v>
      </c>
    </row>
    <row r="1163" spans="1:4" s="1104" customFormat="1" ht="11.25" customHeight="1" x14ac:dyDescent="0.2">
      <c r="A1163" s="1415"/>
      <c r="B1163" s="1110">
        <v>6108</v>
      </c>
      <c r="C1163" s="1110">
        <v>6108</v>
      </c>
      <c r="D1163" s="1116" t="s">
        <v>600</v>
      </c>
    </row>
    <row r="1164" spans="1:4" s="1104" customFormat="1" ht="11.25" customHeight="1" x14ac:dyDescent="0.2">
      <c r="A1164" s="1415"/>
      <c r="B1164" s="1110">
        <v>104</v>
      </c>
      <c r="C1164" s="1110">
        <v>101.158</v>
      </c>
      <c r="D1164" s="1116" t="s">
        <v>598</v>
      </c>
    </row>
    <row r="1165" spans="1:4" s="1104" customFormat="1" ht="11.25" customHeight="1" x14ac:dyDescent="0.2">
      <c r="A1165" s="1415"/>
      <c r="B1165" s="1110">
        <v>7212</v>
      </c>
      <c r="C1165" s="1110">
        <v>7209.1580000000004</v>
      </c>
      <c r="D1165" s="1116" t="s">
        <v>11</v>
      </c>
    </row>
    <row r="1166" spans="1:4" s="1104" customFormat="1" ht="11.25" customHeight="1" x14ac:dyDescent="0.2">
      <c r="A1166" s="1414" t="s">
        <v>3871</v>
      </c>
      <c r="B1166" s="1109">
        <v>60.67</v>
      </c>
      <c r="C1166" s="1109">
        <v>60.673000000000002</v>
      </c>
      <c r="D1166" s="1115" t="s">
        <v>3073</v>
      </c>
    </row>
    <row r="1167" spans="1:4" s="1104" customFormat="1" ht="11.25" customHeight="1" x14ac:dyDescent="0.2">
      <c r="A1167" s="1416"/>
      <c r="B1167" s="1111">
        <v>60.67</v>
      </c>
      <c r="C1167" s="1111">
        <v>60.673000000000002</v>
      </c>
      <c r="D1167" s="1117" t="s">
        <v>11</v>
      </c>
    </row>
    <row r="1168" spans="1:4" s="1104" customFormat="1" ht="11.25" customHeight="1" x14ac:dyDescent="0.2">
      <c r="A1168" s="1415" t="s">
        <v>4702</v>
      </c>
      <c r="B1168" s="1110">
        <v>78.739999999999995</v>
      </c>
      <c r="C1168" s="1110">
        <v>78.734999999999999</v>
      </c>
      <c r="D1168" s="1116" t="s">
        <v>3073</v>
      </c>
    </row>
    <row r="1169" spans="1:4" s="1104" customFormat="1" ht="11.25" customHeight="1" x14ac:dyDescent="0.2">
      <c r="A1169" s="1415"/>
      <c r="B1169" s="1110">
        <v>78.739999999999995</v>
      </c>
      <c r="C1169" s="1110">
        <v>78.734999999999999</v>
      </c>
      <c r="D1169" s="1116" t="s">
        <v>11</v>
      </c>
    </row>
    <row r="1170" spans="1:4" s="1104" customFormat="1" ht="21" x14ac:dyDescent="0.2">
      <c r="A1170" s="1414" t="s">
        <v>4703</v>
      </c>
      <c r="B1170" s="1109">
        <v>79</v>
      </c>
      <c r="C1170" s="1109">
        <v>79</v>
      </c>
      <c r="D1170" s="1115" t="s">
        <v>599</v>
      </c>
    </row>
    <row r="1171" spans="1:4" s="1104" customFormat="1" ht="11.25" customHeight="1" x14ac:dyDescent="0.2">
      <c r="A1171" s="1415"/>
      <c r="B1171" s="1110">
        <v>1363</v>
      </c>
      <c r="C1171" s="1110">
        <v>1363</v>
      </c>
      <c r="D1171" s="1116" t="s">
        <v>600</v>
      </c>
    </row>
    <row r="1172" spans="1:4" s="1104" customFormat="1" ht="11.25" customHeight="1" x14ac:dyDescent="0.2">
      <c r="A1172" s="1416"/>
      <c r="B1172" s="1111">
        <v>1442</v>
      </c>
      <c r="C1172" s="1111">
        <v>1442</v>
      </c>
      <c r="D1172" s="1117" t="s">
        <v>11</v>
      </c>
    </row>
    <row r="1173" spans="1:4" s="1104" customFormat="1" ht="11.25" customHeight="1" x14ac:dyDescent="0.2">
      <c r="A1173" s="1415" t="s">
        <v>3274</v>
      </c>
      <c r="B1173" s="1110">
        <v>1198.22</v>
      </c>
      <c r="C1173" s="1110">
        <v>1198.2159999999999</v>
      </c>
      <c r="D1173" s="1116" t="s">
        <v>1654</v>
      </c>
    </row>
    <row r="1174" spans="1:4" s="1104" customFormat="1" ht="11.25" customHeight="1" x14ac:dyDescent="0.2">
      <c r="A1174" s="1415"/>
      <c r="B1174" s="1110">
        <v>1198.22</v>
      </c>
      <c r="C1174" s="1110">
        <v>1198.2159999999999</v>
      </c>
      <c r="D1174" s="1116" t="s">
        <v>11</v>
      </c>
    </row>
    <row r="1175" spans="1:4" s="1104" customFormat="1" ht="11.25" customHeight="1" x14ac:dyDescent="0.2">
      <c r="A1175" s="1414" t="s">
        <v>3275</v>
      </c>
      <c r="B1175" s="1109">
        <v>2366.8500000000004</v>
      </c>
      <c r="C1175" s="1109">
        <v>2366.848</v>
      </c>
      <c r="D1175" s="1115" t="s">
        <v>1654</v>
      </c>
    </row>
    <row r="1176" spans="1:4" s="1104" customFormat="1" ht="11.25" customHeight="1" x14ac:dyDescent="0.2">
      <c r="A1176" s="1416"/>
      <c r="B1176" s="1111">
        <v>2366.8500000000004</v>
      </c>
      <c r="C1176" s="1111">
        <v>2366.848</v>
      </c>
      <c r="D1176" s="1117" t="s">
        <v>11</v>
      </c>
    </row>
    <row r="1177" spans="1:4" s="1104" customFormat="1" ht="11.25" customHeight="1" x14ac:dyDescent="0.2">
      <c r="A1177" s="1415" t="s">
        <v>2699</v>
      </c>
      <c r="B1177" s="1110">
        <v>2000.76</v>
      </c>
      <c r="C1177" s="1110">
        <v>2000.7629999999999</v>
      </c>
      <c r="D1177" s="1116" t="s">
        <v>1654</v>
      </c>
    </row>
    <row r="1178" spans="1:4" s="1104" customFormat="1" ht="11.25" customHeight="1" x14ac:dyDescent="0.2">
      <c r="A1178" s="1416"/>
      <c r="B1178" s="1111">
        <v>2000.76</v>
      </c>
      <c r="C1178" s="1111">
        <v>2000.7629999999999</v>
      </c>
      <c r="D1178" s="1117" t="s">
        <v>11</v>
      </c>
    </row>
    <row r="1179" spans="1:4" s="1104" customFormat="1" ht="11.25" customHeight="1" x14ac:dyDescent="0.2">
      <c r="A1179" s="1415" t="s">
        <v>1746</v>
      </c>
      <c r="B1179" s="1110">
        <v>1706.27</v>
      </c>
      <c r="C1179" s="1110">
        <v>1706.2639999999999</v>
      </c>
      <c r="D1179" s="1116" t="s">
        <v>1654</v>
      </c>
    </row>
    <row r="1180" spans="1:4" s="1104" customFormat="1" ht="11.25" customHeight="1" x14ac:dyDescent="0.2">
      <c r="A1180" s="1415"/>
      <c r="B1180" s="1110">
        <v>1706.27</v>
      </c>
      <c r="C1180" s="1110">
        <v>1706.2639999999999</v>
      </c>
      <c r="D1180" s="1116" t="s">
        <v>11</v>
      </c>
    </row>
    <row r="1181" spans="1:4" s="1104" customFormat="1" ht="11.25" customHeight="1" x14ac:dyDescent="0.2">
      <c r="A1181" s="1414" t="s">
        <v>3872</v>
      </c>
      <c r="B1181" s="1109">
        <v>960.22</v>
      </c>
      <c r="C1181" s="1109">
        <v>960.21899999999994</v>
      </c>
      <c r="D1181" s="1115" t="s">
        <v>1654</v>
      </c>
    </row>
    <row r="1182" spans="1:4" s="1104" customFormat="1" ht="11.25" customHeight="1" x14ac:dyDescent="0.2">
      <c r="A1182" s="1415"/>
      <c r="B1182" s="1110">
        <v>960.22</v>
      </c>
      <c r="C1182" s="1110">
        <v>960.21899999999994</v>
      </c>
      <c r="D1182" s="1116" t="s">
        <v>11</v>
      </c>
    </row>
    <row r="1183" spans="1:4" s="1104" customFormat="1" ht="11.25" customHeight="1" x14ac:dyDescent="0.2">
      <c r="A1183" s="1414" t="s">
        <v>2548</v>
      </c>
      <c r="B1183" s="1109">
        <v>2050.1999999999998</v>
      </c>
      <c r="C1183" s="1109">
        <v>2050.1999999999998</v>
      </c>
      <c r="D1183" s="1115" t="s">
        <v>1654</v>
      </c>
    </row>
    <row r="1184" spans="1:4" s="1104" customFormat="1" ht="11.25" customHeight="1" x14ac:dyDescent="0.2">
      <c r="A1184" s="1416"/>
      <c r="B1184" s="1111">
        <v>2050.1999999999998</v>
      </c>
      <c r="C1184" s="1111">
        <v>2050.1999999999998</v>
      </c>
      <c r="D1184" s="1117" t="s">
        <v>11</v>
      </c>
    </row>
    <row r="1185" spans="1:4" s="1104" customFormat="1" ht="11.25" customHeight="1" x14ac:dyDescent="0.2">
      <c r="A1185" s="1415" t="s">
        <v>2981</v>
      </c>
      <c r="B1185" s="1110">
        <v>2443.2600000000002</v>
      </c>
      <c r="C1185" s="1110">
        <v>2443.259</v>
      </c>
      <c r="D1185" s="1116" t="s">
        <v>1654</v>
      </c>
    </row>
    <row r="1186" spans="1:4" s="1104" customFormat="1" ht="11.25" customHeight="1" x14ac:dyDescent="0.2">
      <c r="A1186" s="1415"/>
      <c r="B1186" s="1110">
        <v>2443.2600000000002</v>
      </c>
      <c r="C1186" s="1110">
        <v>2443.259</v>
      </c>
      <c r="D1186" s="1116" t="s">
        <v>11</v>
      </c>
    </row>
    <row r="1187" spans="1:4" s="1104" customFormat="1" ht="11.25" customHeight="1" x14ac:dyDescent="0.2">
      <c r="A1187" s="1414" t="s">
        <v>2982</v>
      </c>
      <c r="B1187" s="1109">
        <v>1435.1399999999999</v>
      </c>
      <c r="C1187" s="1109">
        <v>1435.143</v>
      </c>
      <c r="D1187" s="1115" t="s">
        <v>1654</v>
      </c>
    </row>
    <row r="1188" spans="1:4" s="1104" customFormat="1" ht="11.25" customHeight="1" x14ac:dyDescent="0.2">
      <c r="A1188" s="1416"/>
      <c r="B1188" s="1111">
        <v>1435.1399999999999</v>
      </c>
      <c r="C1188" s="1111">
        <v>1435.143</v>
      </c>
      <c r="D1188" s="1117" t="s">
        <v>11</v>
      </c>
    </row>
    <row r="1189" spans="1:4" s="1104" customFormat="1" ht="11.25" customHeight="1" x14ac:dyDescent="0.2">
      <c r="A1189" s="1415" t="s">
        <v>1747</v>
      </c>
      <c r="B1189" s="1110">
        <v>20338</v>
      </c>
      <c r="C1189" s="1110">
        <v>20338</v>
      </c>
      <c r="D1189" s="1116" t="s">
        <v>3873</v>
      </c>
    </row>
    <row r="1190" spans="1:4" s="1104" customFormat="1" ht="11.25" customHeight="1" x14ac:dyDescent="0.2">
      <c r="A1190" s="1415"/>
      <c r="B1190" s="1110">
        <v>74000</v>
      </c>
      <c r="C1190" s="1110">
        <v>73982.441999999995</v>
      </c>
      <c r="D1190" s="1116" t="s">
        <v>3874</v>
      </c>
    </row>
    <row r="1191" spans="1:4" s="1104" customFormat="1" ht="11.25" customHeight="1" x14ac:dyDescent="0.2">
      <c r="A1191" s="1415"/>
      <c r="B1191" s="1110">
        <v>94338</v>
      </c>
      <c r="C1191" s="1110">
        <v>94320.441999999995</v>
      </c>
      <c r="D1191" s="1116" t="s">
        <v>11</v>
      </c>
    </row>
    <row r="1192" spans="1:4" s="1104" customFormat="1" ht="21" x14ac:dyDescent="0.2">
      <c r="A1192" s="1414" t="s">
        <v>1748</v>
      </c>
      <c r="B1192" s="1109">
        <v>12</v>
      </c>
      <c r="C1192" s="1109">
        <v>12</v>
      </c>
      <c r="D1192" s="1115" t="s">
        <v>599</v>
      </c>
    </row>
    <row r="1193" spans="1:4" s="1104" customFormat="1" ht="11.25" customHeight="1" x14ac:dyDescent="0.2">
      <c r="A1193" s="1415"/>
      <c r="B1193" s="1110">
        <v>634</v>
      </c>
      <c r="C1193" s="1110">
        <v>634</v>
      </c>
      <c r="D1193" s="1116" t="s">
        <v>600</v>
      </c>
    </row>
    <row r="1194" spans="1:4" s="1104" customFormat="1" ht="11.25" customHeight="1" x14ac:dyDescent="0.2">
      <c r="A1194" s="1416"/>
      <c r="B1194" s="1111">
        <v>646</v>
      </c>
      <c r="C1194" s="1111">
        <v>646</v>
      </c>
      <c r="D1194" s="1117" t="s">
        <v>11</v>
      </c>
    </row>
    <row r="1195" spans="1:4" s="1104" customFormat="1" ht="11.25" customHeight="1" x14ac:dyDescent="0.2">
      <c r="A1195" s="1415" t="s">
        <v>3276</v>
      </c>
      <c r="B1195" s="1110">
        <v>195</v>
      </c>
      <c r="C1195" s="1110">
        <v>145.13198</v>
      </c>
      <c r="D1195" s="1116" t="s">
        <v>3714</v>
      </c>
    </row>
    <row r="1196" spans="1:4" s="1104" customFormat="1" ht="11.25" customHeight="1" x14ac:dyDescent="0.2">
      <c r="A1196" s="1415"/>
      <c r="B1196" s="1110">
        <v>195</v>
      </c>
      <c r="C1196" s="1110">
        <v>145.13198</v>
      </c>
      <c r="D1196" s="1116" t="s">
        <v>11</v>
      </c>
    </row>
    <row r="1197" spans="1:4" s="1104" customFormat="1" ht="11.25" customHeight="1" x14ac:dyDescent="0.2">
      <c r="A1197" s="1414" t="s">
        <v>362</v>
      </c>
      <c r="B1197" s="1109">
        <v>5300</v>
      </c>
      <c r="C1197" s="1109">
        <v>5300</v>
      </c>
      <c r="D1197" s="1115" t="s">
        <v>3739</v>
      </c>
    </row>
    <row r="1198" spans="1:4" s="1104" customFormat="1" ht="11.25" customHeight="1" x14ac:dyDescent="0.2">
      <c r="A1198" s="1416"/>
      <c r="B1198" s="1111">
        <v>5300</v>
      </c>
      <c r="C1198" s="1111">
        <v>5300</v>
      </c>
      <c r="D1198" s="1117" t="s">
        <v>11</v>
      </c>
    </row>
    <row r="1199" spans="1:4" s="1104" customFormat="1" ht="11.25" customHeight="1" x14ac:dyDescent="0.2">
      <c r="A1199" s="1415" t="s">
        <v>3504</v>
      </c>
      <c r="B1199" s="1110">
        <v>500</v>
      </c>
      <c r="C1199" s="1110">
        <v>500</v>
      </c>
      <c r="D1199" s="1116" t="s">
        <v>3761</v>
      </c>
    </row>
    <row r="1200" spans="1:4" s="1104" customFormat="1" ht="11.25" customHeight="1" x14ac:dyDescent="0.2">
      <c r="A1200" s="1416"/>
      <c r="B1200" s="1111">
        <v>500</v>
      </c>
      <c r="C1200" s="1111">
        <v>500</v>
      </c>
      <c r="D1200" s="1117" t="s">
        <v>11</v>
      </c>
    </row>
    <row r="1201" spans="1:4" s="1104" customFormat="1" ht="11.25" customHeight="1" x14ac:dyDescent="0.2">
      <c r="A1201" s="1415" t="s">
        <v>3875</v>
      </c>
      <c r="B1201" s="1110">
        <v>77.81</v>
      </c>
      <c r="C1201" s="1110">
        <v>77.811999999999998</v>
      </c>
      <c r="D1201" s="1116" t="s">
        <v>3073</v>
      </c>
    </row>
    <row r="1202" spans="1:4" s="1104" customFormat="1" ht="11.25" customHeight="1" x14ac:dyDescent="0.2">
      <c r="A1202" s="1415"/>
      <c r="B1202" s="1110">
        <v>77.81</v>
      </c>
      <c r="C1202" s="1110">
        <v>77.811999999999998</v>
      </c>
      <c r="D1202" s="1116" t="s">
        <v>11</v>
      </c>
    </row>
    <row r="1203" spans="1:4" s="1104" customFormat="1" ht="11.25" customHeight="1" x14ac:dyDescent="0.2">
      <c r="A1203" s="1414" t="s">
        <v>1749</v>
      </c>
      <c r="B1203" s="1109">
        <v>214.98</v>
      </c>
      <c r="C1203" s="1109">
        <v>214.97</v>
      </c>
      <c r="D1203" s="1115" t="s">
        <v>588</v>
      </c>
    </row>
    <row r="1204" spans="1:4" s="1104" customFormat="1" ht="11.25" customHeight="1" x14ac:dyDescent="0.2">
      <c r="A1204" s="1415"/>
      <c r="B1204" s="1110">
        <v>214.98</v>
      </c>
      <c r="C1204" s="1110">
        <v>214.97</v>
      </c>
      <c r="D1204" s="1116" t="s">
        <v>11</v>
      </c>
    </row>
    <row r="1205" spans="1:4" s="1104" customFormat="1" ht="11.25" customHeight="1" x14ac:dyDescent="0.2">
      <c r="A1205" s="1414" t="s">
        <v>2700</v>
      </c>
      <c r="B1205" s="1109">
        <v>130</v>
      </c>
      <c r="C1205" s="1109">
        <v>130</v>
      </c>
      <c r="D1205" s="1115" t="s">
        <v>2896</v>
      </c>
    </row>
    <row r="1206" spans="1:4" s="1104" customFormat="1" ht="11.25" customHeight="1" x14ac:dyDescent="0.2">
      <c r="A1206" s="1416"/>
      <c r="B1206" s="1111">
        <v>130</v>
      </c>
      <c r="C1206" s="1111">
        <v>130</v>
      </c>
      <c r="D1206" s="1117" t="s">
        <v>11</v>
      </c>
    </row>
    <row r="1207" spans="1:4" s="1104" customFormat="1" ht="11.25" customHeight="1" x14ac:dyDescent="0.2">
      <c r="A1207" s="1414" t="s">
        <v>3277</v>
      </c>
      <c r="B1207" s="1109">
        <v>35</v>
      </c>
      <c r="C1207" s="1109">
        <v>35</v>
      </c>
      <c r="D1207" s="1115" t="s">
        <v>2939</v>
      </c>
    </row>
    <row r="1208" spans="1:4" s="1104" customFormat="1" ht="11.25" customHeight="1" x14ac:dyDescent="0.2">
      <c r="A1208" s="1416"/>
      <c r="B1208" s="1111">
        <v>35</v>
      </c>
      <c r="C1208" s="1111">
        <v>35</v>
      </c>
      <c r="D1208" s="1117" t="s">
        <v>11</v>
      </c>
    </row>
    <row r="1209" spans="1:4" s="1104" customFormat="1" ht="11.25" customHeight="1" x14ac:dyDescent="0.2">
      <c r="A1209" s="1414" t="s">
        <v>2549</v>
      </c>
      <c r="B1209" s="1109">
        <v>35</v>
      </c>
      <c r="C1209" s="1109">
        <v>35</v>
      </c>
      <c r="D1209" s="1115" t="s">
        <v>2939</v>
      </c>
    </row>
    <row r="1210" spans="1:4" s="1104" customFormat="1" ht="11.25" customHeight="1" x14ac:dyDescent="0.2">
      <c r="A1210" s="1416"/>
      <c r="B1210" s="1111">
        <v>35</v>
      </c>
      <c r="C1210" s="1111">
        <v>35</v>
      </c>
      <c r="D1210" s="1117" t="s">
        <v>11</v>
      </c>
    </row>
    <row r="1211" spans="1:4" s="1104" customFormat="1" ht="11.25" customHeight="1" x14ac:dyDescent="0.2">
      <c r="A1211" s="1415" t="s">
        <v>2983</v>
      </c>
      <c r="B1211" s="1110">
        <v>325.86</v>
      </c>
      <c r="C1211" s="1110">
        <v>325.86099999999999</v>
      </c>
      <c r="D1211" s="1116" t="s">
        <v>3073</v>
      </c>
    </row>
    <row r="1212" spans="1:4" s="1104" customFormat="1" ht="11.25" customHeight="1" x14ac:dyDescent="0.2">
      <c r="A1212" s="1415"/>
      <c r="B1212" s="1110">
        <v>325.86</v>
      </c>
      <c r="C1212" s="1110">
        <v>325.86099999999999</v>
      </c>
      <c r="D1212" s="1116" t="s">
        <v>11</v>
      </c>
    </row>
    <row r="1213" spans="1:4" s="1104" customFormat="1" ht="11.25" customHeight="1" x14ac:dyDescent="0.2">
      <c r="A1213" s="1414" t="s">
        <v>3876</v>
      </c>
      <c r="B1213" s="1109">
        <v>34.86</v>
      </c>
      <c r="C1213" s="1109">
        <v>34.856999999999999</v>
      </c>
      <c r="D1213" s="1115" t="s">
        <v>3073</v>
      </c>
    </row>
    <row r="1214" spans="1:4" s="1104" customFormat="1" ht="11.25" customHeight="1" x14ac:dyDescent="0.2">
      <c r="A1214" s="1416"/>
      <c r="B1214" s="1111">
        <v>34.86</v>
      </c>
      <c r="C1214" s="1111">
        <v>34.856999999999999</v>
      </c>
      <c r="D1214" s="1117" t="s">
        <v>11</v>
      </c>
    </row>
    <row r="1215" spans="1:4" s="1104" customFormat="1" ht="11.25" customHeight="1" x14ac:dyDescent="0.2">
      <c r="A1215" s="1415" t="s">
        <v>2701</v>
      </c>
      <c r="B1215" s="1110">
        <v>130</v>
      </c>
      <c r="C1215" s="1110">
        <v>130</v>
      </c>
      <c r="D1215" s="1116" t="s">
        <v>2896</v>
      </c>
    </row>
    <row r="1216" spans="1:4" s="1104" customFormat="1" ht="11.25" customHeight="1" x14ac:dyDescent="0.2">
      <c r="A1216" s="1415"/>
      <c r="B1216" s="1110">
        <v>130</v>
      </c>
      <c r="C1216" s="1110">
        <v>130</v>
      </c>
      <c r="D1216" s="1116" t="s">
        <v>11</v>
      </c>
    </row>
    <row r="1217" spans="1:4" s="1104" customFormat="1" ht="11.25" customHeight="1" x14ac:dyDescent="0.2">
      <c r="A1217" s="1414" t="s">
        <v>3877</v>
      </c>
      <c r="B1217" s="1109">
        <v>53.04</v>
      </c>
      <c r="C1217" s="1109">
        <v>53.037999999999997</v>
      </c>
      <c r="D1217" s="1115" t="s">
        <v>3073</v>
      </c>
    </row>
    <row r="1218" spans="1:4" s="1104" customFormat="1" ht="11.25" customHeight="1" x14ac:dyDescent="0.2">
      <c r="A1218" s="1416"/>
      <c r="B1218" s="1111">
        <v>53.04</v>
      </c>
      <c r="C1218" s="1111">
        <v>53.037999999999997</v>
      </c>
      <c r="D1218" s="1117" t="s">
        <v>11</v>
      </c>
    </row>
    <row r="1219" spans="1:4" s="1104" customFormat="1" ht="11.25" customHeight="1" x14ac:dyDescent="0.2">
      <c r="A1219" s="1415" t="s">
        <v>3878</v>
      </c>
      <c r="B1219" s="1110">
        <v>341.84</v>
      </c>
      <c r="C1219" s="1110">
        <v>341.83629999999999</v>
      </c>
      <c r="D1219" s="1116" t="s">
        <v>3222</v>
      </c>
    </row>
    <row r="1220" spans="1:4" s="1104" customFormat="1" ht="11.25" customHeight="1" x14ac:dyDescent="0.2">
      <c r="A1220" s="1416"/>
      <c r="B1220" s="1111">
        <v>341.84</v>
      </c>
      <c r="C1220" s="1111">
        <v>341.83629999999999</v>
      </c>
      <c r="D1220" s="1117" t="s">
        <v>11</v>
      </c>
    </row>
    <row r="1221" spans="1:4" s="1104" customFormat="1" ht="11.25" customHeight="1" x14ac:dyDescent="0.2">
      <c r="A1221" s="1415" t="s">
        <v>3879</v>
      </c>
      <c r="B1221" s="1110">
        <v>216.39999999999998</v>
      </c>
      <c r="C1221" s="1110">
        <v>216.39400000000001</v>
      </c>
      <c r="D1221" s="1116" t="s">
        <v>3073</v>
      </c>
    </row>
    <row r="1222" spans="1:4" s="1104" customFormat="1" ht="11.25" customHeight="1" x14ac:dyDescent="0.2">
      <c r="A1222" s="1415"/>
      <c r="B1222" s="1110">
        <v>216.39999999999998</v>
      </c>
      <c r="C1222" s="1110">
        <v>216.39400000000001</v>
      </c>
      <c r="D1222" s="1116" t="s">
        <v>11</v>
      </c>
    </row>
    <row r="1223" spans="1:4" s="1104" customFormat="1" ht="11.25" customHeight="1" x14ac:dyDescent="0.2">
      <c r="A1223" s="1414" t="s">
        <v>3880</v>
      </c>
      <c r="B1223" s="1109">
        <v>251.08</v>
      </c>
      <c r="C1223" s="1109">
        <v>251.07600000000002</v>
      </c>
      <c r="D1223" s="1115" t="s">
        <v>3073</v>
      </c>
    </row>
    <row r="1224" spans="1:4" s="1104" customFormat="1" ht="11.25" customHeight="1" x14ac:dyDescent="0.2">
      <c r="A1224" s="1415"/>
      <c r="B1224" s="1110">
        <v>251.08</v>
      </c>
      <c r="C1224" s="1110">
        <v>251.07600000000002</v>
      </c>
      <c r="D1224" s="1116" t="s">
        <v>11</v>
      </c>
    </row>
    <row r="1225" spans="1:4" s="1104" customFormat="1" ht="11.25" customHeight="1" x14ac:dyDescent="0.2">
      <c r="A1225" s="1414" t="s">
        <v>3881</v>
      </c>
      <c r="B1225" s="1109">
        <v>56.29</v>
      </c>
      <c r="C1225" s="1109">
        <v>56.287999999999997</v>
      </c>
      <c r="D1225" s="1115" t="s">
        <v>3073</v>
      </c>
    </row>
    <row r="1226" spans="1:4" s="1104" customFormat="1" ht="11.25" customHeight="1" x14ac:dyDescent="0.2">
      <c r="A1226" s="1416"/>
      <c r="B1226" s="1111">
        <v>56.29</v>
      </c>
      <c r="C1226" s="1111">
        <v>56.287999999999997</v>
      </c>
      <c r="D1226" s="1117" t="s">
        <v>11</v>
      </c>
    </row>
    <row r="1227" spans="1:4" s="1104" customFormat="1" ht="11.25" customHeight="1" x14ac:dyDescent="0.2">
      <c r="A1227" s="1415" t="s">
        <v>3882</v>
      </c>
      <c r="B1227" s="1110">
        <v>298.94</v>
      </c>
      <c r="C1227" s="1110">
        <v>298.93799999999999</v>
      </c>
      <c r="D1227" s="1116" t="s">
        <v>3073</v>
      </c>
    </row>
    <row r="1228" spans="1:4" s="1104" customFormat="1" ht="11.25" customHeight="1" x14ac:dyDescent="0.2">
      <c r="A1228" s="1415"/>
      <c r="B1228" s="1110">
        <v>298.94</v>
      </c>
      <c r="C1228" s="1110">
        <v>298.93799999999999</v>
      </c>
      <c r="D1228" s="1116" t="s">
        <v>11</v>
      </c>
    </row>
    <row r="1229" spans="1:4" s="1104" customFormat="1" ht="11.25" customHeight="1" x14ac:dyDescent="0.2">
      <c r="A1229" s="1414" t="s">
        <v>3883</v>
      </c>
      <c r="B1229" s="1109">
        <v>350</v>
      </c>
      <c r="C1229" s="1109">
        <v>350</v>
      </c>
      <c r="D1229" s="1115" t="s">
        <v>3073</v>
      </c>
    </row>
    <row r="1230" spans="1:4" s="1104" customFormat="1" ht="11.25" customHeight="1" x14ac:dyDescent="0.2">
      <c r="A1230" s="1416"/>
      <c r="B1230" s="1111">
        <v>350</v>
      </c>
      <c r="C1230" s="1111">
        <v>350</v>
      </c>
      <c r="D1230" s="1117" t="s">
        <v>11</v>
      </c>
    </row>
    <row r="1231" spans="1:4" s="1104" customFormat="1" ht="11.25" customHeight="1" x14ac:dyDescent="0.2">
      <c r="A1231" s="1415" t="s">
        <v>3884</v>
      </c>
      <c r="B1231" s="1110">
        <v>62.79</v>
      </c>
      <c r="C1231" s="1110">
        <v>62.793999999999997</v>
      </c>
      <c r="D1231" s="1116" t="s">
        <v>3073</v>
      </c>
    </row>
    <row r="1232" spans="1:4" s="1104" customFormat="1" ht="11.25" customHeight="1" x14ac:dyDescent="0.2">
      <c r="A1232" s="1415"/>
      <c r="B1232" s="1110">
        <v>62.79</v>
      </c>
      <c r="C1232" s="1110">
        <v>62.793999999999997</v>
      </c>
      <c r="D1232" s="1116" t="s">
        <v>11</v>
      </c>
    </row>
    <row r="1233" spans="1:4" s="1104" customFormat="1" ht="11.25" customHeight="1" x14ac:dyDescent="0.2">
      <c r="A1233" s="1414" t="s">
        <v>3885</v>
      </c>
      <c r="B1233" s="1109">
        <v>113.41</v>
      </c>
      <c r="C1233" s="1109">
        <v>113.40900000000001</v>
      </c>
      <c r="D1233" s="1115" t="s">
        <v>2896</v>
      </c>
    </row>
    <row r="1234" spans="1:4" s="1104" customFormat="1" ht="11.25" customHeight="1" x14ac:dyDescent="0.2">
      <c r="A1234" s="1416"/>
      <c r="B1234" s="1111">
        <v>113.41</v>
      </c>
      <c r="C1234" s="1111">
        <v>113.40900000000001</v>
      </c>
      <c r="D1234" s="1117" t="s">
        <v>11</v>
      </c>
    </row>
    <row r="1235" spans="1:4" s="1104" customFormat="1" ht="11.25" customHeight="1" x14ac:dyDescent="0.2">
      <c r="A1235" s="1415" t="s">
        <v>4704</v>
      </c>
      <c r="B1235" s="1110">
        <v>270.14</v>
      </c>
      <c r="C1235" s="1110">
        <v>270.14300000000003</v>
      </c>
      <c r="D1235" s="1116" t="s">
        <v>3073</v>
      </c>
    </row>
    <row r="1236" spans="1:4" s="1104" customFormat="1" ht="11.25" customHeight="1" x14ac:dyDescent="0.2">
      <c r="A1236" s="1415"/>
      <c r="B1236" s="1110">
        <v>270.14</v>
      </c>
      <c r="C1236" s="1110">
        <v>270.14300000000003</v>
      </c>
      <c r="D1236" s="1116" t="s">
        <v>11</v>
      </c>
    </row>
    <row r="1237" spans="1:4" s="1104" customFormat="1" ht="11.25" customHeight="1" x14ac:dyDescent="0.2">
      <c r="A1237" s="1414" t="s">
        <v>462</v>
      </c>
      <c r="B1237" s="1109">
        <v>100</v>
      </c>
      <c r="C1237" s="1109">
        <v>100</v>
      </c>
      <c r="D1237" s="1115" t="s">
        <v>651</v>
      </c>
    </row>
    <row r="1238" spans="1:4" s="1104" customFormat="1" ht="11.25" customHeight="1" x14ac:dyDescent="0.2">
      <c r="A1238" s="1416"/>
      <c r="B1238" s="1111">
        <v>100</v>
      </c>
      <c r="C1238" s="1111">
        <v>100</v>
      </c>
      <c r="D1238" s="1117" t="s">
        <v>11</v>
      </c>
    </row>
    <row r="1239" spans="1:4" s="1104" customFormat="1" ht="21" x14ac:dyDescent="0.2">
      <c r="A1239" s="1415" t="s">
        <v>1750</v>
      </c>
      <c r="B1239" s="1110">
        <v>35</v>
      </c>
      <c r="C1239" s="1110">
        <v>35</v>
      </c>
      <c r="D1239" s="1116" t="s">
        <v>599</v>
      </c>
    </row>
    <row r="1240" spans="1:4" s="1104" customFormat="1" ht="11.25" customHeight="1" x14ac:dyDescent="0.2">
      <c r="A1240" s="1415"/>
      <c r="B1240" s="1110">
        <v>1568</v>
      </c>
      <c r="C1240" s="1110">
        <v>1568</v>
      </c>
      <c r="D1240" s="1116" t="s">
        <v>600</v>
      </c>
    </row>
    <row r="1241" spans="1:4" s="1104" customFormat="1" ht="11.25" customHeight="1" x14ac:dyDescent="0.2">
      <c r="A1241" s="1416"/>
      <c r="B1241" s="1111">
        <v>1603</v>
      </c>
      <c r="C1241" s="1111">
        <v>1603</v>
      </c>
      <c r="D1241" s="1117" t="s">
        <v>11</v>
      </c>
    </row>
    <row r="1242" spans="1:4" s="1104" customFormat="1" ht="11.25" customHeight="1" x14ac:dyDescent="0.2">
      <c r="A1242" s="1415" t="s">
        <v>1751</v>
      </c>
      <c r="B1242" s="1110">
        <v>1972.38</v>
      </c>
      <c r="C1242" s="1110">
        <v>1972.375</v>
      </c>
      <c r="D1242" s="1116" t="s">
        <v>1654</v>
      </c>
    </row>
    <row r="1243" spans="1:4" s="1104" customFormat="1" ht="11.25" customHeight="1" x14ac:dyDescent="0.2">
      <c r="A1243" s="1415"/>
      <c r="B1243" s="1110">
        <v>1972.38</v>
      </c>
      <c r="C1243" s="1110">
        <v>1972.375</v>
      </c>
      <c r="D1243" s="1116" t="s">
        <v>11</v>
      </c>
    </row>
    <row r="1244" spans="1:4" s="1104" customFormat="1" ht="11.25" customHeight="1" x14ac:dyDescent="0.2">
      <c r="A1244" s="1414" t="s">
        <v>1752</v>
      </c>
      <c r="B1244" s="1109">
        <v>2542.1000000000004</v>
      </c>
      <c r="C1244" s="1109">
        <v>2542.098</v>
      </c>
      <c r="D1244" s="1115" t="s">
        <v>1654</v>
      </c>
    </row>
    <row r="1245" spans="1:4" s="1104" customFormat="1" ht="11.25" customHeight="1" x14ac:dyDescent="0.2">
      <c r="A1245" s="1415"/>
      <c r="B1245" s="1110">
        <v>2542.1000000000004</v>
      </c>
      <c r="C1245" s="1110">
        <v>2542.098</v>
      </c>
      <c r="D1245" s="1116" t="s">
        <v>11</v>
      </c>
    </row>
    <row r="1246" spans="1:4" s="1104" customFormat="1" ht="11.25" customHeight="1" x14ac:dyDescent="0.2">
      <c r="A1246" s="1414" t="s">
        <v>1753</v>
      </c>
      <c r="B1246" s="1109">
        <v>3941.9500000000003</v>
      </c>
      <c r="C1246" s="1109">
        <v>3941.9409999999998</v>
      </c>
      <c r="D1246" s="1115" t="s">
        <v>1654</v>
      </c>
    </row>
    <row r="1247" spans="1:4" s="1104" customFormat="1" ht="11.25" customHeight="1" x14ac:dyDescent="0.2">
      <c r="A1247" s="1416"/>
      <c r="B1247" s="1111">
        <v>3941.9500000000003</v>
      </c>
      <c r="C1247" s="1111">
        <v>3941.9409999999998</v>
      </c>
      <c r="D1247" s="1117" t="s">
        <v>11</v>
      </c>
    </row>
    <row r="1248" spans="1:4" s="1104" customFormat="1" ht="11.25" customHeight="1" x14ac:dyDescent="0.2">
      <c r="A1248" s="1415" t="s">
        <v>1754</v>
      </c>
      <c r="B1248" s="1110">
        <v>2381.73</v>
      </c>
      <c r="C1248" s="1110">
        <v>2381.7330000000002</v>
      </c>
      <c r="D1248" s="1116" t="s">
        <v>1654</v>
      </c>
    </row>
    <row r="1249" spans="1:4" s="1104" customFormat="1" ht="11.25" customHeight="1" x14ac:dyDescent="0.2">
      <c r="A1249" s="1415"/>
      <c r="B1249" s="1110">
        <v>2381.73</v>
      </c>
      <c r="C1249" s="1110">
        <v>2381.7330000000002</v>
      </c>
      <c r="D1249" s="1116" t="s">
        <v>11</v>
      </c>
    </row>
    <row r="1250" spans="1:4" s="1104" customFormat="1" ht="11.25" customHeight="1" x14ac:dyDescent="0.2">
      <c r="A1250" s="1414" t="s">
        <v>1755</v>
      </c>
      <c r="B1250" s="1109">
        <v>12517.86</v>
      </c>
      <c r="C1250" s="1109">
        <v>12517.855</v>
      </c>
      <c r="D1250" s="1115" t="s">
        <v>1654</v>
      </c>
    </row>
    <row r="1251" spans="1:4" s="1104" customFormat="1" ht="11.25" customHeight="1" x14ac:dyDescent="0.2">
      <c r="A1251" s="1416"/>
      <c r="B1251" s="1111">
        <v>12517.86</v>
      </c>
      <c r="C1251" s="1111">
        <v>12517.855</v>
      </c>
      <c r="D1251" s="1117" t="s">
        <v>11</v>
      </c>
    </row>
    <row r="1252" spans="1:4" s="1104" customFormat="1" ht="11.25" customHeight="1" x14ac:dyDescent="0.2">
      <c r="A1252" s="1414" t="s">
        <v>3278</v>
      </c>
      <c r="B1252" s="1109">
        <v>321.52999999999997</v>
      </c>
      <c r="C1252" s="1109">
        <v>321.53399999999999</v>
      </c>
      <c r="D1252" s="1115" t="s">
        <v>1654</v>
      </c>
    </row>
    <row r="1253" spans="1:4" s="1104" customFormat="1" ht="11.25" customHeight="1" x14ac:dyDescent="0.2">
      <c r="A1253" s="1416"/>
      <c r="B1253" s="1111">
        <v>321.52999999999997</v>
      </c>
      <c r="C1253" s="1111">
        <v>321.53399999999999</v>
      </c>
      <c r="D1253" s="1117" t="s">
        <v>11</v>
      </c>
    </row>
    <row r="1254" spans="1:4" s="1104" customFormat="1" ht="11.25" customHeight="1" x14ac:dyDescent="0.2">
      <c r="A1254" s="1414" t="s">
        <v>1756</v>
      </c>
      <c r="B1254" s="1109">
        <v>6360.51</v>
      </c>
      <c r="C1254" s="1109">
        <v>6360.5060000000003</v>
      </c>
      <c r="D1254" s="1115" t="s">
        <v>1654</v>
      </c>
    </row>
    <row r="1255" spans="1:4" s="1104" customFormat="1" ht="11.25" customHeight="1" x14ac:dyDescent="0.2">
      <c r="A1255" s="1416"/>
      <c r="B1255" s="1111">
        <v>6360.51</v>
      </c>
      <c r="C1255" s="1111">
        <v>6360.5060000000003</v>
      </c>
      <c r="D1255" s="1117" t="s">
        <v>11</v>
      </c>
    </row>
    <row r="1256" spans="1:4" s="1104" customFormat="1" ht="11.25" customHeight="1" x14ac:dyDescent="0.2">
      <c r="A1256" s="1415" t="s">
        <v>1757</v>
      </c>
      <c r="B1256" s="1110">
        <v>2832.21</v>
      </c>
      <c r="C1256" s="1110">
        <v>2832.2050000000004</v>
      </c>
      <c r="D1256" s="1116" t="s">
        <v>1654</v>
      </c>
    </row>
    <row r="1257" spans="1:4" s="1104" customFormat="1" ht="11.25" customHeight="1" x14ac:dyDescent="0.2">
      <c r="A1257" s="1415"/>
      <c r="B1257" s="1110">
        <v>2832.21</v>
      </c>
      <c r="C1257" s="1110">
        <v>2832.2050000000004</v>
      </c>
      <c r="D1257" s="1116" t="s">
        <v>11</v>
      </c>
    </row>
    <row r="1258" spans="1:4" s="1104" customFormat="1" ht="11.25" customHeight="1" x14ac:dyDescent="0.2">
      <c r="A1258" s="1414" t="s">
        <v>1758</v>
      </c>
      <c r="B1258" s="1109">
        <v>6661.1</v>
      </c>
      <c r="C1258" s="1109">
        <v>6661.1030000000001</v>
      </c>
      <c r="D1258" s="1115" t="s">
        <v>1654</v>
      </c>
    </row>
    <row r="1259" spans="1:4" s="1104" customFormat="1" ht="11.25" customHeight="1" x14ac:dyDescent="0.2">
      <c r="A1259" s="1416"/>
      <c r="B1259" s="1111">
        <v>6661.1</v>
      </c>
      <c r="C1259" s="1111">
        <v>6661.1030000000001</v>
      </c>
      <c r="D1259" s="1117" t="s">
        <v>11</v>
      </c>
    </row>
    <row r="1260" spans="1:4" s="1104" customFormat="1" ht="11.25" customHeight="1" x14ac:dyDescent="0.2">
      <c r="A1260" s="1415" t="s">
        <v>2702</v>
      </c>
      <c r="B1260" s="1110">
        <v>4102.92</v>
      </c>
      <c r="C1260" s="1110">
        <v>4102.9169999999995</v>
      </c>
      <c r="D1260" s="1116" t="s">
        <v>1654</v>
      </c>
    </row>
    <row r="1261" spans="1:4" s="1104" customFormat="1" ht="11.25" customHeight="1" x14ac:dyDescent="0.2">
      <c r="A1261" s="1416"/>
      <c r="B1261" s="1111">
        <v>4102.92</v>
      </c>
      <c r="C1261" s="1111">
        <v>4102.9169999999995</v>
      </c>
      <c r="D1261" s="1117" t="s">
        <v>11</v>
      </c>
    </row>
    <row r="1262" spans="1:4" s="1104" customFormat="1" ht="11.25" customHeight="1" x14ac:dyDescent="0.2">
      <c r="A1262" s="1415" t="s">
        <v>1759</v>
      </c>
      <c r="B1262" s="1110">
        <v>1071.78</v>
      </c>
      <c r="C1262" s="1110">
        <v>1071.78</v>
      </c>
      <c r="D1262" s="1116" t="s">
        <v>1654</v>
      </c>
    </row>
    <row r="1263" spans="1:4" s="1104" customFormat="1" ht="11.25" customHeight="1" x14ac:dyDescent="0.2">
      <c r="A1263" s="1415"/>
      <c r="B1263" s="1110">
        <v>1071.78</v>
      </c>
      <c r="C1263" s="1110">
        <v>1071.78</v>
      </c>
      <c r="D1263" s="1116" t="s">
        <v>11</v>
      </c>
    </row>
    <row r="1264" spans="1:4" s="1104" customFormat="1" ht="11.25" customHeight="1" x14ac:dyDescent="0.2">
      <c r="A1264" s="1414" t="s">
        <v>1760</v>
      </c>
      <c r="B1264" s="1109">
        <v>4620.7999999999993</v>
      </c>
      <c r="C1264" s="1109">
        <v>4620.8019999999997</v>
      </c>
      <c r="D1264" s="1115" t="s">
        <v>1654</v>
      </c>
    </row>
    <row r="1265" spans="1:4" s="1104" customFormat="1" ht="11.25" customHeight="1" x14ac:dyDescent="0.2">
      <c r="A1265" s="1415"/>
      <c r="B1265" s="1110">
        <v>4620.7999999999993</v>
      </c>
      <c r="C1265" s="1110">
        <v>4620.8019999999997</v>
      </c>
      <c r="D1265" s="1116" t="s">
        <v>11</v>
      </c>
    </row>
    <row r="1266" spans="1:4" s="1104" customFormat="1" ht="11.25" customHeight="1" x14ac:dyDescent="0.2">
      <c r="A1266" s="1414" t="s">
        <v>4705</v>
      </c>
      <c r="B1266" s="1109">
        <v>1786.3</v>
      </c>
      <c r="C1266" s="1109">
        <v>1786.3</v>
      </c>
      <c r="D1266" s="1115" t="s">
        <v>1654</v>
      </c>
    </row>
    <row r="1267" spans="1:4" s="1104" customFormat="1" ht="11.25" customHeight="1" x14ac:dyDescent="0.2">
      <c r="A1267" s="1416"/>
      <c r="B1267" s="1111">
        <v>1786.3</v>
      </c>
      <c r="C1267" s="1111">
        <v>1786.3</v>
      </c>
      <c r="D1267" s="1117" t="s">
        <v>11</v>
      </c>
    </row>
    <row r="1268" spans="1:4" s="1104" customFormat="1" ht="11.25" customHeight="1" x14ac:dyDescent="0.2">
      <c r="A1268" s="1415" t="s">
        <v>1761</v>
      </c>
      <c r="B1268" s="1110">
        <v>5203.1099999999997</v>
      </c>
      <c r="C1268" s="1110">
        <v>5203.107</v>
      </c>
      <c r="D1268" s="1116" t="s">
        <v>1654</v>
      </c>
    </row>
    <row r="1269" spans="1:4" s="1104" customFormat="1" ht="11.25" customHeight="1" x14ac:dyDescent="0.2">
      <c r="A1269" s="1415"/>
      <c r="B1269" s="1110">
        <v>5203.1099999999997</v>
      </c>
      <c r="C1269" s="1110">
        <v>5203.107</v>
      </c>
      <c r="D1269" s="1116" t="s">
        <v>11</v>
      </c>
    </row>
    <row r="1270" spans="1:4" s="1104" customFormat="1" ht="11.25" customHeight="1" x14ac:dyDescent="0.2">
      <c r="A1270" s="1414" t="s">
        <v>1762</v>
      </c>
      <c r="B1270" s="1109">
        <v>5836.72</v>
      </c>
      <c r="C1270" s="1109">
        <v>5836.7180000000008</v>
      </c>
      <c r="D1270" s="1115" t="s">
        <v>1654</v>
      </c>
    </row>
    <row r="1271" spans="1:4" s="1104" customFormat="1" ht="11.25" customHeight="1" x14ac:dyDescent="0.2">
      <c r="A1271" s="1416"/>
      <c r="B1271" s="1111">
        <v>5836.72</v>
      </c>
      <c r="C1271" s="1111">
        <v>5836.7180000000008</v>
      </c>
      <c r="D1271" s="1117" t="s">
        <v>11</v>
      </c>
    </row>
    <row r="1272" spans="1:4" s="1104" customFormat="1" ht="11.25" customHeight="1" x14ac:dyDescent="0.2">
      <c r="A1272" s="1415" t="s">
        <v>1763</v>
      </c>
      <c r="B1272" s="1110">
        <v>7286.91</v>
      </c>
      <c r="C1272" s="1110">
        <v>7286.9039999999995</v>
      </c>
      <c r="D1272" s="1116" t="s">
        <v>1654</v>
      </c>
    </row>
    <row r="1273" spans="1:4" s="1104" customFormat="1" ht="11.25" customHeight="1" x14ac:dyDescent="0.2">
      <c r="A1273" s="1415"/>
      <c r="B1273" s="1110">
        <v>7286.91</v>
      </c>
      <c r="C1273" s="1110">
        <v>7286.9039999999995</v>
      </c>
      <c r="D1273" s="1116" t="s">
        <v>11</v>
      </c>
    </row>
    <row r="1274" spans="1:4" s="1104" customFormat="1" ht="11.25" customHeight="1" x14ac:dyDescent="0.2">
      <c r="A1274" s="1414" t="s">
        <v>1764</v>
      </c>
      <c r="B1274" s="1109">
        <v>2028.7</v>
      </c>
      <c r="C1274" s="1109">
        <v>2028.6959999999999</v>
      </c>
      <c r="D1274" s="1115" t="s">
        <v>1654</v>
      </c>
    </row>
    <row r="1275" spans="1:4" s="1104" customFormat="1" ht="11.25" customHeight="1" x14ac:dyDescent="0.2">
      <c r="A1275" s="1416"/>
      <c r="B1275" s="1111">
        <v>2028.7</v>
      </c>
      <c r="C1275" s="1111">
        <v>2028.6959999999999</v>
      </c>
      <c r="D1275" s="1117" t="s">
        <v>11</v>
      </c>
    </row>
    <row r="1276" spans="1:4" s="1104" customFormat="1" ht="11.25" customHeight="1" x14ac:dyDescent="0.2">
      <c r="A1276" s="1415" t="s">
        <v>1765</v>
      </c>
      <c r="B1276" s="1110">
        <v>167.47</v>
      </c>
      <c r="C1276" s="1110">
        <v>167.46299999999999</v>
      </c>
      <c r="D1276" s="1116" t="s">
        <v>4117</v>
      </c>
    </row>
    <row r="1277" spans="1:4" s="1104" customFormat="1" ht="11.25" customHeight="1" x14ac:dyDescent="0.2">
      <c r="A1277" s="1415"/>
      <c r="B1277" s="1110">
        <v>167.47</v>
      </c>
      <c r="C1277" s="1110">
        <v>167.46299999999999</v>
      </c>
      <c r="D1277" s="1116" t="s">
        <v>11</v>
      </c>
    </row>
    <row r="1278" spans="1:4" s="1104" customFormat="1" ht="11.25" customHeight="1" x14ac:dyDescent="0.2">
      <c r="A1278" s="1414" t="s">
        <v>363</v>
      </c>
      <c r="B1278" s="1109">
        <v>800</v>
      </c>
      <c r="C1278" s="1109">
        <v>800</v>
      </c>
      <c r="D1278" s="1115" t="s">
        <v>3739</v>
      </c>
    </row>
    <row r="1279" spans="1:4" s="1104" customFormat="1" ht="11.25" customHeight="1" x14ac:dyDescent="0.2">
      <c r="A1279" s="1416"/>
      <c r="B1279" s="1111">
        <v>800</v>
      </c>
      <c r="C1279" s="1111">
        <v>800</v>
      </c>
      <c r="D1279" s="1117" t="s">
        <v>11</v>
      </c>
    </row>
    <row r="1280" spans="1:4" s="1104" customFormat="1" ht="11.25" customHeight="1" x14ac:dyDescent="0.2">
      <c r="A1280" s="1415" t="s">
        <v>4706</v>
      </c>
      <c r="B1280" s="1110">
        <v>350</v>
      </c>
      <c r="C1280" s="1110">
        <v>350</v>
      </c>
      <c r="D1280" s="1116" t="s">
        <v>3073</v>
      </c>
    </row>
    <row r="1281" spans="1:4" s="1104" customFormat="1" ht="11.25" customHeight="1" x14ac:dyDescent="0.2">
      <c r="A1281" s="1416"/>
      <c r="B1281" s="1111">
        <v>350</v>
      </c>
      <c r="C1281" s="1111">
        <v>350</v>
      </c>
      <c r="D1281" s="1117" t="s">
        <v>11</v>
      </c>
    </row>
    <row r="1282" spans="1:4" s="1104" customFormat="1" ht="11.25" customHeight="1" x14ac:dyDescent="0.2">
      <c r="A1282" s="1415" t="s">
        <v>3886</v>
      </c>
      <c r="B1282" s="1110">
        <v>494.27</v>
      </c>
      <c r="C1282" s="1110">
        <v>494.26</v>
      </c>
      <c r="D1282" s="1116" t="s">
        <v>3073</v>
      </c>
    </row>
    <row r="1283" spans="1:4" s="1104" customFormat="1" ht="11.25" customHeight="1" x14ac:dyDescent="0.2">
      <c r="A1283" s="1415"/>
      <c r="B1283" s="1110">
        <v>494.27</v>
      </c>
      <c r="C1283" s="1110">
        <v>494.26</v>
      </c>
      <c r="D1283" s="1116" t="s">
        <v>11</v>
      </c>
    </row>
    <row r="1284" spans="1:4" s="1104" customFormat="1" ht="11.25" customHeight="1" x14ac:dyDescent="0.2">
      <c r="A1284" s="1414" t="s">
        <v>3887</v>
      </c>
      <c r="B1284" s="1109">
        <v>1050</v>
      </c>
      <c r="C1284" s="1109">
        <v>1050</v>
      </c>
      <c r="D1284" s="1115" t="s">
        <v>3073</v>
      </c>
    </row>
    <row r="1285" spans="1:4" s="1104" customFormat="1" ht="11.25" customHeight="1" x14ac:dyDescent="0.2">
      <c r="A1285" s="1415"/>
      <c r="B1285" s="1110">
        <v>1050</v>
      </c>
      <c r="C1285" s="1110">
        <v>1050</v>
      </c>
      <c r="D1285" s="1116" t="s">
        <v>11</v>
      </c>
    </row>
    <row r="1286" spans="1:4" s="1104" customFormat="1" ht="11.25" customHeight="1" x14ac:dyDescent="0.2">
      <c r="A1286" s="1414" t="s">
        <v>4707</v>
      </c>
      <c r="B1286" s="1109">
        <v>226.98</v>
      </c>
      <c r="C1286" s="1109">
        <v>226.98400000000001</v>
      </c>
      <c r="D1286" s="1115" t="s">
        <v>3073</v>
      </c>
    </row>
    <row r="1287" spans="1:4" s="1104" customFormat="1" ht="11.25" customHeight="1" x14ac:dyDescent="0.2">
      <c r="A1287" s="1416"/>
      <c r="B1287" s="1111">
        <v>226.98</v>
      </c>
      <c r="C1287" s="1111">
        <v>226.98400000000001</v>
      </c>
      <c r="D1287" s="1117" t="s">
        <v>11</v>
      </c>
    </row>
    <row r="1288" spans="1:4" s="1104" customFormat="1" ht="11.25" customHeight="1" x14ac:dyDescent="0.2">
      <c r="A1288" s="1415" t="s">
        <v>1766</v>
      </c>
      <c r="B1288" s="1110">
        <v>1100</v>
      </c>
      <c r="C1288" s="1110">
        <v>986.46299999999997</v>
      </c>
      <c r="D1288" s="1116" t="s">
        <v>539</v>
      </c>
    </row>
    <row r="1289" spans="1:4" s="1104" customFormat="1" ht="11.25" customHeight="1" x14ac:dyDescent="0.2">
      <c r="A1289" s="1415"/>
      <c r="B1289" s="1110">
        <v>1100</v>
      </c>
      <c r="C1289" s="1110">
        <v>986.46299999999997</v>
      </c>
      <c r="D1289" s="1116" t="s">
        <v>11</v>
      </c>
    </row>
    <row r="1290" spans="1:4" s="1104" customFormat="1" ht="11.25" customHeight="1" x14ac:dyDescent="0.2">
      <c r="A1290" s="1414" t="s">
        <v>4708</v>
      </c>
      <c r="B1290" s="1109">
        <v>150</v>
      </c>
      <c r="C1290" s="1109">
        <v>150</v>
      </c>
      <c r="D1290" s="1115" t="s">
        <v>3256</v>
      </c>
    </row>
    <row r="1291" spans="1:4" s="1104" customFormat="1" ht="11.25" customHeight="1" x14ac:dyDescent="0.2">
      <c r="A1291" s="1416"/>
      <c r="B1291" s="1111">
        <v>150</v>
      </c>
      <c r="C1291" s="1111">
        <v>150</v>
      </c>
      <c r="D1291" s="1117" t="s">
        <v>11</v>
      </c>
    </row>
    <row r="1292" spans="1:4" s="1104" customFormat="1" ht="11.25" customHeight="1" x14ac:dyDescent="0.2">
      <c r="A1292" s="1415" t="s">
        <v>3888</v>
      </c>
      <c r="B1292" s="1110">
        <v>500</v>
      </c>
      <c r="C1292" s="1110">
        <v>500</v>
      </c>
      <c r="D1292" s="1116" t="s">
        <v>3073</v>
      </c>
    </row>
    <row r="1293" spans="1:4" s="1104" customFormat="1" ht="11.25" customHeight="1" x14ac:dyDescent="0.2">
      <c r="A1293" s="1415"/>
      <c r="B1293" s="1110">
        <v>500</v>
      </c>
      <c r="C1293" s="1110">
        <v>500</v>
      </c>
      <c r="D1293" s="1116" t="s">
        <v>11</v>
      </c>
    </row>
    <row r="1294" spans="1:4" s="1104" customFormat="1" ht="11.25" customHeight="1" x14ac:dyDescent="0.2">
      <c r="A1294" s="1414" t="s">
        <v>1767</v>
      </c>
      <c r="B1294" s="1109">
        <v>92.19</v>
      </c>
      <c r="C1294" s="1109">
        <v>92.182000000000002</v>
      </c>
      <c r="D1294" s="1115" t="s">
        <v>579</v>
      </c>
    </row>
    <row r="1295" spans="1:4" s="1104" customFormat="1" ht="11.25" customHeight="1" x14ac:dyDescent="0.2">
      <c r="A1295" s="1416"/>
      <c r="B1295" s="1111">
        <v>92.19</v>
      </c>
      <c r="C1295" s="1111">
        <v>92.182000000000002</v>
      </c>
      <c r="D1295" s="1117" t="s">
        <v>11</v>
      </c>
    </row>
    <row r="1296" spans="1:4" s="1104" customFormat="1" ht="21" x14ac:dyDescent="0.2">
      <c r="A1296" s="1414" t="s">
        <v>1768</v>
      </c>
      <c r="B1296" s="1109">
        <v>2486</v>
      </c>
      <c r="C1296" s="1109">
        <v>2486</v>
      </c>
      <c r="D1296" s="1115" t="s">
        <v>599</v>
      </c>
    </row>
    <row r="1297" spans="1:4" s="1104" customFormat="1" ht="11.25" customHeight="1" x14ac:dyDescent="0.2">
      <c r="A1297" s="1415"/>
      <c r="B1297" s="1110">
        <v>13170</v>
      </c>
      <c r="C1297" s="1110">
        <v>13170</v>
      </c>
      <c r="D1297" s="1116" t="s">
        <v>600</v>
      </c>
    </row>
    <row r="1298" spans="1:4" s="1104" customFormat="1" ht="11.25" customHeight="1" x14ac:dyDescent="0.2">
      <c r="A1298" s="1415"/>
      <c r="B1298" s="1110">
        <v>635.6</v>
      </c>
      <c r="C1298" s="1110">
        <v>635.33420000000001</v>
      </c>
      <c r="D1298" s="1116" t="s">
        <v>598</v>
      </c>
    </row>
    <row r="1299" spans="1:4" s="1104" customFormat="1" ht="11.25" customHeight="1" x14ac:dyDescent="0.2">
      <c r="A1299" s="1416"/>
      <c r="B1299" s="1111">
        <v>16291.6</v>
      </c>
      <c r="C1299" s="1111">
        <v>16291.334199999999</v>
      </c>
      <c r="D1299" s="1117" t="s">
        <v>11</v>
      </c>
    </row>
    <row r="1300" spans="1:4" s="1104" customFormat="1" ht="11.25" customHeight="1" x14ac:dyDescent="0.2">
      <c r="A1300" s="1414" t="s">
        <v>4709</v>
      </c>
      <c r="B1300" s="1109">
        <v>300</v>
      </c>
      <c r="C1300" s="1109">
        <v>300</v>
      </c>
      <c r="D1300" s="1115" t="s">
        <v>629</v>
      </c>
    </row>
    <row r="1301" spans="1:4" s="1104" customFormat="1" ht="21" x14ac:dyDescent="0.2">
      <c r="A1301" s="1415"/>
      <c r="B1301" s="1110">
        <v>55</v>
      </c>
      <c r="C1301" s="1110">
        <v>55</v>
      </c>
      <c r="D1301" s="1116" t="s">
        <v>599</v>
      </c>
    </row>
    <row r="1302" spans="1:4" s="1104" customFormat="1" ht="11.25" customHeight="1" x14ac:dyDescent="0.2">
      <c r="A1302" s="1415"/>
      <c r="B1302" s="1110">
        <v>1309</v>
      </c>
      <c r="C1302" s="1110">
        <v>1309</v>
      </c>
      <c r="D1302" s="1116" t="s">
        <v>600</v>
      </c>
    </row>
    <row r="1303" spans="1:4" s="1104" customFormat="1" ht="11.25" customHeight="1" x14ac:dyDescent="0.2">
      <c r="A1303" s="1416"/>
      <c r="B1303" s="1111">
        <v>1664</v>
      </c>
      <c r="C1303" s="1111">
        <v>1664</v>
      </c>
      <c r="D1303" s="1117" t="s">
        <v>11</v>
      </c>
    </row>
    <row r="1304" spans="1:4" s="1104" customFormat="1" ht="11.25" customHeight="1" x14ac:dyDescent="0.2">
      <c r="A1304" s="1415" t="s">
        <v>4710</v>
      </c>
      <c r="B1304" s="1110">
        <v>26.42</v>
      </c>
      <c r="C1304" s="1110">
        <v>26.42</v>
      </c>
      <c r="D1304" s="1116" t="s">
        <v>579</v>
      </c>
    </row>
    <row r="1305" spans="1:4" s="1104" customFormat="1" ht="11.25" customHeight="1" x14ac:dyDescent="0.2">
      <c r="A1305" s="1416"/>
      <c r="B1305" s="1111">
        <v>26.42</v>
      </c>
      <c r="C1305" s="1111">
        <v>26.42</v>
      </c>
      <c r="D1305" s="1117" t="s">
        <v>11</v>
      </c>
    </row>
    <row r="1306" spans="1:4" s="1104" customFormat="1" ht="11.25" customHeight="1" x14ac:dyDescent="0.2">
      <c r="A1306" s="1415" t="s">
        <v>3889</v>
      </c>
      <c r="B1306" s="1110">
        <v>248.7</v>
      </c>
      <c r="C1306" s="1110">
        <v>248.7</v>
      </c>
      <c r="D1306" s="1116" t="s">
        <v>2508</v>
      </c>
    </row>
    <row r="1307" spans="1:4" s="1104" customFormat="1" ht="11.25" customHeight="1" x14ac:dyDescent="0.2">
      <c r="A1307" s="1415"/>
      <c r="B1307" s="1110">
        <v>248.7</v>
      </c>
      <c r="C1307" s="1110">
        <v>248.7</v>
      </c>
      <c r="D1307" s="1116" t="s">
        <v>11</v>
      </c>
    </row>
    <row r="1308" spans="1:4" s="1104" customFormat="1" ht="11.25" customHeight="1" x14ac:dyDescent="0.2">
      <c r="A1308" s="1414" t="s">
        <v>4711</v>
      </c>
      <c r="B1308" s="1109">
        <v>200</v>
      </c>
      <c r="C1308" s="1109">
        <v>200</v>
      </c>
      <c r="D1308" s="1115" t="s">
        <v>3256</v>
      </c>
    </row>
    <row r="1309" spans="1:4" s="1104" customFormat="1" ht="11.25" customHeight="1" x14ac:dyDescent="0.2">
      <c r="A1309" s="1415"/>
      <c r="B1309" s="1110">
        <v>200</v>
      </c>
      <c r="C1309" s="1110">
        <v>200</v>
      </c>
      <c r="D1309" s="1116" t="s">
        <v>11</v>
      </c>
    </row>
    <row r="1310" spans="1:4" s="1104" customFormat="1" ht="11.25" customHeight="1" x14ac:dyDescent="0.2">
      <c r="A1310" s="1414" t="s">
        <v>409</v>
      </c>
      <c r="B1310" s="1109">
        <v>161.19999999999999</v>
      </c>
      <c r="C1310" s="1109">
        <v>161.19999999999999</v>
      </c>
      <c r="D1310" s="1115" t="s">
        <v>2508</v>
      </c>
    </row>
    <row r="1311" spans="1:4" s="1104" customFormat="1" ht="11.25" customHeight="1" x14ac:dyDescent="0.2">
      <c r="A1311" s="1416"/>
      <c r="B1311" s="1111">
        <v>161.19999999999999</v>
      </c>
      <c r="C1311" s="1111">
        <v>161.19999999999999</v>
      </c>
      <c r="D1311" s="1117" t="s">
        <v>11</v>
      </c>
    </row>
    <row r="1312" spans="1:4" s="1104" customFormat="1" ht="11.25" customHeight="1" x14ac:dyDescent="0.2">
      <c r="A1312" s="1415" t="s">
        <v>4712</v>
      </c>
      <c r="B1312" s="1110">
        <v>350</v>
      </c>
      <c r="C1312" s="1110">
        <v>350</v>
      </c>
      <c r="D1312" s="1116" t="s">
        <v>3073</v>
      </c>
    </row>
    <row r="1313" spans="1:4" s="1104" customFormat="1" ht="11.25" customHeight="1" x14ac:dyDescent="0.2">
      <c r="A1313" s="1415"/>
      <c r="B1313" s="1110">
        <v>350</v>
      </c>
      <c r="C1313" s="1110">
        <v>350</v>
      </c>
      <c r="D1313" s="1116" t="s">
        <v>11</v>
      </c>
    </row>
    <row r="1314" spans="1:4" s="1104" customFormat="1" ht="11.25" customHeight="1" x14ac:dyDescent="0.2">
      <c r="A1314" s="1414" t="s">
        <v>3280</v>
      </c>
      <c r="B1314" s="1109">
        <v>500</v>
      </c>
      <c r="C1314" s="1109">
        <v>500</v>
      </c>
      <c r="D1314" s="1115" t="s">
        <v>3279</v>
      </c>
    </row>
    <row r="1315" spans="1:4" s="1104" customFormat="1" ht="21" x14ac:dyDescent="0.2">
      <c r="A1315" s="1415"/>
      <c r="B1315" s="1110">
        <v>772</v>
      </c>
      <c r="C1315" s="1110">
        <v>772</v>
      </c>
      <c r="D1315" s="1116" t="s">
        <v>599</v>
      </c>
    </row>
    <row r="1316" spans="1:4" s="1104" customFormat="1" ht="11.25" customHeight="1" x14ac:dyDescent="0.2">
      <c r="A1316" s="1415"/>
      <c r="B1316" s="1110">
        <v>20708</v>
      </c>
      <c r="C1316" s="1110">
        <v>20708</v>
      </c>
      <c r="D1316" s="1116" t="s">
        <v>600</v>
      </c>
    </row>
    <row r="1317" spans="1:4" s="1104" customFormat="1" ht="11.25" customHeight="1" x14ac:dyDescent="0.2">
      <c r="A1317" s="1415"/>
      <c r="B1317" s="1110">
        <v>300</v>
      </c>
      <c r="C1317" s="1110">
        <v>300</v>
      </c>
      <c r="D1317" s="1116" t="s">
        <v>598</v>
      </c>
    </row>
    <row r="1318" spans="1:4" s="1104" customFormat="1" ht="11.25" customHeight="1" x14ac:dyDescent="0.2">
      <c r="A1318" s="1416"/>
      <c r="B1318" s="1111">
        <v>22280</v>
      </c>
      <c r="C1318" s="1111">
        <v>22280</v>
      </c>
      <c r="D1318" s="1117" t="s">
        <v>11</v>
      </c>
    </row>
    <row r="1319" spans="1:4" s="1104" customFormat="1" ht="11.25" customHeight="1" x14ac:dyDescent="0.2">
      <c r="A1319" s="1415" t="s">
        <v>4713</v>
      </c>
      <c r="B1319" s="1110">
        <v>50</v>
      </c>
      <c r="C1319" s="1110">
        <v>50</v>
      </c>
      <c r="D1319" s="1116" t="s">
        <v>3742</v>
      </c>
    </row>
    <row r="1320" spans="1:4" s="1104" customFormat="1" ht="11.25" customHeight="1" x14ac:dyDescent="0.2">
      <c r="A1320" s="1415"/>
      <c r="B1320" s="1110">
        <v>50</v>
      </c>
      <c r="C1320" s="1110">
        <v>50</v>
      </c>
      <c r="D1320" s="1116" t="s">
        <v>11</v>
      </c>
    </row>
    <row r="1321" spans="1:4" s="1104" customFormat="1" ht="11.25" customHeight="1" x14ac:dyDescent="0.2">
      <c r="A1321" s="1414" t="s">
        <v>2703</v>
      </c>
      <c r="B1321" s="1109">
        <v>4400</v>
      </c>
      <c r="C1321" s="1109">
        <v>4400</v>
      </c>
      <c r="D1321" s="1115" t="s">
        <v>611</v>
      </c>
    </row>
    <row r="1322" spans="1:4" s="1104" customFormat="1" ht="11.25" customHeight="1" x14ac:dyDescent="0.2">
      <c r="A1322" s="1416"/>
      <c r="B1322" s="1111">
        <v>4400</v>
      </c>
      <c r="C1322" s="1111">
        <v>4400</v>
      </c>
      <c r="D1322" s="1117" t="s">
        <v>11</v>
      </c>
    </row>
    <row r="1323" spans="1:4" s="1104" customFormat="1" ht="11.25" customHeight="1" x14ac:dyDescent="0.2">
      <c r="A1323" s="1415" t="s">
        <v>3890</v>
      </c>
      <c r="B1323" s="1110">
        <v>38.65</v>
      </c>
      <c r="C1323" s="1110">
        <v>38.645000000000003</v>
      </c>
      <c r="D1323" s="1116" t="s">
        <v>3073</v>
      </c>
    </row>
    <row r="1324" spans="1:4" s="1104" customFormat="1" ht="11.25" customHeight="1" x14ac:dyDescent="0.2">
      <c r="A1324" s="1415"/>
      <c r="B1324" s="1110">
        <v>38.65</v>
      </c>
      <c r="C1324" s="1110">
        <v>38.645000000000003</v>
      </c>
      <c r="D1324" s="1116" t="s">
        <v>11</v>
      </c>
    </row>
    <row r="1325" spans="1:4" s="1104" customFormat="1" ht="11.25" customHeight="1" x14ac:dyDescent="0.2">
      <c r="A1325" s="1414" t="s">
        <v>2550</v>
      </c>
      <c r="B1325" s="1109">
        <v>150</v>
      </c>
      <c r="C1325" s="1109">
        <v>150</v>
      </c>
      <c r="D1325" s="1115" t="s">
        <v>3694</v>
      </c>
    </row>
    <row r="1326" spans="1:4" s="1104" customFormat="1" ht="11.25" customHeight="1" x14ac:dyDescent="0.2">
      <c r="A1326" s="1416"/>
      <c r="B1326" s="1111">
        <v>150</v>
      </c>
      <c r="C1326" s="1111">
        <v>150</v>
      </c>
      <c r="D1326" s="1117" t="s">
        <v>11</v>
      </c>
    </row>
    <row r="1327" spans="1:4" s="1104" customFormat="1" ht="11.25" customHeight="1" x14ac:dyDescent="0.2">
      <c r="A1327" s="1415" t="s">
        <v>3891</v>
      </c>
      <c r="B1327" s="1110">
        <v>349.98</v>
      </c>
      <c r="C1327" s="1110">
        <v>349.97500000000002</v>
      </c>
      <c r="D1327" s="1116" t="s">
        <v>3073</v>
      </c>
    </row>
    <row r="1328" spans="1:4" s="1104" customFormat="1" ht="11.25" customHeight="1" x14ac:dyDescent="0.2">
      <c r="A1328" s="1416"/>
      <c r="B1328" s="1111">
        <v>349.98</v>
      </c>
      <c r="C1328" s="1111">
        <v>349.97500000000002</v>
      </c>
      <c r="D1328" s="1117" t="s">
        <v>11</v>
      </c>
    </row>
    <row r="1329" spans="1:4" s="1104" customFormat="1" ht="11.25" customHeight="1" x14ac:dyDescent="0.2">
      <c r="A1329" s="1415" t="s">
        <v>4714</v>
      </c>
      <c r="B1329" s="1110">
        <v>350</v>
      </c>
      <c r="C1329" s="1110">
        <v>350</v>
      </c>
      <c r="D1329" s="1116" t="s">
        <v>3073</v>
      </c>
    </row>
    <row r="1330" spans="1:4" s="1104" customFormat="1" ht="11.25" customHeight="1" x14ac:dyDescent="0.2">
      <c r="A1330" s="1415"/>
      <c r="B1330" s="1110">
        <v>350</v>
      </c>
      <c r="C1330" s="1110">
        <v>350</v>
      </c>
      <c r="D1330" s="1116" t="s">
        <v>11</v>
      </c>
    </row>
    <row r="1331" spans="1:4" s="1104" customFormat="1" ht="11.25" customHeight="1" x14ac:dyDescent="0.2">
      <c r="A1331" s="1414" t="s">
        <v>3892</v>
      </c>
      <c r="B1331" s="1109">
        <v>221.78</v>
      </c>
      <c r="C1331" s="1109">
        <v>221.77700000000002</v>
      </c>
      <c r="D1331" s="1115" t="s">
        <v>3073</v>
      </c>
    </row>
    <row r="1332" spans="1:4" s="1104" customFormat="1" ht="11.25" customHeight="1" x14ac:dyDescent="0.2">
      <c r="A1332" s="1415"/>
      <c r="B1332" s="1110">
        <v>221.78</v>
      </c>
      <c r="C1332" s="1110">
        <v>221.77700000000002</v>
      </c>
      <c r="D1332" s="1116" t="s">
        <v>11</v>
      </c>
    </row>
    <row r="1333" spans="1:4" s="1104" customFormat="1" ht="11.25" customHeight="1" x14ac:dyDescent="0.2">
      <c r="A1333" s="1414" t="s">
        <v>3893</v>
      </c>
      <c r="B1333" s="1109">
        <v>299.07</v>
      </c>
      <c r="C1333" s="1109">
        <v>299.07299999999998</v>
      </c>
      <c r="D1333" s="1115" t="s">
        <v>3073</v>
      </c>
    </row>
    <row r="1334" spans="1:4" s="1104" customFormat="1" ht="11.25" customHeight="1" x14ac:dyDescent="0.2">
      <c r="A1334" s="1416"/>
      <c r="B1334" s="1111">
        <v>299.07</v>
      </c>
      <c r="C1334" s="1111">
        <v>299.07299999999998</v>
      </c>
      <c r="D1334" s="1117" t="s">
        <v>11</v>
      </c>
    </row>
    <row r="1335" spans="1:4" s="1104" customFormat="1" ht="11.25" customHeight="1" x14ac:dyDescent="0.2">
      <c r="A1335" s="1415" t="s">
        <v>2704</v>
      </c>
      <c r="B1335" s="1110">
        <v>220</v>
      </c>
      <c r="C1335" s="1110">
        <v>220</v>
      </c>
      <c r="D1335" s="1116" t="s">
        <v>611</v>
      </c>
    </row>
    <row r="1336" spans="1:4" s="1104" customFormat="1" ht="11.25" customHeight="1" x14ac:dyDescent="0.2">
      <c r="A1336" s="1415"/>
      <c r="B1336" s="1110">
        <v>220</v>
      </c>
      <c r="C1336" s="1110">
        <v>220</v>
      </c>
      <c r="D1336" s="1116" t="s">
        <v>11</v>
      </c>
    </row>
    <row r="1337" spans="1:4" s="1104" customFormat="1" ht="11.25" customHeight="1" x14ac:dyDescent="0.2">
      <c r="A1337" s="1414" t="s">
        <v>4715</v>
      </c>
      <c r="B1337" s="1109">
        <v>261.89999999999998</v>
      </c>
      <c r="C1337" s="1109">
        <v>261.90300000000002</v>
      </c>
      <c r="D1337" s="1115" t="s">
        <v>3073</v>
      </c>
    </row>
    <row r="1338" spans="1:4" s="1104" customFormat="1" ht="11.25" customHeight="1" x14ac:dyDescent="0.2">
      <c r="A1338" s="1416"/>
      <c r="B1338" s="1111">
        <v>261.89999999999998</v>
      </c>
      <c r="C1338" s="1111">
        <v>261.90300000000002</v>
      </c>
      <c r="D1338" s="1117" t="s">
        <v>11</v>
      </c>
    </row>
    <row r="1339" spans="1:4" s="1104" customFormat="1" ht="11.25" customHeight="1" x14ac:dyDescent="0.2">
      <c r="A1339" s="1415" t="s">
        <v>3505</v>
      </c>
      <c r="B1339" s="1110">
        <v>350</v>
      </c>
      <c r="C1339" s="1110">
        <v>350</v>
      </c>
      <c r="D1339" s="1116" t="s">
        <v>3761</v>
      </c>
    </row>
    <row r="1340" spans="1:4" s="1104" customFormat="1" ht="11.25" customHeight="1" x14ac:dyDescent="0.2">
      <c r="A1340" s="1415"/>
      <c r="B1340" s="1110">
        <v>350</v>
      </c>
      <c r="C1340" s="1110">
        <v>350</v>
      </c>
      <c r="D1340" s="1116" t="s">
        <v>11</v>
      </c>
    </row>
    <row r="1341" spans="1:4" s="1104" customFormat="1" ht="21" x14ac:dyDescent="0.2">
      <c r="A1341" s="1414" t="s">
        <v>4716</v>
      </c>
      <c r="B1341" s="1109">
        <v>320</v>
      </c>
      <c r="C1341" s="1109">
        <v>320</v>
      </c>
      <c r="D1341" s="1115" t="s">
        <v>599</v>
      </c>
    </row>
    <row r="1342" spans="1:4" s="1104" customFormat="1" ht="11.25" customHeight="1" x14ac:dyDescent="0.2">
      <c r="A1342" s="1415"/>
      <c r="B1342" s="1110">
        <v>16603</v>
      </c>
      <c r="C1342" s="1110">
        <v>16603</v>
      </c>
      <c r="D1342" s="1116" t="s">
        <v>600</v>
      </c>
    </row>
    <row r="1343" spans="1:4" s="1104" customFormat="1" ht="11.25" customHeight="1" x14ac:dyDescent="0.2">
      <c r="A1343" s="1416"/>
      <c r="B1343" s="1111">
        <v>16923</v>
      </c>
      <c r="C1343" s="1111">
        <v>16923</v>
      </c>
      <c r="D1343" s="1117" t="s">
        <v>11</v>
      </c>
    </row>
    <row r="1344" spans="1:4" s="1104" customFormat="1" ht="11.25" customHeight="1" x14ac:dyDescent="0.2">
      <c r="A1344" s="1415" t="s">
        <v>4717</v>
      </c>
      <c r="B1344" s="1110">
        <v>1154.1000000000001</v>
      </c>
      <c r="C1344" s="1110">
        <v>1154.1000000000001</v>
      </c>
      <c r="D1344" s="1116" t="s">
        <v>3221</v>
      </c>
    </row>
    <row r="1345" spans="1:4" s="1104" customFormat="1" ht="11.25" customHeight="1" x14ac:dyDescent="0.2">
      <c r="A1345" s="1415"/>
      <c r="B1345" s="1110">
        <v>1154.1000000000001</v>
      </c>
      <c r="C1345" s="1110">
        <v>1154.1000000000001</v>
      </c>
      <c r="D1345" s="1116" t="s">
        <v>11</v>
      </c>
    </row>
    <row r="1346" spans="1:4" s="1104" customFormat="1" ht="11.25" customHeight="1" x14ac:dyDescent="0.2">
      <c r="A1346" s="1414" t="s">
        <v>3894</v>
      </c>
      <c r="B1346" s="1109">
        <v>350</v>
      </c>
      <c r="C1346" s="1109">
        <v>350</v>
      </c>
      <c r="D1346" s="1115" t="s">
        <v>3073</v>
      </c>
    </row>
    <row r="1347" spans="1:4" s="1104" customFormat="1" ht="11.25" customHeight="1" x14ac:dyDescent="0.2">
      <c r="A1347" s="1416"/>
      <c r="B1347" s="1111">
        <v>350</v>
      </c>
      <c r="C1347" s="1111">
        <v>350</v>
      </c>
      <c r="D1347" s="1117" t="s">
        <v>11</v>
      </c>
    </row>
    <row r="1348" spans="1:4" s="1104" customFormat="1" ht="11.25" customHeight="1" x14ac:dyDescent="0.2">
      <c r="A1348" s="1415" t="s">
        <v>4718</v>
      </c>
      <c r="B1348" s="1110">
        <v>2000</v>
      </c>
      <c r="C1348" s="1110">
        <v>0</v>
      </c>
      <c r="D1348" s="1116" t="s">
        <v>3423</v>
      </c>
    </row>
    <row r="1349" spans="1:4" s="1104" customFormat="1" ht="11.25" customHeight="1" x14ac:dyDescent="0.2">
      <c r="A1349" s="1416"/>
      <c r="B1349" s="1111">
        <v>2000</v>
      </c>
      <c r="C1349" s="1111">
        <v>0</v>
      </c>
      <c r="D1349" s="1117" t="s">
        <v>11</v>
      </c>
    </row>
    <row r="1350" spans="1:4" s="1104" customFormat="1" ht="11.25" customHeight="1" x14ac:dyDescent="0.2">
      <c r="A1350" s="1415" t="s">
        <v>3895</v>
      </c>
      <c r="B1350" s="1110">
        <v>340.21</v>
      </c>
      <c r="C1350" s="1110">
        <v>340.21199999999999</v>
      </c>
      <c r="D1350" s="1116" t="s">
        <v>3073</v>
      </c>
    </row>
    <row r="1351" spans="1:4" s="1104" customFormat="1" ht="11.25" customHeight="1" x14ac:dyDescent="0.2">
      <c r="A1351" s="1415"/>
      <c r="B1351" s="1110">
        <v>340.21</v>
      </c>
      <c r="C1351" s="1110">
        <v>340.21199999999999</v>
      </c>
      <c r="D1351" s="1116" t="s">
        <v>11</v>
      </c>
    </row>
    <row r="1352" spans="1:4" s="1104" customFormat="1" ht="11.25" customHeight="1" x14ac:dyDescent="0.2">
      <c r="A1352" s="1414" t="s">
        <v>4719</v>
      </c>
      <c r="B1352" s="1109">
        <v>80</v>
      </c>
      <c r="C1352" s="1109">
        <v>80</v>
      </c>
      <c r="D1352" s="1115" t="s">
        <v>557</v>
      </c>
    </row>
    <row r="1353" spans="1:4" s="1104" customFormat="1" ht="11.25" customHeight="1" x14ac:dyDescent="0.2">
      <c r="A1353" s="1415"/>
      <c r="B1353" s="1110">
        <v>80</v>
      </c>
      <c r="C1353" s="1110">
        <v>80</v>
      </c>
      <c r="D1353" s="1116" t="s">
        <v>11</v>
      </c>
    </row>
    <row r="1354" spans="1:4" s="1104" customFormat="1" ht="11.25" customHeight="1" x14ac:dyDescent="0.2">
      <c r="A1354" s="1414" t="s">
        <v>2592</v>
      </c>
      <c r="B1354" s="1109">
        <v>500</v>
      </c>
      <c r="C1354" s="1109">
        <v>500</v>
      </c>
      <c r="D1354" s="1115" t="s">
        <v>3739</v>
      </c>
    </row>
    <row r="1355" spans="1:4" s="1104" customFormat="1" ht="11.25" customHeight="1" x14ac:dyDescent="0.2">
      <c r="A1355" s="1416"/>
      <c r="B1355" s="1111">
        <v>500</v>
      </c>
      <c r="C1355" s="1111">
        <v>500</v>
      </c>
      <c r="D1355" s="1117" t="s">
        <v>11</v>
      </c>
    </row>
    <row r="1356" spans="1:4" s="1104" customFormat="1" ht="11.25" customHeight="1" x14ac:dyDescent="0.2">
      <c r="A1356" s="1415" t="s">
        <v>4720</v>
      </c>
      <c r="B1356" s="1110">
        <v>300</v>
      </c>
      <c r="C1356" s="1110">
        <v>300</v>
      </c>
      <c r="D1356" s="1116" t="s">
        <v>559</v>
      </c>
    </row>
    <row r="1357" spans="1:4" s="1104" customFormat="1" ht="11.25" customHeight="1" x14ac:dyDescent="0.2">
      <c r="A1357" s="1415"/>
      <c r="B1357" s="1110">
        <v>300</v>
      </c>
      <c r="C1357" s="1110">
        <v>300</v>
      </c>
      <c r="D1357" s="1116" t="s">
        <v>11</v>
      </c>
    </row>
    <row r="1358" spans="1:4" s="1104" customFormat="1" ht="11.25" customHeight="1" x14ac:dyDescent="0.2">
      <c r="A1358" s="1414" t="s">
        <v>4721</v>
      </c>
      <c r="B1358" s="1109">
        <v>94</v>
      </c>
      <c r="C1358" s="1109">
        <v>93.3</v>
      </c>
      <c r="D1358" s="1115" t="s">
        <v>557</v>
      </c>
    </row>
    <row r="1359" spans="1:4" s="1104" customFormat="1" ht="11.25" customHeight="1" x14ac:dyDescent="0.2">
      <c r="A1359" s="1416"/>
      <c r="B1359" s="1111">
        <v>94</v>
      </c>
      <c r="C1359" s="1111">
        <v>93.3</v>
      </c>
      <c r="D1359" s="1117" t="s">
        <v>11</v>
      </c>
    </row>
    <row r="1360" spans="1:4" s="1104" customFormat="1" ht="11.25" customHeight="1" x14ac:dyDescent="0.2">
      <c r="A1360" s="1415" t="s">
        <v>4176</v>
      </c>
      <c r="B1360" s="1110">
        <v>30</v>
      </c>
      <c r="C1360" s="1110">
        <v>0</v>
      </c>
      <c r="D1360" s="1116" t="s">
        <v>385</v>
      </c>
    </row>
    <row r="1361" spans="1:4" s="1104" customFormat="1" ht="11.25" customHeight="1" x14ac:dyDescent="0.2">
      <c r="A1361" s="1415"/>
      <c r="B1361" s="1110">
        <v>30</v>
      </c>
      <c r="C1361" s="1110">
        <v>0</v>
      </c>
      <c r="D1361" s="1116" t="s">
        <v>11</v>
      </c>
    </row>
    <row r="1362" spans="1:4" s="1104" customFormat="1" ht="11.25" customHeight="1" x14ac:dyDescent="0.2">
      <c r="A1362" s="1414" t="s">
        <v>3896</v>
      </c>
      <c r="B1362" s="1109">
        <v>123.9</v>
      </c>
      <c r="C1362" s="1109">
        <v>123.9</v>
      </c>
      <c r="D1362" s="1115" t="s">
        <v>3221</v>
      </c>
    </row>
    <row r="1363" spans="1:4" s="1104" customFormat="1" ht="11.25" customHeight="1" x14ac:dyDescent="0.2">
      <c r="A1363" s="1416"/>
      <c r="B1363" s="1111">
        <v>123.9</v>
      </c>
      <c r="C1363" s="1111">
        <v>123.9</v>
      </c>
      <c r="D1363" s="1117" t="s">
        <v>11</v>
      </c>
    </row>
    <row r="1364" spans="1:4" s="1104" customFormat="1" ht="11.25" customHeight="1" x14ac:dyDescent="0.2">
      <c r="A1364" s="1415" t="s">
        <v>2604</v>
      </c>
      <c r="B1364" s="1110">
        <v>900</v>
      </c>
      <c r="C1364" s="1110">
        <v>900</v>
      </c>
      <c r="D1364" s="1116" t="s">
        <v>629</v>
      </c>
    </row>
    <row r="1365" spans="1:4" s="1104" customFormat="1" ht="21" x14ac:dyDescent="0.2">
      <c r="A1365" s="1415"/>
      <c r="B1365" s="1110">
        <v>153</v>
      </c>
      <c r="C1365" s="1110">
        <v>153</v>
      </c>
      <c r="D1365" s="1116" t="s">
        <v>599</v>
      </c>
    </row>
    <row r="1366" spans="1:4" s="1104" customFormat="1" ht="11.25" customHeight="1" x14ac:dyDescent="0.2">
      <c r="A1366" s="1415"/>
      <c r="B1366" s="1110">
        <v>4729</v>
      </c>
      <c r="C1366" s="1110">
        <v>4729</v>
      </c>
      <c r="D1366" s="1116" t="s">
        <v>600</v>
      </c>
    </row>
    <row r="1367" spans="1:4" s="1104" customFormat="1" ht="11.25" customHeight="1" x14ac:dyDescent="0.2">
      <c r="A1367" s="1415"/>
      <c r="B1367" s="1110">
        <v>59</v>
      </c>
      <c r="C1367" s="1110">
        <v>59</v>
      </c>
      <c r="D1367" s="1116" t="s">
        <v>598</v>
      </c>
    </row>
    <row r="1368" spans="1:4" s="1104" customFormat="1" ht="11.25" customHeight="1" x14ac:dyDescent="0.2">
      <c r="A1368" s="1415"/>
      <c r="B1368" s="1110">
        <v>5841</v>
      </c>
      <c r="C1368" s="1110">
        <v>5841</v>
      </c>
      <c r="D1368" s="1116" t="s">
        <v>11</v>
      </c>
    </row>
    <row r="1369" spans="1:4" s="1104" customFormat="1" ht="21" x14ac:dyDescent="0.2">
      <c r="A1369" s="1414" t="s">
        <v>1769</v>
      </c>
      <c r="B1369" s="1109">
        <v>1485</v>
      </c>
      <c r="C1369" s="1109">
        <v>1485</v>
      </c>
      <c r="D1369" s="1115" t="s">
        <v>599</v>
      </c>
    </row>
    <row r="1370" spans="1:4" s="1104" customFormat="1" ht="11.25" customHeight="1" x14ac:dyDescent="0.2">
      <c r="A1370" s="1415"/>
      <c r="B1370" s="1110">
        <v>10237</v>
      </c>
      <c r="C1370" s="1110">
        <v>10237</v>
      </c>
      <c r="D1370" s="1116" t="s">
        <v>600</v>
      </c>
    </row>
    <row r="1371" spans="1:4" s="1104" customFormat="1" ht="11.25" customHeight="1" x14ac:dyDescent="0.2">
      <c r="A1371" s="1416"/>
      <c r="B1371" s="1111">
        <v>11722</v>
      </c>
      <c r="C1371" s="1111">
        <v>11722</v>
      </c>
      <c r="D1371" s="1117" t="s">
        <v>11</v>
      </c>
    </row>
    <row r="1372" spans="1:4" s="1104" customFormat="1" ht="11.25" customHeight="1" x14ac:dyDescent="0.2">
      <c r="A1372" s="1415" t="s">
        <v>2705</v>
      </c>
      <c r="B1372" s="1110">
        <v>130</v>
      </c>
      <c r="C1372" s="1110">
        <v>130</v>
      </c>
      <c r="D1372" s="1116" t="s">
        <v>2896</v>
      </c>
    </row>
    <row r="1373" spans="1:4" s="1104" customFormat="1" ht="11.25" customHeight="1" x14ac:dyDescent="0.2">
      <c r="A1373" s="1416"/>
      <c r="B1373" s="1111">
        <v>130</v>
      </c>
      <c r="C1373" s="1111">
        <v>130</v>
      </c>
      <c r="D1373" s="1117" t="s">
        <v>11</v>
      </c>
    </row>
    <row r="1374" spans="1:4" s="1104" customFormat="1" ht="11.25" customHeight="1" x14ac:dyDescent="0.2">
      <c r="A1374" s="1415" t="s">
        <v>2984</v>
      </c>
      <c r="B1374" s="1110">
        <v>260</v>
      </c>
      <c r="C1374" s="1110">
        <v>260</v>
      </c>
      <c r="D1374" s="1116" t="s">
        <v>2896</v>
      </c>
    </row>
    <row r="1375" spans="1:4" s="1104" customFormat="1" ht="11.25" customHeight="1" x14ac:dyDescent="0.2">
      <c r="A1375" s="1415"/>
      <c r="B1375" s="1110">
        <v>260</v>
      </c>
      <c r="C1375" s="1110">
        <v>260</v>
      </c>
      <c r="D1375" s="1116" t="s">
        <v>11</v>
      </c>
    </row>
    <row r="1376" spans="1:4" s="1104" customFormat="1" ht="11.25" customHeight="1" x14ac:dyDescent="0.2">
      <c r="A1376" s="1414" t="s">
        <v>1770</v>
      </c>
      <c r="B1376" s="1109">
        <v>7057.58</v>
      </c>
      <c r="C1376" s="1109">
        <v>7057.5770000000002</v>
      </c>
      <c r="D1376" s="1115" t="s">
        <v>1654</v>
      </c>
    </row>
    <row r="1377" spans="1:4" s="1104" customFormat="1" ht="11.25" customHeight="1" x14ac:dyDescent="0.2">
      <c r="A1377" s="1415"/>
      <c r="B1377" s="1110">
        <v>7057.58</v>
      </c>
      <c r="C1377" s="1110">
        <v>7057.5770000000002</v>
      </c>
      <c r="D1377" s="1116" t="s">
        <v>11</v>
      </c>
    </row>
    <row r="1378" spans="1:4" s="1104" customFormat="1" ht="11.25" customHeight="1" x14ac:dyDescent="0.2">
      <c r="A1378" s="1414" t="s">
        <v>2985</v>
      </c>
      <c r="B1378" s="1109">
        <v>70</v>
      </c>
      <c r="C1378" s="1109">
        <v>70</v>
      </c>
      <c r="D1378" s="1115" t="s">
        <v>2939</v>
      </c>
    </row>
    <row r="1379" spans="1:4" s="1104" customFormat="1" ht="11.25" customHeight="1" x14ac:dyDescent="0.2">
      <c r="A1379" s="1416"/>
      <c r="B1379" s="1111">
        <v>70</v>
      </c>
      <c r="C1379" s="1111">
        <v>70</v>
      </c>
      <c r="D1379" s="1117" t="s">
        <v>11</v>
      </c>
    </row>
    <row r="1380" spans="1:4" s="1104" customFormat="1" ht="11.25" customHeight="1" x14ac:dyDescent="0.2">
      <c r="A1380" s="1415" t="s">
        <v>3897</v>
      </c>
      <c r="B1380" s="1110">
        <v>350</v>
      </c>
      <c r="C1380" s="1110">
        <v>350</v>
      </c>
      <c r="D1380" s="1116" t="s">
        <v>3222</v>
      </c>
    </row>
    <row r="1381" spans="1:4" s="1104" customFormat="1" ht="11.25" customHeight="1" x14ac:dyDescent="0.2">
      <c r="A1381" s="1415"/>
      <c r="B1381" s="1110">
        <v>350</v>
      </c>
      <c r="C1381" s="1110">
        <v>350</v>
      </c>
      <c r="D1381" s="1116" t="s">
        <v>11</v>
      </c>
    </row>
    <row r="1382" spans="1:4" s="1104" customFormat="1" ht="11.25" customHeight="1" x14ac:dyDescent="0.2">
      <c r="A1382" s="1414" t="s">
        <v>422</v>
      </c>
      <c r="B1382" s="1109">
        <v>40000</v>
      </c>
      <c r="C1382" s="1109">
        <v>40000</v>
      </c>
      <c r="D1382" s="1115" t="s">
        <v>3898</v>
      </c>
    </row>
    <row r="1383" spans="1:4" s="1104" customFormat="1" ht="11.25" customHeight="1" x14ac:dyDescent="0.2">
      <c r="A1383" s="1416"/>
      <c r="B1383" s="1111">
        <v>40000</v>
      </c>
      <c r="C1383" s="1111">
        <v>40000</v>
      </c>
      <c r="D1383" s="1117" t="s">
        <v>11</v>
      </c>
    </row>
    <row r="1384" spans="1:4" s="1104" customFormat="1" ht="11.25" customHeight="1" x14ac:dyDescent="0.2">
      <c r="A1384" s="1415" t="s">
        <v>1771</v>
      </c>
      <c r="B1384" s="1110">
        <v>9707.6200000000008</v>
      </c>
      <c r="C1384" s="1110">
        <v>9707.6149999999998</v>
      </c>
      <c r="D1384" s="1116" t="s">
        <v>1654</v>
      </c>
    </row>
    <row r="1385" spans="1:4" s="1104" customFormat="1" ht="11.25" customHeight="1" x14ac:dyDescent="0.2">
      <c r="A1385" s="1415"/>
      <c r="B1385" s="1110">
        <v>9707.6200000000008</v>
      </c>
      <c r="C1385" s="1110">
        <v>9707.6149999999998</v>
      </c>
      <c r="D1385" s="1116" t="s">
        <v>11</v>
      </c>
    </row>
    <row r="1386" spans="1:4" s="1104" customFormat="1" ht="11.25" customHeight="1" x14ac:dyDescent="0.2">
      <c r="A1386" s="1414" t="s">
        <v>4722</v>
      </c>
      <c r="B1386" s="1109">
        <v>94197.61</v>
      </c>
      <c r="C1386" s="1109">
        <v>92000</v>
      </c>
      <c r="D1386" s="1115" t="s">
        <v>2876</v>
      </c>
    </row>
    <row r="1387" spans="1:4" s="1104" customFormat="1" ht="11.25" customHeight="1" x14ac:dyDescent="0.2">
      <c r="A1387" s="1416"/>
      <c r="B1387" s="1111">
        <v>94197.61</v>
      </c>
      <c r="C1387" s="1111">
        <v>92000</v>
      </c>
      <c r="D1387" s="1117" t="s">
        <v>11</v>
      </c>
    </row>
    <row r="1388" spans="1:4" s="1104" customFormat="1" ht="11.25" customHeight="1" x14ac:dyDescent="0.2">
      <c r="A1388" s="1415" t="s">
        <v>394</v>
      </c>
      <c r="B1388" s="1110">
        <v>15800</v>
      </c>
      <c r="C1388" s="1110">
        <v>12000</v>
      </c>
      <c r="D1388" s="1116" t="s">
        <v>3899</v>
      </c>
    </row>
    <row r="1389" spans="1:4" s="1104" customFormat="1" ht="11.25" customHeight="1" x14ac:dyDescent="0.2">
      <c r="A1389" s="1415"/>
      <c r="B1389" s="1110">
        <v>3876.36</v>
      </c>
      <c r="C1389" s="1110">
        <v>3876.3510399999996</v>
      </c>
      <c r="D1389" s="1116" t="s">
        <v>2877</v>
      </c>
    </row>
    <row r="1390" spans="1:4" s="1104" customFormat="1" ht="11.25" customHeight="1" x14ac:dyDescent="0.2">
      <c r="A1390" s="1415"/>
      <c r="B1390" s="1110">
        <v>18298.79</v>
      </c>
      <c r="C1390" s="1110">
        <v>18298.756659999999</v>
      </c>
      <c r="D1390" s="1116" t="s">
        <v>4112</v>
      </c>
    </row>
    <row r="1391" spans="1:4" s="1104" customFormat="1" ht="11.25" customHeight="1" x14ac:dyDescent="0.2">
      <c r="A1391" s="1415"/>
      <c r="B1391" s="1110">
        <v>37975.15</v>
      </c>
      <c r="C1391" s="1110">
        <v>34175.1077</v>
      </c>
      <c r="D1391" s="1116" t="s">
        <v>11</v>
      </c>
    </row>
    <row r="1392" spans="1:4" s="1104" customFormat="1" ht="11.25" customHeight="1" x14ac:dyDescent="0.2">
      <c r="A1392" s="1414" t="s">
        <v>4723</v>
      </c>
      <c r="B1392" s="1109">
        <v>14018.28</v>
      </c>
      <c r="C1392" s="1109">
        <v>14018.27448</v>
      </c>
      <c r="D1392" s="1115" t="s">
        <v>2877</v>
      </c>
    </row>
    <row r="1393" spans="1:4" s="1104" customFormat="1" ht="11.25" customHeight="1" x14ac:dyDescent="0.2">
      <c r="A1393" s="1416"/>
      <c r="B1393" s="1111">
        <v>14018.28</v>
      </c>
      <c r="C1393" s="1111">
        <v>14018.27448</v>
      </c>
      <c r="D1393" s="1117" t="s">
        <v>11</v>
      </c>
    </row>
    <row r="1394" spans="1:4" s="1104" customFormat="1" ht="11.25" customHeight="1" x14ac:dyDescent="0.2">
      <c r="A1394" s="1415" t="s">
        <v>4724</v>
      </c>
      <c r="B1394" s="1110">
        <v>70</v>
      </c>
      <c r="C1394" s="1110">
        <v>43</v>
      </c>
      <c r="D1394" s="1116" t="s">
        <v>2939</v>
      </c>
    </row>
    <row r="1395" spans="1:4" s="1104" customFormat="1" ht="11.25" customHeight="1" x14ac:dyDescent="0.2">
      <c r="A1395" s="1416"/>
      <c r="B1395" s="1111">
        <v>70</v>
      </c>
      <c r="C1395" s="1111">
        <v>43</v>
      </c>
      <c r="D1395" s="1117" t="s">
        <v>11</v>
      </c>
    </row>
    <row r="1396" spans="1:4" s="1104" customFormat="1" ht="11.25" customHeight="1" x14ac:dyDescent="0.2">
      <c r="A1396" s="1415" t="s">
        <v>2517</v>
      </c>
      <c r="B1396" s="1110">
        <v>4810</v>
      </c>
      <c r="C1396" s="1110">
        <v>4810</v>
      </c>
      <c r="D1396" s="1116" t="s">
        <v>3450</v>
      </c>
    </row>
    <row r="1397" spans="1:4" s="1104" customFormat="1" ht="11.25" customHeight="1" x14ac:dyDescent="0.2">
      <c r="A1397" s="1415"/>
      <c r="B1397" s="1110">
        <v>4810</v>
      </c>
      <c r="C1397" s="1110">
        <v>4810</v>
      </c>
      <c r="D1397" s="1116" t="s">
        <v>11</v>
      </c>
    </row>
    <row r="1398" spans="1:4" s="1104" customFormat="1" ht="21" x14ac:dyDescent="0.2">
      <c r="A1398" s="1414" t="s">
        <v>3077</v>
      </c>
      <c r="B1398" s="1109">
        <v>52</v>
      </c>
      <c r="C1398" s="1109">
        <v>39.286609999999996</v>
      </c>
      <c r="D1398" s="1115" t="s">
        <v>4341</v>
      </c>
    </row>
    <row r="1399" spans="1:4" s="1104" customFormat="1" ht="11.25" customHeight="1" x14ac:dyDescent="0.2">
      <c r="A1399" s="1415"/>
      <c r="B1399" s="1110">
        <v>52</v>
      </c>
      <c r="C1399" s="1110">
        <v>39.286609999999996</v>
      </c>
      <c r="D1399" s="1116" t="s">
        <v>11</v>
      </c>
    </row>
    <row r="1400" spans="1:4" s="1104" customFormat="1" ht="11.25" customHeight="1" x14ac:dyDescent="0.2">
      <c r="A1400" s="1414" t="s">
        <v>4224</v>
      </c>
      <c r="B1400" s="1109">
        <v>100</v>
      </c>
      <c r="C1400" s="1109">
        <v>100</v>
      </c>
      <c r="D1400" s="1115" t="s">
        <v>3754</v>
      </c>
    </row>
    <row r="1401" spans="1:4" s="1104" customFormat="1" ht="11.25" customHeight="1" x14ac:dyDescent="0.2">
      <c r="A1401" s="1416"/>
      <c r="B1401" s="1111">
        <v>100</v>
      </c>
      <c r="C1401" s="1111">
        <v>100</v>
      </c>
      <c r="D1401" s="1117" t="s">
        <v>11</v>
      </c>
    </row>
    <row r="1402" spans="1:4" s="1104" customFormat="1" ht="11.25" customHeight="1" x14ac:dyDescent="0.2">
      <c r="A1402" s="1415" t="s">
        <v>1772</v>
      </c>
      <c r="B1402" s="1110">
        <v>4287.12</v>
      </c>
      <c r="C1402" s="1110">
        <v>4287.12</v>
      </c>
      <c r="D1402" s="1116" t="s">
        <v>1654</v>
      </c>
    </row>
    <row r="1403" spans="1:4" s="1104" customFormat="1" ht="11.25" customHeight="1" x14ac:dyDescent="0.2">
      <c r="A1403" s="1415"/>
      <c r="B1403" s="1110">
        <v>4287.12</v>
      </c>
      <c r="C1403" s="1110">
        <v>4287.12</v>
      </c>
      <c r="D1403" s="1116" t="s">
        <v>11</v>
      </c>
    </row>
    <row r="1404" spans="1:4" s="1104" customFormat="1" ht="11.25" customHeight="1" x14ac:dyDescent="0.2">
      <c r="A1404" s="1414" t="s">
        <v>4222</v>
      </c>
      <c r="B1404" s="1109">
        <v>65.42</v>
      </c>
      <c r="C1404" s="1109">
        <v>65.412999999999997</v>
      </c>
      <c r="D1404" s="1115" t="s">
        <v>3523</v>
      </c>
    </row>
    <row r="1405" spans="1:4" s="1104" customFormat="1" ht="11.25" customHeight="1" x14ac:dyDescent="0.2">
      <c r="A1405" s="1416"/>
      <c r="B1405" s="1111">
        <v>65.42</v>
      </c>
      <c r="C1405" s="1111">
        <v>65.412999999999997</v>
      </c>
      <c r="D1405" s="1117" t="s">
        <v>11</v>
      </c>
    </row>
    <row r="1406" spans="1:4" s="1104" customFormat="1" ht="11.25" customHeight="1" x14ac:dyDescent="0.2">
      <c r="A1406" s="1415" t="s">
        <v>4220</v>
      </c>
      <c r="B1406" s="1110">
        <v>44.75</v>
      </c>
      <c r="C1406" s="1110">
        <v>44.75</v>
      </c>
      <c r="D1406" s="1116" t="s">
        <v>3912</v>
      </c>
    </row>
    <row r="1407" spans="1:4" s="1104" customFormat="1" ht="11.25" customHeight="1" x14ac:dyDescent="0.2">
      <c r="A1407" s="1415"/>
      <c r="B1407" s="1110">
        <v>44.75</v>
      </c>
      <c r="C1407" s="1110">
        <v>44.75</v>
      </c>
      <c r="D1407" s="1116" t="s">
        <v>11</v>
      </c>
    </row>
    <row r="1408" spans="1:4" s="1104" customFormat="1" ht="11.25" customHeight="1" x14ac:dyDescent="0.2">
      <c r="A1408" s="1414" t="s">
        <v>377</v>
      </c>
      <c r="B1408" s="1109">
        <v>500</v>
      </c>
      <c r="C1408" s="1109">
        <v>500</v>
      </c>
      <c r="D1408" s="1115" t="s">
        <v>3739</v>
      </c>
    </row>
    <row r="1409" spans="1:4" s="1104" customFormat="1" ht="11.25" customHeight="1" x14ac:dyDescent="0.2">
      <c r="A1409" s="1416"/>
      <c r="B1409" s="1111">
        <v>500</v>
      </c>
      <c r="C1409" s="1111">
        <v>500</v>
      </c>
      <c r="D1409" s="1117" t="s">
        <v>11</v>
      </c>
    </row>
    <row r="1410" spans="1:4" s="1104" customFormat="1" ht="11.25" customHeight="1" x14ac:dyDescent="0.2">
      <c r="A1410" s="1415" t="s">
        <v>3900</v>
      </c>
      <c r="B1410" s="1110">
        <v>337.24</v>
      </c>
      <c r="C1410" s="1110">
        <v>337.23500000000001</v>
      </c>
      <c r="D1410" s="1116" t="s">
        <v>3073</v>
      </c>
    </row>
    <row r="1411" spans="1:4" s="1104" customFormat="1" ht="11.25" customHeight="1" x14ac:dyDescent="0.2">
      <c r="A1411" s="1415"/>
      <c r="B1411" s="1110">
        <v>337.24</v>
      </c>
      <c r="C1411" s="1110">
        <v>337.23500000000001</v>
      </c>
      <c r="D1411" s="1116" t="s">
        <v>11</v>
      </c>
    </row>
    <row r="1412" spans="1:4" s="1104" customFormat="1" ht="11.25" customHeight="1" x14ac:dyDescent="0.2">
      <c r="A1412" s="1414" t="s">
        <v>3901</v>
      </c>
      <c r="B1412" s="1109">
        <v>180.24</v>
      </c>
      <c r="C1412" s="1109">
        <v>180.238</v>
      </c>
      <c r="D1412" s="1115" t="s">
        <v>3073</v>
      </c>
    </row>
    <row r="1413" spans="1:4" s="1104" customFormat="1" ht="11.25" customHeight="1" x14ac:dyDescent="0.2">
      <c r="A1413" s="1416"/>
      <c r="B1413" s="1111">
        <v>180.24</v>
      </c>
      <c r="C1413" s="1111">
        <v>180.238</v>
      </c>
      <c r="D1413" s="1117" t="s">
        <v>11</v>
      </c>
    </row>
    <row r="1414" spans="1:4" s="1104" customFormat="1" ht="11.25" customHeight="1" x14ac:dyDescent="0.2">
      <c r="A1414" s="1415" t="s">
        <v>3902</v>
      </c>
      <c r="B1414" s="1110">
        <v>500</v>
      </c>
      <c r="C1414" s="1110">
        <v>500</v>
      </c>
      <c r="D1414" s="1116" t="s">
        <v>3073</v>
      </c>
    </row>
    <row r="1415" spans="1:4" s="1104" customFormat="1" ht="11.25" customHeight="1" x14ac:dyDescent="0.2">
      <c r="A1415" s="1416"/>
      <c r="B1415" s="1111">
        <v>500</v>
      </c>
      <c r="C1415" s="1111">
        <v>500</v>
      </c>
      <c r="D1415" s="1117" t="s">
        <v>11</v>
      </c>
    </row>
    <row r="1416" spans="1:4" s="1104" customFormat="1" ht="11.25" customHeight="1" x14ac:dyDescent="0.2">
      <c r="A1416" s="1415" t="s">
        <v>3903</v>
      </c>
      <c r="B1416" s="1110">
        <v>284.89999999999998</v>
      </c>
      <c r="C1416" s="1110">
        <v>284.89600000000002</v>
      </c>
      <c r="D1416" s="1116" t="s">
        <v>3073</v>
      </c>
    </row>
    <row r="1417" spans="1:4" s="1104" customFormat="1" ht="11.25" customHeight="1" x14ac:dyDescent="0.2">
      <c r="A1417" s="1415"/>
      <c r="B1417" s="1110">
        <v>284.89999999999998</v>
      </c>
      <c r="C1417" s="1110">
        <v>284.89600000000002</v>
      </c>
      <c r="D1417" s="1116" t="s">
        <v>11</v>
      </c>
    </row>
    <row r="1418" spans="1:4" s="1104" customFormat="1" ht="11.25" customHeight="1" x14ac:dyDescent="0.2">
      <c r="A1418" s="1414" t="s">
        <v>3904</v>
      </c>
      <c r="B1418" s="1109">
        <v>150</v>
      </c>
      <c r="C1418" s="1109">
        <v>150</v>
      </c>
      <c r="D1418" s="1115" t="s">
        <v>3690</v>
      </c>
    </row>
    <row r="1419" spans="1:4" s="1104" customFormat="1" ht="11.25" customHeight="1" x14ac:dyDescent="0.2">
      <c r="A1419" s="1415"/>
      <c r="B1419" s="1110">
        <v>150</v>
      </c>
      <c r="C1419" s="1110">
        <v>150</v>
      </c>
      <c r="D1419" s="1116" t="s">
        <v>11</v>
      </c>
    </row>
    <row r="1420" spans="1:4" s="1104" customFormat="1" ht="11.25" customHeight="1" x14ac:dyDescent="0.2">
      <c r="A1420" s="1414" t="s">
        <v>3524</v>
      </c>
      <c r="B1420" s="1109">
        <v>500</v>
      </c>
      <c r="C1420" s="1109">
        <v>0</v>
      </c>
      <c r="D1420" s="1115" t="s">
        <v>3523</v>
      </c>
    </row>
    <row r="1421" spans="1:4" s="1104" customFormat="1" ht="11.25" customHeight="1" x14ac:dyDescent="0.2">
      <c r="A1421" s="1416"/>
      <c r="B1421" s="1111">
        <v>500</v>
      </c>
      <c r="C1421" s="1111">
        <v>0</v>
      </c>
      <c r="D1421" s="1117" t="s">
        <v>11</v>
      </c>
    </row>
    <row r="1422" spans="1:4" s="1104" customFormat="1" ht="11.25" customHeight="1" x14ac:dyDescent="0.2">
      <c r="A1422" s="1415" t="s">
        <v>1773</v>
      </c>
      <c r="B1422" s="1110">
        <v>2971</v>
      </c>
      <c r="C1422" s="1110">
        <v>2971</v>
      </c>
      <c r="D1422" s="1116" t="s">
        <v>600</v>
      </c>
    </row>
    <row r="1423" spans="1:4" s="1104" customFormat="1" ht="11.25" customHeight="1" x14ac:dyDescent="0.2">
      <c r="A1423" s="1415"/>
      <c r="B1423" s="1110">
        <v>2971</v>
      </c>
      <c r="C1423" s="1110">
        <v>2971</v>
      </c>
      <c r="D1423" s="1116" t="s">
        <v>11</v>
      </c>
    </row>
    <row r="1424" spans="1:4" s="1104" customFormat="1" ht="11.25" customHeight="1" x14ac:dyDescent="0.2">
      <c r="A1424" s="1414" t="s">
        <v>3084</v>
      </c>
      <c r="B1424" s="1109">
        <v>100</v>
      </c>
      <c r="C1424" s="1109">
        <v>100</v>
      </c>
      <c r="D1424" s="1115" t="s">
        <v>3697</v>
      </c>
    </row>
    <row r="1425" spans="1:4" s="1104" customFormat="1" ht="11.25" customHeight="1" x14ac:dyDescent="0.2">
      <c r="A1425" s="1416"/>
      <c r="B1425" s="1111">
        <v>100</v>
      </c>
      <c r="C1425" s="1111">
        <v>100</v>
      </c>
      <c r="D1425" s="1117" t="s">
        <v>11</v>
      </c>
    </row>
    <row r="1426" spans="1:4" s="1104" customFormat="1" ht="11.25" customHeight="1" x14ac:dyDescent="0.2">
      <c r="A1426" s="1415" t="s">
        <v>463</v>
      </c>
      <c r="B1426" s="1110">
        <v>200</v>
      </c>
      <c r="C1426" s="1110">
        <v>0</v>
      </c>
      <c r="D1426" s="1116" t="s">
        <v>3754</v>
      </c>
    </row>
    <row r="1427" spans="1:4" s="1104" customFormat="1" ht="11.25" customHeight="1" x14ac:dyDescent="0.2">
      <c r="A1427" s="1415"/>
      <c r="B1427" s="1110">
        <v>200</v>
      </c>
      <c r="C1427" s="1110">
        <v>0</v>
      </c>
      <c r="D1427" s="1116" t="s">
        <v>11</v>
      </c>
    </row>
    <row r="1428" spans="1:4" s="1104" customFormat="1" ht="11.25" customHeight="1" x14ac:dyDescent="0.2">
      <c r="A1428" s="1414" t="s">
        <v>4725</v>
      </c>
      <c r="B1428" s="1109">
        <v>2047.53</v>
      </c>
      <c r="C1428" s="1109">
        <v>2047.5206000000001</v>
      </c>
      <c r="D1428" s="1115" t="s">
        <v>2877</v>
      </c>
    </row>
    <row r="1429" spans="1:4" s="1104" customFormat="1" ht="11.25" customHeight="1" x14ac:dyDescent="0.2">
      <c r="A1429" s="1416"/>
      <c r="B1429" s="1111">
        <v>2047.53</v>
      </c>
      <c r="C1429" s="1111">
        <v>2047.5206000000001</v>
      </c>
      <c r="D1429" s="1117" t="s">
        <v>11</v>
      </c>
    </row>
    <row r="1430" spans="1:4" s="1104" customFormat="1" ht="11.25" customHeight="1" x14ac:dyDescent="0.2">
      <c r="A1430" s="1414" t="s">
        <v>4155</v>
      </c>
      <c r="B1430" s="1109">
        <v>50</v>
      </c>
      <c r="C1430" s="1109">
        <v>50</v>
      </c>
      <c r="D1430" s="1115" t="s">
        <v>358</v>
      </c>
    </row>
    <row r="1431" spans="1:4" s="1104" customFormat="1" ht="11.25" customHeight="1" x14ac:dyDescent="0.2">
      <c r="A1431" s="1416"/>
      <c r="B1431" s="1111">
        <v>50</v>
      </c>
      <c r="C1431" s="1111">
        <v>50</v>
      </c>
      <c r="D1431" s="1117" t="s">
        <v>11</v>
      </c>
    </row>
    <row r="1432" spans="1:4" s="1104" customFormat="1" ht="11.25" customHeight="1" x14ac:dyDescent="0.2">
      <c r="A1432" s="1414" t="s">
        <v>433</v>
      </c>
      <c r="B1432" s="1109">
        <v>300</v>
      </c>
      <c r="C1432" s="1109">
        <v>300</v>
      </c>
      <c r="D1432" s="1115" t="s">
        <v>3714</v>
      </c>
    </row>
    <row r="1433" spans="1:4" s="1104" customFormat="1" ht="11.25" customHeight="1" x14ac:dyDescent="0.2">
      <c r="A1433" s="1416"/>
      <c r="B1433" s="1111">
        <v>300</v>
      </c>
      <c r="C1433" s="1111">
        <v>300</v>
      </c>
      <c r="D1433" s="1117" t="s">
        <v>11</v>
      </c>
    </row>
    <row r="1434" spans="1:4" s="1104" customFormat="1" ht="21" x14ac:dyDescent="0.2">
      <c r="A1434" s="1415" t="s">
        <v>4726</v>
      </c>
      <c r="B1434" s="1110">
        <v>76.3</v>
      </c>
      <c r="C1434" s="1110">
        <v>76.3</v>
      </c>
      <c r="D1434" s="1116" t="s">
        <v>4613</v>
      </c>
    </row>
    <row r="1435" spans="1:4" s="1104" customFormat="1" ht="11.25" customHeight="1" x14ac:dyDescent="0.2">
      <c r="A1435" s="1416"/>
      <c r="B1435" s="1111">
        <v>76.3</v>
      </c>
      <c r="C1435" s="1111">
        <v>76.3</v>
      </c>
      <c r="D1435" s="1117" t="s">
        <v>11</v>
      </c>
    </row>
    <row r="1436" spans="1:4" s="1104" customFormat="1" ht="11.25" customHeight="1" x14ac:dyDescent="0.2">
      <c r="A1436" s="1415" t="s">
        <v>451</v>
      </c>
      <c r="B1436" s="1110">
        <v>400</v>
      </c>
      <c r="C1436" s="1110">
        <v>400</v>
      </c>
      <c r="D1436" s="1116" t="s">
        <v>3523</v>
      </c>
    </row>
    <row r="1437" spans="1:4" s="1104" customFormat="1" ht="11.25" customHeight="1" x14ac:dyDescent="0.2">
      <c r="A1437" s="1415"/>
      <c r="B1437" s="1110">
        <v>400</v>
      </c>
      <c r="C1437" s="1110">
        <v>400</v>
      </c>
      <c r="D1437" s="1116" t="s">
        <v>11</v>
      </c>
    </row>
    <row r="1438" spans="1:4" s="1104" customFormat="1" ht="11.25" customHeight="1" x14ac:dyDescent="0.2">
      <c r="A1438" s="1414" t="s">
        <v>3905</v>
      </c>
      <c r="B1438" s="1109">
        <v>500</v>
      </c>
      <c r="C1438" s="1109">
        <v>500</v>
      </c>
      <c r="D1438" s="1115" t="s">
        <v>558</v>
      </c>
    </row>
    <row r="1439" spans="1:4" s="1104" customFormat="1" ht="11.25" customHeight="1" x14ac:dyDescent="0.2">
      <c r="A1439" s="1415"/>
      <c r="B1439" s="1110">
        <v>551.85</v>
      </c>
      <c r="C1439" s="1110">
        <v>551.84014999999999</v>
      </c>
      <c r="D1439" s="1116" t="s">
        <v>560</v>
      </c>
    </row>
    <row r="1440" spans="1:4" s="1104" customFormat="1" ht="11.25" customHeight="1" x14ac:dyDescent="0.2">
      <c r="A1440" s="1415"/>
      <c r="B1440" s="1110">
        <v>1051.8499999999999</v>
      </c>
      <c r="C1440" s="1110">
        <v>1051.84015</v>
      </c>
      <c r="D1440" s="1116" t="s">
        <v>11</v>
      </c>
    </row>
    <row r="1441" spans="1:4" s="1104" customFormat="1" ht="11.25" customHeight="1" x14ac:dyDescent="0.2">
      <c r="A1441" s="1414" t="s">
        <v>434</v>
      </c>
      <c r="B1441" s="1109">
        <v>3000</v>
      </c>
      <c r="C1441" s="1109">
        <v>3000</v>
      </c>
      <c r="D1441" s="1115" t="s">
        <v>3714</v>
      </c>
    </row>
    <row r="1442" spans="1:4" s="1104" customFormat="1" ht="11.25" customHeight="1" x14ac:dyDescent="0.2">
      <c r="A1442" s="1416"/>
      <c r="B1442" s="1111">
        <v>3000</v>
      </c>
      <c r="C1442" s="1111">
        <v>3000</v>
      </c>
      <c r="D1442" s="1117" t="s">
        <v>11</v>
      </c>
    </row>
    <row r="1443" spans="1:4" s="1104" customFormat="1" ht="11.25" customHeight="1" x14ac:dyDescent="0.2">
      <c r="A1443" s="1415" t="s">
        <v>452</v>
      </c>
      <c r="B1443" s="1110">
        <v>45</v>
      </c>
      <c r="C1443" s="1110">
        <v>45</v>
      </c>
      <c r="D1443" s="1116" t="s">
        <v>3753</v>
      </c>
    </row>
    <row r="1444" spans="1:4" s="1104" customFormat="1" ht="11.25" customHeight="1" x14ac:dyDescent="0.2">
      <c r="A1444" s="1415"/>
      <c r="B1444" s="1110">
        <v>45</v>
      </c>
      <c r="C1444" s="1110">
        <v>45</v>
      </c>
      <c r="D1444" s="1116" t="s">
        <v>11</v>
      </c>
    </row>
    <row r="1445" spans="1:4" s="1104" customFormat="1" ht="11.25" customHeight="1" x14ac:dyDescent="0.2">
      <c r="A1445" s="1414" t="s">
        <v>2706</v>
      </c>
      <c r="B1445" s="1109">
        <v>34.6</v>
      </c>
      <c r="C1445" s="1109">
        <v>34.6</v>
      </c>
      <c r="D1445" s="1115" t="s">
        <v>2896</v>
      </c>
    </row>
    <row r="1446" spans="1:4" s="1104" customFormat="1" ht="11.25" customHeight="1" x14ac:dyDescent="0.2">
      <c r="A1446" s="1416"/>
      <c r="B1446" s="1111">
        <v>34.6</v>
      </c>
      <c r="C1446" s="1111">
        <v>34.6</v>
      </c>
      <c r="D1446" s="1117" t="s">
        <v>11</v>
      </c>
    </row>
    <row r="1447" spans="1:4" s="1104" customFormat="1" ht="11.25" customHeight="1" x14ac:dyDescent="0.2">
      <c r="A1447" s="1415" t="s">
        <v>1774</v>
      </c>
      <c r="B1447" s="1110">
        <v>345</v>
      </c>
      <c r="C1447" s="1110">
        <v>345</v>
      </c>
      <c r="D1447" s="1116" t="s">
        <v>3073</v>
      </c>
    </row>
    <row r="1448" spans="1:4" s="1104" customFormat="1" ht="11.25" customHeight="1" x14ac:dyDescent="0.2">
      <c r="A1448" s="1415"/>
      <c r="B1448" s="1110">
        <v>345</v>
      </c>
      <c r="C1448" s="1110">
        <v>345</v>
      </c>
      <c r="D1448" s="1116" t="s">
        <v>11</v>
      </c>
    </row>
    <row r="1449" spans="1:4" s="1104" customFormat="1" ht="11.25" customHeight="1" x14ac:dyDescent="0.2">
      <c r="A1449" s="1414" t="s">
        <v>1775</v>
      </c>
      <c r="B1449" s="1109">
        <v>500</v>
      </c>
      <c r="C1449" s="1109">
        <v>200</v>
      </c>
      <c r="D1449" s="1115" t="s">
        <v>3703</v>
      </c>
    </row>
    <row r="1450" spans="1:4" s="1104" customFormat="1" ht="11.25" customHeight="1" x14ac:dyDescent="0.2">
      <c r="A1450" s="1416"/>
      <c r="B1450" s="1111">
        <v>500</v>
      </c>
      <c r="C1450" s="1111">
        <v>200</v>
      </c>
      <c r="D1450" s="1117" t="s">
        <v>11</v>
      </c>
    </row>
    <row r="1451" spans="1:4" s="1104" customFormat="1" ht="11.25" customHeight="1" x14ac:dyDescent="0.2">
      <c r="A1451" s="1415" t="s">
        <v>4727</v>
      </c>
      <c r="B1451" s="1110">
        <v>139.94999999999999</v>
      </c>
      <c r="C1451" s="1110">
        <v>139.94999999999999</v>
      </c>
      <c r="D1451" s="1116" t="s">
        <v>3222</v>
      </c>
    </row>
    <row r="1452" spans="1:4" s="1104" customFormat="1" ht="11.25" customHeight="1" x14ac:dyDescent="0.2">
      <c r="A1452" s="1415"/>
      <c r="B1452" s="1110">
        <v>139.94999999999999</v>
      </c>
      <c r="C1452" s="1110">
        <v>139.94999999999999</v>
      </c>
      <c r="D1452" s="1116" t="s">
        <v>11</v>
      </c>
    </row>
    <row r="1453" spans="1:4" s="1104" customFormat="1" ht="11.25" customHeight="1" x14ac:dyDescent="0.2">
      <c r="A1453" s="1414" t="s">
        <v>3906</v>
      </c>
      <c r="B1453" s="1109">
        <v>350</v>
      </c>
      <c r="C1453" s="1109">
        <v>350</v>
      </c>
      <c r="D1453" s="1115" t="s">
        <v>3073</v>
      </c>
    </row>
    <row r="1454" spans="1:4" s="1104" customFormat="1" ht="11.25" customHeight="1" x14ac:dyDescent="0.2">
      <c r="A1454" s="1416"/>
      <c r="B1454" s="1111">
        <v>350</v>
      </c>
      <c r="C1454" s="1111">
        <v>350</v>
      </c>
      <c r="D1454" s="1117" t="s">
        <v>11</v>
      </c>
    </row>
    <row r="1455" spans="1:4" s="1104" customFormat="1" ht="11.25" customHeight="1" x14ac:dyDescent="0.2">
      <c r="A1455" s="1415" t="s">
        <v>4171</v>
      </c>
      <c r="B1455" s="1110">
        <v>350</v>
      </c>
      <c r="C1455" s="1110">
        <v>350</v>
      </c>
      <c r="D1455" s="1116" t="s">
        <v>3697</v>
      </c>
    </row>
    <row r="1456" spans="1:4" s="1104" customFormat="1" ht="11.25" customHeight="1" x14ac:dyDescent="0.2">
      <c r="A1456" s="1416"/>
      <c r="B1456" s="1111">
        <v>350</v>
      </c>
      <c r="C1456" s="1111">
        <v>350</v>
      </c>
      <c r="D1456" s="1117" t="s">
        <v>11</v>
      </c>
    </row>
    <row r="1457" spans="1:4" s="1104" customFormat="1" ht="11.25" customHeight="1" x14ac:dyDescent="0.2">
      <c r="A1457" s="1415" t="s">
        <v>3907</v>
      </c>
      <c r="B1457" s="1110">
        <v>350</v>
      </c>
      <c r="C1457" s="1110">
        <v>350</v>
      </c>
      <c r="D1457" s="1116" t="s">
        <v>3073</v>
      </c>
    </row>
    <row r="1458" spans="1:4" s="1104" customFormat="1" ht="11.25" customHeight="1" x14ac:dyDescent="0.2">
      <c r="A1458" s="1415"/>
      <c r="B1458" s="1110">
        <v>350</v>
      </c>
      <c r="C1458" s="1110">
        <v>350</v>
      </c>
      <c r="D1458" s="1116" t="s">
        <v>11</v>
      </c>
    </row>
    <row r="1459" spans="1:4" s="1104" customFormat="1" ht="11.25" customHeight="1" x14ac:dyDescent="0.2">
      <c r="A1459" s="1414" t="s">
        <v>2707</v>
      </c>
      <c r="B1459" s="1109">
        <v>2079</v>
      </c>
      <c r="C1459" s="1109">
        <v>2079</v>
      </c>
      <c r="D1459" s="1115" t="s">
        <v>600</v>
      </c>
    </row>
    <row r="1460" spans="1:4" s="1104" customFormat="1" ht="11.25" customHeight="1" x14ac:dyDescent="0.2">
      <c r="A1460" s="1415"/>
      <c r="B1460" s="1110">
        <v>2079</v>
      </c>
      <c r="C1460" s="1110">
        <v>2079</v>
      </c>
      <c r="D1460" s="1116" t="s">
        <v>11</v>
      </c>
    </row>
    <row r="1461" spans="1:4" s="1104" customFormat="1" ht="11.25" customHeight="1" x14ac:dyDescent="0.2">
      <c r="A1461" s="1414" t="s">
        <v>4728</v>
      </c>
      <c r="B1461" s="1109">
        <v>1930</v>
      </c>
      <c r="C1461" s="1109">
        <v>1930</v>
      </c>
      <c r="D1461" s="1115" t="s">
        <v>600</v>
      </c>
    </row>
    <row r="1462" spans="1:4" s="1104" customFormat="1" ht="11.25" customHeight="1" x14ac:dyDescent="0.2">
      <c r="A1462" s="1416"/>
      <c r="B1462" s="1111">
        <v>1930</v>
      </c>
      <c r="C1462" s="1111">
        <v>1930</v>
      </c>
      <c r="D1462" s="1117" t="s">
        <v>11</v>
      </c>
    </row>
    <row r="1463" spans="1:4" s="1104" customFormat="1" ht="21" x14ac:dyDescent="0.2">
      <c r="A1463" s="1415" t="s">
        <v>1776</v>
      </c>
      <c r="B1463" s="1110">
        <v>74</v>
      </c>
      <c r="C1463" s="1110">
        <v>74</v>
      </c>
      <c r="D1463" s="1116" t="s">
        <v>599</v>
      </c>
    </row>
    <row r="1464" spans="1:4" s="1104" customFormat="1" ht="11.25" customHeight="1" x14ac:dyDescent="0.2">
      <c r="A1464" s="1415"/>
      <c r="B1464" s="1110">
        <v>1990</v>
      </c>
      <c r="C1464" s="1110">
        <v>1990</v>
      </c>
      <c r="D1464" s="1116" t="s">
        <v>600</v>
      </c>
    </row>
    <row r="1465" spans="1:4" s="1104" customFormat="1" ht="11.25" customHeight="1" x14ac:dyDescent="0.2">
      <c r="A1465" s="1415"/>
      <c r="B1465" s="1110">
        <v>2064</v>
      </c>
      <c r="C1465" s="1110">
        <v>2064</v>
      </c>
      <c r="D1465" s="1116" t="s">
        <v>11</v>
      </c>
    </row>
    <row r="1466" spans="1:4" s="1104" customFormat="1" ht="11.25" customHeight="1" x14ac:dyDescent="0.2">
      <c r="A1466" s="1414" t="s">
        <v>364</v>
      </c>
      <c r="B1466" s="1109">
        <v>1600</v>
      </c>
      <c r="C1466" s="1109">
        <v>1600</v>
      </c>
      <c r="D1466" s="1115" t="s">
        <v>3739</v>
      </c>
    </row>
    <row r="1467" spans="1:4" s="1104" customFormat="1" ht="11.25" customHeight="1" x14ac:dyDescent="0.2">
      <c r="A1467" s="1416"/>
      <c r="B1467" s="1111">
        <v>1600</v>
      </c>
      <c r="C1467" s="1111">
        <v>1600</v>
      </c>
      <c r="D1467" s="1117" t="s">
        <v>11</v>
      </c>
    </row>
    <row r="1468" spans="1:4" s="1104" customFormat="1" ht="11.25" customHeight="1" x14ac:dyDescent="0.2">
      <c r="A1468" s="1415" t="s">
        <v>3908</v>
      </c>
      <c r="B1468" s="1110">
        <v>324.49</v>
      </c>
      <c r="C1468" s="1110">
        <v>324.48500000000001</v>
      </c>
      <c r="D1468" s="1116" t="s">
        <v>3073</v>
      </c>
    </row>
    <row r="1469" spans="1:4" s="1104" customFormat="1" ht="11.25" customHeight="1" x14ac:dyDescent="0.2">
      <c r="A1469" s="1415"/>
      <c r="B1469" s="1110">
        <v>324.49</v>
      </c>
      <c r="C1469" s="1110">
        <v>324.48500000000001</v>
      </c>
      <c r="D1469" s="1116" t="s">
        <v>11</v>
      </c>
    </row>
    <row r="1470" spans="1:4" s="1104" customFormat="1" ht="11.25" customHeight="1" x14ac:dyDescent="0.2">
      <c r="A1470" s="1414" t="s">
        <v>4729</v>
      </c>
      <c r="B1470" s="1109">
        <v>53.1</v>
      </c>
      <c r="C1470" s="1109">
        <v>53.1</v>
      </c>
      <c r="D1470" s="1115" t="s">
        <v>2508</v>
      </c>
    </row>
    <row r="1471" spans="1:4" s="1104" customFormat="1" ht="11.25" customHeight="1" x14ac:dyDescent="0.2">
      <c r="A1471" s="1416"/>
      <c r="B1471" s="1111">
        <v>53.1</v>
      </c>
      <c r="C1471" s="1111">
        <v>53.1</v>
      </c>
      <c r="D1471" s="1117" t="s">
        <v>11</v>
      </c>
    </row>
    <row r="1472" spans="1:4" s="1104" customFormat="1" ht="11.25" customHeight="1" x14ac:dyDescent="0.2">
      <c r="A1472" s="1415" t="s">
        <v>2986</v>
      </c>
      <c r="B1472" s="1110">
        <v>662.95</v>
      </c>
      <c r="C1472" s="1110">
        <v>662.95399999999995</v>
      </c>
      <c r="D1472" s="1116" t="s">
        <v>3073</v>
      </c>
    </row>
    <row r="1473" spans="1:4" s="1104" customFormat="1" ht="11.25" customHeight="1" x14ac:dyDescent="0.2">
      <c r="A1473" s="1415"/>
      <c r="B1473" s="1110">
        <v>662.95</v>
      </c>
      <c r="C1473" s="1110">
        <v>662.95399999999995</v>
      </c>
      <c r="D1473" s="1116" t="s">
        <v>11</v>
      </c>
    </row>
    <row r="1474" spans="1:4" s="1104" customFormat="1" ht="11.25" customHeight="1" x14ac:dyDescent="0.2">
      <c r="A1474" s="1414" t="s">
        <v>4730</v>
      </c>
      <c r="B1474" s="1109">
        <v>3345</v>
      </c>
      <c r="C1474" s="1109">
        <v>3345</v>
      </c>
      <c r="D1474" s="1115" t="s">
        <v>600</v>
      </c>
    </row>
    <row r="1475" spans="1:4" s="1104" customFormat="1" ht="11.25" customHeight="1" x14ac:dyDescent="0.2">
      <c r="A1475" s="1416"/>
      <c r="B1475" s="1111">
        <v>3345</v>
      </c>
      <c r="C1475" s="1111">
        <v>3345</v>
      </c>
      <c r="D1475" s="1117" t="s">
        <v>11</v>
      </c>
    </row>
    <row r="1476" spans="1:4" s="1104" customFormat="1" ht="11.25" customHeight="1" x14ac:dyDescent="0.2">
      <c r="A1476" s="1415" t="s">
        <v>4731</v>
      </c>
      <c r="B1476" s="1110">
        <v>250</v>
      </c>
      <c r="C1476" s="1110">
        <v>250</v>
      </c>
      <c r="D1476" s="1116" t="s">
        <v>3222</v>
      </c>
    </row>
    <row r="1477" spans="1:4" s="1104" customFormat="1" ht="11.25" customHeight="1" x14ac:dyDescent="0.2">
      <c r="A1477" s="1416"/>
      <c r="B1477" s="1111">
        <v>250</v>
      </c>
      <c r="C1477" s="1111">
        <v>250</v>
      </c>
      <c r="D1477" s="1117" t="s">
        <v>11</v>
      </c>
    </row>
    <row r="1478" spans="1:4" s="1104" customFormat="1" ht="11.25" customHeight="1" x14ac:dyDescent="0.2">
      <c r="A1478" s="1415" t="s">
        <v>1777</v>
      </c>
      <c r="B1478" s="1110">
        <v>1250</v>
      </c>
      <c r="C1478" s="1110">
        <v>1250</v>
      </c>
      <c r="D1478" s="1116" t="s">
        <v>3221</v>
      </c>
    </row>
    <row r="1479" spans="1:4" s="1104" customFormat="1" ht="11.25" customHeight="1" x14ac:dyDescent="0.2">
      <c r="A1479" s="1415"/>
      <c r="B1479" s="1110">
        <v>600</v>
      </c>
      <c r="C1479" s="1110">
        <v>600</v>
      </c>
      <c r="D1479" s="1116" t="s">
        <v>3222</v>
      </c>
    </row>
    <row r="1480" spans="1:4" s="1104" customFormat="1" ht="11.25" customHeight="1" x14ac:dyDescent="0.2">
      <c r="A1480" s="1415"/>
      <c r="B1480" s="1110">
        <v>1850</v>
      </c>
      <c r="C1480" s="1110">
        <v>1850</v>
      </c>
      <c r="D1480" s="1116" t="s">
        <v>11</v>
      </c>
    </row>
    <row r="1481" spans="1:4" s="1104" customFormat="1" ht="11.25" customHeight="1" x14ac:dyDescent="0.2">
      <c r="A1481" s="1414" t="s">
        <v>4732</v>
      </c>
      <c r="B1481" s="1109">
        <v>644</v>
      </c>
      <c r="C1481" s="1109">
        <v>644</v>
      </c>
      <c r="D1481" s="1115" t="s">
        <v>3073</v>
      </c>
    </row>
    <row r="1482" spans="1:4" s="1104" customFormat="1" ht="11.25" customHeight="1" x14ac:dyDescent="0.2">
      <c r="A1482" s="1415"/>
      <c r="B1482" s="1110">
        <v>644</v>
      </c>
      <c r="C1482" s="1110">
        <v>644</v>
      </c>
      <c r="D1482" s="1116" t="s">
        <v>11</v>
      </c>
    </row>
    <row r="1483" spans="1:4" s="1104" customFormat="1" ht="11.25" customHeight="1" x14ac:dyDescent="0.2">
      <c r="A1483" s="1414" t="s">
        <v>2708</v>
      </c>
      <c r="B1483" s="1109">
        <v>13251</v>
      </c>
      <c r="C1483" s="1109">
        <v>13251</v>
      </c>
      <c r="D1483" s="1115" t="s">
        <v>600</v>
      </c>
    </row>
    <row r="1484" spans="1:4" s="1104" customFormat="1" ht="11.25" customHeight="1" x14ac:dyDescent="0.2">
      <c r="A1484" s="1416"/>
      <c r="B1484" s="1111">
        <v>13251</v>
      </c>
      <c r="C1484" s="1111">
        <v>13251</v>
      </c>
      <c r="D1484" s="1117" t="s">
        <v>11</v>
      </c>
    </row>
    <row r="1485" spans="1:4" s="1104" customFormat="1" ht="21" x14ac:dyDescent="0.2">
      <c r="A1485" s="1415" t="s">
        <v>4733</v>
      </c>
      <c r="B1485" s="1110">
        <v>88</v>
      </c>
      <c r="C1485" s="1110">
        <v>88</v>
      </c>
      <c r="D1485" s="1116" t="s">
        <v>4613</v>
      </c>
    </row>
    <row r="1486" spans="1:4" s="1104" customFormat="1" ht="11.25" customHeight="1" x14ac:dyDescent="0.2">
      <c r="A1486" s="1415"/>
      <c r="B1486" s="1110">
        <v>88</v>
      </c>
      <c r="C1486" s="1110">
        <v>88</v>
      </c>
      <c r="D1486" s="1116" t="s">
        <v>11</v>
      </c>
    </row>
    <row r="1487" spans="1:4" s="1104" customFormat="1" ht="21" x14ac:dyDescent="0.2">
      <c r="A1487" s="1414" t="s">
        <v>1778</v>
      </c>
      <c r="B1487" s="1109">
        <v>616</v>
      </c>
      <c r="C1487" s="1109">
        <v>616</v>
      </c>
      <c r="D1487" s="1115" t="s">
        <v>599</v>
      </c>
    </row>
    <row r="1488" spans="1:4" s="1104" customFormat="1" ht="11.25" customHeight="1" x14ac:dyDescent="0.2">
      <c r="A1488" s="1415"/>
      <c r="B1488" s="1110">
        <v>3226</v>
      </c>
      <c r="C1488" s="1110">
        <v>3226</v>
      </c>
      <c r="D1488" s="1116" t="s">
        <v>600</v>
      </c>
    </row>
    <row r="1489" spans="1:4" s="1104" customFormat="1" ht="11.25" customHeight="1" x14ac:dyDescent="0.2">
      <c r="A1489" s="1415"/>
      <c r="B1489" s="1110">
        <v>175.1</v>
      </c>
      <c r="C1489" s="1110">
        <v>175.1</v>
      </c>
      <c r="D1489" s="1116" t="s">
        <v>598</v>
      </c>
    </row>
    <row r="1490" spans="1:4" s="1104" customFormat="1" ht="11.25" customHeight="1" x14ac:dyDescent="0.2">
      <c r="A1490" s="1416"/>
      <c r="B1490" s="1111">
        <v>4017.1</v>
      </c>
      <c r="C1490" s="1111">
        <v>4017.1</v>
      </c>
      <c r="D1490" s="1117" t="s">
        <v>11</v>
      </c>
    </row>
    <row r="1491" spans="1:4" s="1104" customFormat="1" ht="11.25" customHeight="1" x14ac:dyDescent="0.2">
      <c r="A1491" s="1415" t="s">
        <v>1779</v>
      </c>
      <c r="B1491" s="1110">
        <v>27978.33</v>
      </c>
      <c r="C1491" s="1110">
        <v>27978.333999999999</v>
      </c>
      <c r="D1491" s="1116" t="s">
        <v>1654</v>
      </c>
    </row>
    <row r="1492" spans="1:4" s="1104" customFormat="1" ht="11.25" customHeight="1" x14ac:dyDescent="0.2">
      <c r="A1492" s="1415"/>
      <c r="B1492" s="1110">
        <v>27978.33</v>
      </c>
      <c r="C1492" s="1110">
        <v>27978.333999999999</v>
      </c>
      <c r="D1492" s="1116" t="s">
        <v>11</v>
      </c>
    </row>
    <row r="1493" spans="1:4" s="1104" customFormat="1" ht="11.25" customHeight="1" x14ac:dyDescent="0.2">
      <c r="A1493" s="1414" t="s">
        <v>3479</v>
      </c>
      <c r="B1493" s="1109">
        <v>220</v>
      </c>
      <c r="C1493" s="1109">
        <v>220</v>
      </c>
      <c r="D1493" s="1115" t="s">
        <v>3830</v>
      </c>
    </row>
    <row r="1494" spans="1:4" s="1104" customFormat="1" ht="11.25" customHeight="1" x14ac:dyDescent="0.2">
      <c r="A1494" s="1416"/>
      <c r="B1494" s="1111">
        <v>220</v>
      </c>
      <c r="C1494" s="1111">
        <v>220</v>
      </c>
      <c r="D1494" s="1117" t="s">
        <v>11</v>
      </c>
    </row>
    <row r="1495" spans="1:4" s="1104" customFormat="1" ht="11.25" customHeight="1" x14ac:dyDescent="0.2">
      <c r="A1495" s="1415" t="s">
        <v>2819</v>
      </c>
      <c r="B1495" s="1110">
        <v>220</v>
      </c>
      <c r="C1495" s="1110">
        <v>220</v>
      </c>
      <c r="D1495" s="1116" t="s">
        <v>3830</v>
      </c>
    </row>
    <row r="1496" spans="1:4" s="1104" customFormat="1" ht="11.25" customHeight="1" x14ac:dyDescent="0.2">
      <c r="A1496" s="1415"/>
      <c r="B1496" s="1110">
        <v>220</v>
      </c>
      <c r="C1496" s="1110">
        <v>220</v>
      </c>
      <c r="D1496" s="1116" t="s">
        <v>11</v>
      </c>
    </row>
    <row r="1497" spans="1:4" s="1104" customFormat="1" ht="21" x14ac:dyDescent="0.2">
      <c r="A1497" s="1414" t="s">
        <v>1780</v>
      </c>
      <c r="B1497" s="1109">
        <v>507</v>
      </c>
      <c r="C1497" s="1109">
        <v>507</v>
      </c>
      <c r="D1497" s="1115" t="s">
        <v>599</v>
      </c>
    </row>
    <row r="1498" spans="1:4" s="1104" customFormat="1" ht="11.25" customHeight="1" x14ac:dyDescent="0.2">
      <c r="A1498" s="1415"/>
      <c r="B1498" s="1110">
        <v>5152</v>
      </c>
      <c r="C1498" s="1110">
        <v>5152</v>
      </c>
      <c r="D1498" s="1116" t="s">
        <v>600</v>
      </c>
    </row>
    <row r="1499" spans="1:4" s="1104" customFormat="1" ht="11.25" customHeight="1" x14ac:dyDescent="0.2">
      <c r="A1499" s="1415"/>
      <c r="B1499" s="1110">
        <v>220</v>
      </c>
      <c r="C1499" s="1110">
        <v>0</v>
      </c>
      <c r="D1499" s="1116" t="s">
        <v>3830</v>
      </c>
    </row>
    <row r="1500" spans="1:4" s="1104" customFormat="1" ht="11.25" customHeight="1" x14ac:dyDescent="0.2">
      <c r="A1500" s="1416"/>
      <c r="B1500" s="1111">
        <v>5879</v>
      </c>
      <c r="C1500" s="1111">
        <v>5659</v>
      </c>
      <c r="D1500" s="1117" t="s">
        <v>11</v>
      </c>
    </row>
    <row r="1501" spans="1:4" s="1104" customFormat="1" ht="11.25" customHeight="1" x14ac:dyDescent="0.2">
      <c r="A1501" s="1415" t="s">
        <v>2820</v>
      </c>
      <c r="B1501" s="1110">
        <v>220.01</v>
      </c>
      <c r="C1501" s="1110">
        <v>220</v>
      </c>
      <c r="D1501" s="1116" t="s">
        <v>3830</v>
      </c>
    </row>
    <row r="1502" spans="1:4" s="1104" customFormat="1" ht="11.25" customHeight="1" x14ac:dyDescent="0.2">
      <c r="A1502" s="1416"/>
      <c r="B1502" s="1111">
        <v>220.01</v>
      </c>
      <c r="C1502" s="1111">
        <v>220</v>
      </c>
      <c r="D1502" s="1117" t="s">
        <v>11</v>
      </c>
    </row>
    <row r="1503" spans="1:4" s="1104" customFormat="1" ht="11.25" customHeight="1" x14ac:dyDescent="0.2">
      <c r="A1503" s="1415" t="s">
        <v>4150</v>
      </c>
      <c r="B1503" s="1110">
        <v>320</v>
      </c>
      <c r="C1503" s="1110">
        <v>320</v>
      </c>
      <c r="D1503" s="1116" t="s">
        <v>3830</v>
      </c>
    </row>
    <row r="1504" spans="1:4" s="1104" customFormat="1" ht="11.25" customHeight="1" x14ac:dyDescent="0.2">
      <c r="A1504" s="1415"/>
      <c r="B1504" s="1110">
        <v>320</v>
      </c>
      <c r="C1504" s="1110">
        <v>320</v>
      </c>
      <c r="D1504" s="1116" t="s">
        <v>11</v>
      </c>
    </row>
    <row r="1505" spans="1:4" s="1104" customFormat="1" ht="11.25" customHeight="1" x14ac:dyDescent="0.2">
      <c r="A1505" s="1414" t="s">
        <v>1781</v>
      </c>
      <c r="B1505" s="1109">
        <v>105.28</v>
      </c>
      <c r="C1505" s="1109">
        <v>105.28</v>
      </c>
      <c r="D1505" s="1115" t="s">
        <v>588</v>
      </c>
    </row>
    <row r="1506" spans="1:4" s="1104" customFormat="1" ht="11.25" customHeight="1" x14ac:dyDescent="0.2">
      <c r="A1506" s="1415"/>
      <c r="B1506" s="1110">
        <v>3.4</v>
      </c>
      <c r="C1506" s="1110">
        <v>3.39086</v>
      </c>
      <c r="D1506" s="1116" t="s">
        <v>3693</v>
      </c>
    </row>
    <row r="1507" spans="1:4" s="1104" customFormat="1" ht="11.25" customHeight="1" x14ac:dyDescent="0.2">
      <c r="A1507" s="1415"/>
      <c r="B1507" s="1110">
        <v>108.68</v>
      </c>
      <c r="C1507" s="1110">
        <v>108.67086</v>
      </c>
      <c r="D1507" s="1116" t="s">
        <v>11</v>
      </c>
    </row>
    <row r="1508" spans="1:4" s="1104" customFormat="1" ht="11.25" customHeight="1" x14ac:dyDescent="0.2">
      <c r="A1508" s="1414" t="s">
        <v>2833</v>
      </c>
      <c r="B1508" s="1109">
        <v>300</v>
      </c>
      <c r="C1508" s="1109">
        <v>300</v>
      </c>
      <c r="D1508" s="1115" t="s">
        <v>559</v>
      </c>
    </row>
    <row r="1509" spans="1:4" s="1104" customFormat="1" ht="11.25" customHeight="1" x14ac:dyDescent="0.2">
      <c r="A1509" s="1415"/>
      <c r="B1509" s="1110">
        <v>430</v>
      </c>
      <c r="C1509" s="1110">
        <v>430</v>
      </c>
      <c r="D1509" s="1116" t="s">
        <v>3450</v>
      </c>
    </row>
    <row r="1510" spans="1:4" s="1104" customFormat="1" ht="11.25" customHeight="1" x14ac:dyDescent="0.2">
      <c r="A1510" s="1416"/>
      <c r="B1510" s="1111">
        <v>730</v>
      </c>
      <c r="C1510" s="1111">
        <v>730</v>
      </c>
      <c r="D1510" s="1117" t="s">
        <v>11</v>
      </c>
    </row>
    <row r="1511" spans="1:4" s="1104" customFormat="1" ht="11.25" customHeight="1" x14ac:dyDescent="0.2">
      <c r="A1511" s="1415" t="s">
        <v>3909</v>
      </c>
      <c r="B1511" s="1110">
        <v>350</v>
      </c>
      <c r="C1511" s="1110">
        <v>350</v>
      </c>
      <c r="D1511" s="1116" t="s">
        <v>3073</v>
      </c>
    </row>
    <row r="1512" spans="1:4" s="1104" customFormat="1" ht="11.25" customHeight="1" x14ac:dyDescent="0.2">
      <c r="A1512" s="1415"/>
      <c r="B1512" s="1110">
        <v>350</v>
      </c>
      <c r="C1512" s="1110">
        <v>350</v>
      </c>
      <c r="D1512" s="1116" t="s">
        <v>11</v>
      </c>
    </row>
    <row r="1513" spans="1:4" s="1104" customFormat="1" ht="11.25" customHeight="1" x14ac:dyDescent="0.2">
      <c r="A1513" s="1414" t="s">
        <v>2839</v>
      </c>
      <c r="B1513" s="1109">
        <v>50</v>
      </c>
      <c r="C1513" s="1109">
        <v>50</v>
      </c>
      <c r="D1513" s="1115" t="s">
        <v>3910</v>
      </c>
    </row>
    <row r="1514" spans="1:4" s="1104" customFormat="1" ht="11.25" customHeight="1" x14ac:dyDescent="0.2">
      <c r="A1514" s="1416"/>
      <c r="B1514" s="1111">
        <v>50</v>
      </c>
      <c r="C1514" s="1111">
        <v>50</v>
      </c>
      <c r="D1514" s="1117" t="s">
        <v>11</v>
      </c>
    </row>
    <row r="1515" spans="1:4" s="1104" customFormat="1" ht="11.25" customHeight="1" x14ac:dyDescent="0.2">
      <c r="A1515" s="1415" t="s">
        <v>3911</v>
      </c>
      <c r="B1515" s="1110">
        <v>62.4</v>
      </c>
      <c r="C1515" s="1110">
        <v>62.4</v>
      </c>
      <c r="D1515" s="1116" t="s">
        <v>2956</v>
      </c>
    </row>
    <row r="1516" spans="1:4" s="1104" customFormat="1" ht="11.25" customHeight="1" x14ac:dyDescent="0.2">
      <c r="A1516" s="1415"/>
      <c r="B1516" s="1110">
        <v>62.4</v>
      </c>
      <c r="C1516" s="1110">
        <v>62.4</v>
      </c>
      <c r="D1516" s="1116" t="s">
        <v>11</v>
      </c>
    </row>
    <row r="1517" spans="1:4" s="1104" customFormat="1" ht="21" x14ac:dyDescent="0.2">
      <c r="A1517" s="1414" t="s">
        <v>1782</v>
      </c>
      <c r="B1517" s="1109">
        <v>33</v>
      </c>
      <c r="C1517" s="1109">
        <v>33</v>
      </c>
      <c r="D1517" s="1115" t="s">
        <v>599</v>
      </c>
    </row>
    <row r="1518" spans="1:4" s="1104" customFormat="1" ht="11.25" customHeight="1" x14ac:dyDescent="0.2">
      <c r="A1518" s="1415"/>
      <c r="B1518" s="1110">
        <v>1136</v>
      </c>
      <c r="C1518" s="1110">
        <v>1136</v>
      </c>
      <c r="D1518" s="1116" t="s">
        <v>600</v>
      </c>
    </row>
    <row r="1519" spans="1:4" s="1104" customFormat="1" ht="21" x14ac:dyDescent="0.2">
      <c r="A1519" s="1415"/>
      <c r="B1519" s="1110">
        <v>97</v>
      </c>
      <c r="C1519" s="1110">
        <v>97</v>
      </c>
      <c r="D1519" s="1116" t="s">
        <v>4613</v>
      </c>
    </row>
    <row r="1520" spans="1:4" s="1104" customFormat="1" ht="11.25" customHeight="1" x14ac:dyDescent="0.2">
      <c r="A1520" s="1416"/>
      <c r="B1520" s="1111">
        <v>1266</v>
      </c>
      <c r="C1520" s="1111">
        <v>1266</v>
      </c>
      <c r="D1520" s="1117" t="s">
        <v>11</v>
      </c>
    </row>
    <row r="1521" spans="1:4" s="1104" customFormat="1" ht="21" x14ac:dyDescent="0.2">
      <c r="A1521" s="1415" t="s">
        <v>1783</v>
      </c>
      <c r="B1521" s="1110">
        <v>328</v>
      </c>
      <c r="C1521" s="1110">
        <v>328</v>
      </c>
      <c r="D1521" s="1116" t="s">
        <v>599</v>
      </c>
    </row>
    <row r="1522" spans="1:4" s="1104" customFormat="1" ht="11.25" customHeight="1" x14ac:dyDescent="0.2">
      <c r="A1522" s="1415"/>
      <c r="B1522" s="1110">
        <v>4347</v>
      </c>
      <c r="C1522" s="1110">
        <v>4322.7306500000004</v>
      </c>
      <c r="D1522" s="1116" t="s">
        <v>600</v>
      </c>
    </row>
    <row r="1523" spans="1:4" s="1104" customFormat="1" ht="11.25" customHeight="1" x14ac:dyDescent="0.2">
      <c r="A1523" s="1415"/>
      <c r="B1523" s="1110">
        <v>4675</v>
      </c>
      <c r="C1523" s="1110">
        <v>4650.7306500000004</v>
      </c>
      <c r="D1523" s="1116" t="s">
        <v>11</v>
      </c>
    </row>
    <row r="1524" spans="1:4" s="1104" customFormat="1" ht="11.25" customHeight="1" x14ac:dyDescent="0.2">
      <c r="A1524" s="1414" t="s">
        <v>2826</v>
      </c>
      <c r="B1524" s="1109">
        <v>100</v>
      </c>
      <c r="C1524" s="1109">
        <v>100</v>
      </c>
      <c r="D1524" s="1115" t="s">
        <v>3697</v>
      </c>
    </row>
    <row r="1525" spans="1:4" s="1104" customFormat="1" ht="11.25" customHeight="1" x14ac:dyDescent="0.2">
      <c r="A1525" s="1416"/>
      <c r="B1525" s="1111">
        <v>100</v>
      </c>
      <c r="C1525" s="1111">
        <v>100</v>
      </c>
      <c r="D1525" s="1117" t="s">
        <v>11</v>
      </c>
    </row>
    <row r="1526" spans="1:4" s="1104" customFormat="1" ht="11.25" customHeight="1" x14ac:dyDescent="0.2">
      <c r="A1526" s="1415" t="s">
        <v>4734</v>
      </c>
      <c r="B1526" s="1110">
        <v>50</v>
      </c>
      <c r="C1526" s="1110">
        <v>50</v>
      </c>
      <c r="D1526" s="1116" t="s">
        <v>2510</v>
      </c>
    </row>
    <row r="1527" spans="1:4" s="1104" customFormat="1" ht="11.25" customHeight="1" x14ac:dyDescent="0.2">
      <c r="A1527" s="1416"/>
      <c r="B1527" s="1111">
        <v>50</v>
      </c>
      <c r="C1527" s="1111">
        <v>50</v>
      </c>
      <c r="D1527" s="1117" t="s">
        <v>11</v>
      </c>
    </row>
    <row r="1528" spans="1:4" s="1104" customFormat="1" ht="11.25" customHeight="1" x14ac:dyDescent="0.2">
      <c r="A1528" s="1415" t="s">
        <v>3522</v>
      </c>
      <c r="B1528" s="1110">
        <v>153.30000000000001</v>
      </c>
      <c r="C1528" s="1110">
        <v>120.9</v>
      </c>
      <c r="D1528" s="1116" t="s">
        <v>3912</v>
      </c>
    </row>
    <row r="1529" spans="1:4" s="1104" customFormat="1" ht="11.25" customHeight="1" x14ac:dyDescent="0.2">
      <c r="A1529" s="1415"/>
      <c r="B1529" s="1110">
        <v>153.30000000000001</v>
      </c>
      <c r="C1529" s="1110">
        <v>120.9</v>
      </c>
      <c r="D1529" s="1116" t="s">
        <v>11</v>
      </c>
    </row>
    <row r="1530" spans="1:4" s="1104" customFormat="1" ht="11.25" customHeight="1" x14ac:dyDescent="0.2">
      <c r="A1530" s="1414" t="s">
        <v>3097</v>
      </c>
      <c r="B1530" s="1109">
        <v>98.3</v>
      </c>
      <c r="C1530" s="1109">
        <v>61.9</v>
      </c>
      <c r="D1530" s="1115" t="s">
        <v>3912</v>
      </c>
    </row>
    <row r="1531" spans="1:4" s="1104" customFormat="1" ht="11.25" customHeight="1" x14ac:dyDescent="0.2">
      <c r="A1531" s="1415"/>
      <c r="B1531" s="1110">
        <v>98.3</v>
      </c>
      <c r="C1531" s="1110">
        <v>61.9</v>
      </c>
      <c r="D1531" s="1116" t="s">
        <v>11</v>
      </c>
    </row>
    <row r="1532" spans="1:4" s="1104" customFormat="1" ht="11.25" customHeight="1" x14ac:dyDescent="0.2">
      <c r="A1532" s="1414" t="s">
        <v>3489</v>
      </c>
      <c r="B1532" s="1109">
        <v>150</v>
      </c>
      <c r="C1532" s="1109">
        <v>150</v>
      </c>
      <c r="D1532" s="1115" t="s">
        <v>383</v>
      </c>
    </row>
    <row r="1533" spans="1:4" s="1104" customFormat="1" ht="11.25" customHeight="1" x14ac:dyDescent="0.2">
      <c r="A1533" s="1416"/>
      <c r="B1533" s="1111">
        <v>150</v>
      </c>
      <c r="C1533" s="1111">
        <v>150</v>
      </c>
      <c r="D1533" s="1117" t="s">
        <v>11</v>
      </c>
    </row>
    <row r="1534" spans="1:4" s="1104" customFormat="1" ht="11.25" customHeight="1" x14ac:dyDescent="0.2">
      <c r="A1534" s="1415" t="s">
        <v>2845</v>
      </c>
      <c r="B1534" s="1110">
        <v>200</v>
      </c>
      <c r="C1534" s="1110">
        <v>200</v>
      </c>
      <c r="D1534" s="1116" t="s">
        <v>3714</v>
      </c>
    </row>
    <row r="1535" spans="1:4" s="1104" customFormat="1" ht="11.25" customHeight="1" x14ac:dyDescent="0.2">
      <c r="A1535" s="1415"/>
      <c r="B1535" s="1110">
        <v>200</v>
      </c>
      <c r="C1535" s="1110">
        <v>200</v>
      </c>
      <c r="D1535" s="1116" t="s">
        <v>11</v>
      </c>
    </row>
    <row r="1536" spans="1:4" s="1104" customFormat="1" ht="11.25" customHeight="1" x14ac:dyDescent="0.2">
      <c r="A1536" s="1414" t="s">
        <v>1784</v>
      </c>
      <c r="B1536" s="1109">
        <v>70</v>
      </c>
      <c r="C1536" s="1109">
        <v>70</v>
      </c>
      <c r="D1536" s="1115" t="s">
        <v>2939</v>
      </c>
    </row>
    <row r="1537" spans="1:4" s="1104" customFormat="1" ht="11.25" customHeight="1" x14ac:dyDescent="0.2">
      <c r="A1537" s="1416"/>
      <c r="B1537" s="1111">
        <v>70</v>
      </c>
      <c r="C1537" s="1111">
        <v>70</v>
      </c>
      <c r="D1537" s="1117" t="s">
        <v>11</v>
      </c>
    </row>
    <row r="1538" spans="1:4" s="1104" customFormat="1" ht="11.25" customHeight="1" x14ac:dyDescent="0.2">
      <c r="A1538" s="1415" t="s">
        <v>4735</v>
      </c>
      <c r="B1538" s="1110">
        <v>780</v>
      </c>
      <c r="C1538" s="1110">
        <v>766.18117000000007</v>
      </c>
      <c r="D1538" s="1116" t="s">
        <v>539</v>
      </c>
    </row>
    <row r="1539" spans="1:4" s="1104" customFormat="1" ht="11.25" customHeight="1" x14ac:dyDescent="0.2">
      <c r="A1539" s="1415"/>
      <c r="B1539" s="1110">
        <v>780</v>
      </c>
      <c r="C1539" s="1110">
        <v>766.18117000000007</v>
      </c>
      <c r="D1539" s="1116" t="s">
        <v>11</v>
      </c>
    </row>
    <row r="1540" spans="1:4" s="1104" customFormat="1" ht="11.25" customHeight="1" x14ac:dyDescent="0.2">
      <c r="A1540" s="1414" t="s">
        <v>4736</v>
      </c>
      <c r="B1540" s="1109">
        <v>131</v>
      </c>
      <c r="C1540" s="1109">
        <v>131</v>
      </c>
      <c r="D1540" s="1115" t="s">
        <v>3220</v>
      </c>
    </row>
    <row r="1541" spans="1:4" s="1104" customFormat="1" ht="11.25" customHeight="1" x14ac:dyDescent="0.2">
      <c r="A1541" s="1416"/>
      <c r="B1541" s="1111">
        <v>131</v>
      </c>
      <c r="C1541" s="1111">
        <v>131</v>
      </c>
      <c r="D1541" s="1117" t="s">
        <v>11</v>
      </c>
    </row>
    <row r="1542" spans="1:4" s="1104" customFormat="1" ht="11.25" customHeight="1" x14ac:dyDescent="0.2">
      <c r="A1542" s="1415" t="s">
        <v>4737</v>
      </c>
      <c r="B1542" s="1110">
        <v>70</v>
      </c>
      <c r="C1542" s="1110">
        <v>70</v>
      </c>
      <c r="D1542" s="1116" t="s">
        <v>2939</v>
      </c>
    </row>
    <row r="1543" spans="1:4" s="1104" customFormat="1" ht="11.25" customHeight="1" x14ac:dyDescent="0.2">
      <c r="A1543" s="1415"/>
      <c r="B1543" s="1110">
        <v>70</v>
      </c>
      <c r="C1543" s="1110">
        <v>70</v>
      </c>
      <c r="D1543" s="1116" t="s">
        <v>11</v>
      </c>
    </row>
    <row r="1544" spans="1:4" s="1104" customFormat="1" ht="11.25" customHeight="1" x14ac:dyDescent="0.2">
      <c r="A1544" s="1414" t="s">
        <v>4738</v>
      </c>
      <c r="B1544" s="1109">
        <v>70</v>
      </c>
      <c r="C1544" s="1109">
        <v>70</v>
      </c>
      <c r="D1544" s="1115" t="s">
        <v>2939</v>
      </c>
    </row>
    <row r="1545" spans="1:4" s="1104" customFormat="1" ht="11.25" customHeight="1" x14ac:dyDescent="0.2">
      <c r="A1545" s="1416"/>
      <c r="B1545" s="1111">
        <v>70</v>
      </c>
      <c r="C1545" s="1111">
        <v>70</v>
      </c>
      <c r="D1545" s="1117" t="s">
        <v>11</v>
      </c>
    </row>
    <row r="1546" spans="1:4" s="1104" customFormat="1" ht="11.25" customHeight="1" x14ac:dyDescent="0.2">
      <c r="A1546" s="1415" t="s">
        <v>4739</v>
      </c>
      <c r="B1546" s="1110">
        <v>150</v>
      </c>
      <c r="C1546" s="1110">
        <v>150</v>
      </c>
      <c r="D1546" s="1116" t="s">
        <v>2939</v>
      </c>
    </row>
    <row r="1547" spans="1:4" s="1104" customFormat="1" ht="11.25" customHeight="1" x14ac:dyDescent="0.2">
      <c r="A1547" s="1416"/>
      <c r="B1547" s="1111">
        <v>150</v>
      </c>
      <c r="C1547" s="1111">
        <v>150</v>
      </c>
      <c r="D1547" s="1117" t="s">
        <v>11</v>
      </c>
    </row>
    <row r="1548" spans="1:4" s="1104" customFormat="1" ht="11.25" customHeight="1" x14ac:dyDescent="0.2">
      <c r="A1548" s="1415" t="s">
        <v>4740</v>
      </c>
      <c r="B1548" s="1110">
        <v>220</v>
      </c>
      <c r="C1548" s="1110">
        <v>220</v>
      </c>
      <c r="D1548" s="1116" t="s">
        <v>611</v>
      </c>
    </row>
    <row r="1549" spans="1:4" s="1104" customFormat="1" ht="11.25" customHeight="1" x14ac:dyDescent="0.2">
      <c r="A1549" s="1415"/>
      <c r="B1549" s="1110">
        <v>220</v>
      </c>
      <c r="C1549" s="1110">
        <v>220</v>
      </c>
      <c r="D1549" s="1116" t="s">
        <v>11</v>
      </c>
    </row>
    <row r="1550" spans="1:4" s="1104" customFormat="1" ht="21" x14ac:dyDescent="0.2">
      <c r="A1550" s="1414" t="s">
        <v>3511</v>
      </c>
      <c r="B1550" s="1109">
        <v>70</v>
      </c>
      <c r="C1550" s="1109">
        <v>70</v>
      </c>
      <c r="D1550" s="1115" t="s">
        <v>597</v>
      </c>
    </row>
    <row r="1551" spans="1:4" s="1104" customFormat="1" ht="11.25" customHeight="1" x14ac:dyDescent="0.2">
      <c r="A1551" s="1415"/>
      <c r="B1551" s="1110">
        <v>70</v>
      </c>
      <c r="C1551" s="1110">
        <v>70</v>
      </c>
      <c r="D1551" s="1116" t="s">
        <v>11</v>
      </c>
    </row>
    <row r="1552" spans="1:4" s="1104" customFormat="1" ht="11.25" customHeight="1" x14ac:dyDescent="0.2">
      <c r="A1552" s="1414" t="s">
        <v>4741</v>
      </c>
      <c r="B1552" s="1109">
        <v>233.47</v>
      </c>
      <c r="C1552" s="1109">
        <v>233.471</v>
      </c>
      <c r="D1552" s="1115" t="s">
        <v>3073</v>
      </c>
    </row>
    <row r="1553" spans="1:4" s="1104" customFormat="1" ht="11.25" customHeight="1" x14ac:dyDescent="0.2">
      <c r="A1553" s="1416"/>
      <c r="B1553" s="1111">
        <v>233.47</v>
      </c>
      <c r="C1553" s="1111">
        <v>233.471</v>
      </c>
      <c r="D1553" s="1117" t="s">
        <v>11</v>
      </c>
    </row>
    <row r="1554" spans="1:4" s="1104" customFormat="1" ht="11.25" customHeight="1" x14ac:dyDescent="0.2">
      <c r="A1554" s="1414" t="s">
        <v>299</v>
      </c>
      <c r="B1554" s="1109">
        <v>2835</v>
      </c>
      <c r="C1554" s="1109">
        <v>2754</v>
      </c>
      <c r="D1554" s="1115" t="s">
        <v>578</v>
      </c>
    </row>
    <row r="1555" spans="1:4" s="1104" customFormat="1" ht="11.25" customHeight="1" x14ac:dyDescent="0.2">
      <c r="A1555" s="1415"/>
      <c r="B1555" s="1110">
        <v>400</v>
      </c>
      <c r="C1555" s="1110">
        <v>400</v>
      </c>
      <c r="D1555" s="1116" t="s">
        <v>3450</v>
      </c>
    </row>
    <row r="1556" spans="1:4" s="1104" customFormat="1" ht="11.25" customHeight="1" x14ac:dyDescent="0.2">
      <c r="A1556" s="1415"/>
      <c r="B1556" s="1110">
        <v>3086</v>
      </c>
      <c r="C1556" s="1110">
        <v>3065.1194800000003</v>
      </c>
      <c r="D1556" s="1116" t="s">
        <v>3913</v>
      </c>
    </row>
    <row r="1557" spans="1:4" s="1104" customFormat="1" ht="11.25" customHeight="1" x14ac:dyDescent="0.2">
      <c r="A1557" s="1415"/>
      <c r="B1557" s="1110">
        <v>350</v>
      </c>
      <c r="C1557" s="1110">
        <v>350</v>
      </c>
      <c r="D1557" s="1116" t="s">
        <v>3912</v>
      </c>
    </row>
    <row r="1558" spans="1:4" s="1104" customFormat="1" ht="11.25" customHeight="1" x14ac:dyDescent="0.2">
      <c r="A1558" s="1415"/>
      <c r="B1558" s="1110">
        <v>20000</v>
      </c>
      <c r="C1558" s="1110">
        <v>20000</v>
      </c>
      <c r="D1558" s="1116" t="s">
        <v>4742</v>
      </c>
    </row>
    <row r="1559" spans="1:4" s="1104" customFormat="1" ht="11.25" customHeight="1" x14ac:dyDescent="0.2">
      <c r="A1559" s="1415"/>
      <c r="B1559" s="1110">
        <v>805.88</v>
      </c>
      <c r="C1559" s="1110">
        <v>0</v>
      </c>
      <c r="D1559" s="1116" t="s">
        <v>4112</v>
      </c>
    </row>
    <row r="1560" spans="1:4" s="1104" customFormat="1" ht="11.25" customHeight="1" x14ac:dyDescent="0.2">
      <c r="A1560" s="1415"/>
      <c r="B1560" s="1110">
        <v>5148.2700000000004</v>
      </c>
      <c r="C1560" s="1110">
        <v>5148.2687999999998</v>
      </c>
      <c r="D1560" s="1116" t="s">
        <v>3457</v>
      </c>
    </row>
    <row r="1561" spans="1:4" s="1104" customFormat="1" ht="11.25" customHeight="1" x14ac:dyDescent="0.2">
      <c r="A1561" s="1416"/>
      <c r="B1561" s="1111">
        <v>32625.15</v>
      </c>
      <c r="C1561" s="1111">
        <v>31717.388279999999</v>
      </c>
      <c r="D1561" s="1117" t="s">
        <v>11</v>
      </c>
    </row>
    <row r="1562" spans="1:4" s="1104" customFormat="1" ht="11.25" customHeight="1" x14ac:dyDescent="0.2">
      <c r="A1562" s="1414" t="s">
        <v>379</v>
      </c>
      <c r="B1562" s="1109">
        <v>1500</v>
      </c>
      <c r="C1562" s="1109">
        <v>1500</v>
      </c>
      <c r="D1562" s="1115" t="s">
        <v>3739</v>
      </c>
    </row>
    <row r="1563" spans="1:4" s="1104" customFormat="1" ht="11.25" customHeight="1" x14ac:dyDescent="0.2">
      <c r="A1563" s="1416"/>
      <c r="B1563" s="1111">
        <v>1500</v>
      </c>
      <c r="C1563" s="1111">
        <v>1500</v>
      </c>
      <c r="D1563" s="1117" t="s">
        <v>11</v>
      </c>
    </row>
    <row r="1564" spans="1:4" s="1104" customFormat="1" ht="11.25" customHeight="1" x14ac:dyDescent="0.2">
      <c r="A1564" s="1415" t="s">
        <v>4172</v>
      </c>
      <c r="B1564" s="1110">
        <v>60.5</v>
      </c>
      <c r="C1564" s="1110">
        <v>60.5</v>
      </c>
      <c r="D1564" s="1116" t="s">
        <v>3697</v>
      </c>
    </row>
    <row r="1565" spans="1:4" s="1104" customFormat="1" ht="11.25" customHeight="1" x14ac:dyDescent="0.2">
      <c r="A1565" s="1415"/>
      <c r="B1565" s="1110">
        <v>60.5</v>
      </c>
      <c r="C1565" s="1110">
        <v>60.5</v>
      </c>
      <c r="D1565" s="1116" t="s">
        <v>11</v>
      </c>
    </row>
    <row r="1566" spans="1:4" s="1104" customFormat="1" ht="11.25" customHeight="1" x14ac:dyDescent="0.2">
      <c r="A1566" s="1414" t="s">
        <v>3914</v>
      </c>
      <c r="B1566" s="1109">
        <v>346.64</v>
      </c>
      <c r="C1566" s="1109">
        <v>346.64</v>
      </c>
      <c r="D1566" s="1115" t="s">
        <v>3073</v>
      </c>
    </row>
    <row r="1567" spans="1:4" s="1104" customFormat="1" ht="11.25" customHeight="1" x14ac:dyDescent="0.2">
      <c r="A1567" s="1416"/>
      <c r="B1567" s="1111">
        <v>346.64</v>
      </c>
      <c r="C1567" s="1111">
        <v>346.64</v>
      </c>
      <c r="D1567" s="1117" t="s">
        <v>11</v>
      </c>
    </row>
    <row r="1568" spans="1:4" s="1104" customFormat="1" ht="11.25" customHeight="1" x14ac:dyDescent="0.2">
      <c r="A1568" s="1415" t="s">
        <v>3525</v>
      </c>
      <c r="B1568" s="1110">
        <v>2000</v>
      </c>
      <c r="C1568" s="1110">
        <v>0</v>
      </c>
      <c r="D1568" s="1116" t="s">
        <v>3696</v>
      </c>
    </row>
    <row r="1569" spans="1:4" s="1104" customFormat="1" ht="11.25" customHeight="1" x14ac:dyDescent="0.2">
      <c r="A1569" s="1415"/>
      <c r="B1569" s="1110">
        <v>2000</v>
      </c>
      <c r="C1569" s="1110">
        <v>0</v>
      </c>
      <c r="D1569" s="1116" t="s">
        <v>11</v>
      </c>
    </row>
    <row r="1570" spans="1:4" s="1104" customFormat="1" ht="11.25" customHeight="1" x14ac:dyDescent="0.2">
      <c r="A1570" s="1414" t="s">
        <v>4743</v>
      </c>
      <c r="B1570" s="1109">
        <v>75</v>
      </c>
      <c r="C1570" s="1109">
        <v>75</v>
      </c>
      <c r="D1570" s="1115" t="s">
        <v>2939</v>
      </c>
    </row>
    <row r="1571" spans="1:4" s="1104" customFormat="1" ht="11.25" customHeight="1" x14ac:dyDescent="0.2">
      <c r="A1571" s="1416"/>
      <c r="B1571" s="1111">
        <v>75</v>
      </c>
      <c r="C1571" s="1111">
        <v>75</v>
      </c>
      <c r="D1571" s="1117" t="s">
        <v>11</v>
      </c>
    </row>
    <row r="1572" spans="1:4" s="1104" customFormat="1" ht="11.25" customHeight="1" x14ac:dyDescent="0.2">
      <c r="A1572" s="1415" t="s">
        <v>4744</v>
      </c>
      <c r="B1572" s="1110">
        <v>179.6</v>
      </c>
      <c r="C1572" s="1110">
        <v>179.6</v>
      </c>
      <c r="D1572" s="1116" t="s">
        <v>3220</v>
      </c>
    </row>
    <row r="1573" spans="1:4" s="1104" customFormat="1" ht="11.25" customHeight="1" x14ac:dyDescent="0.2">
      <c r="A1573" s="1415"/>
      <c r="B1573" s="1110">
        <v>300</v>
      </c>
      <c r="C1573" s="1110">
        <v>300</v>
      </c>
      <c r="D1573" s="1116" t="s">
        <v>559</v>
      </c>
    </row>
    <row r="1574" spans="1:4" s="1104" customFormat="1" ht="11.25" customHeight="1" x14ac:dyDescent="0.2">
      <c r="A1574" s="1416"/>
      <c r="B1574" s="1111">
        <v>479.6</v>
      </c>
      <c r="C1574" s="1111">
        <v>479.6</v>
      </c>
      <c r="D1574" s="1117" t="s">
        <v>11</v>
      </c>
    </row>
    <row r="1575" spans="1:4" s="1104" customFormat="1" ht="11.25" customHeight="1" x14ac:dyDescent="0.2">
      <c r="A1575" s="1415" t="s">
        <v>2609</v>
      </c>
      <c r="B1575" s="1110">
        <v>1000</v>
      </c>
      <c r="C1575" s="1110">
        <v>1000</v>
      </c>
      <c r="D1575" s="1116" t="s">
        <v>3714</v>
      </c>
    </row>
    <row r="1576" spans="1:4" s="1104" customFormat="1" ht="11.25" customHeight="1" x14ac:dyDescent="0.2">
      <c r="A1576" s="1415"/>
      <c r="B1576" s="1110">
        <v>1000</v>
      </c>
      <c r="C1576" s="1110">
        <v>1000</v>
      </c>
      <c r="D1576" s="1116" t="s">
        <v>11</v>
      </c>
    </row>
    <row r="1577" spans="1:4" s="1104" customFormat="1" ht="11.25" customHeight="1" x14ac:dyDescent="0.2">
      <c r="A1577" s="1414" t="s">
        <v>3093</v>
      </c>
      <c r="B1577" s="1109">
        <v>150</v>
      </c>
      <c r="C1577" s="1109">
        <v>150</v>
      </c>
      <c r="D1577" s="1115" t="s">
        <v>3714</v>
      </c>
    </row>
    <row r="1578" spans="1:4" s="1104" customFormat="1" ht="11.25" customHeight="1" x14ac:dyDescent="0.2">
      <c r="A1578" s="1415"/>
      <c r="B1578" s="1110">
        <v>150</v>
      </c>
      <c r="C1578" s="1110">
        <v>150</v>
      </c>
      <c r="D1578" s="1116" t="s">
        <v>11</v>
      </c>
    </row>
    <row r="1579" spans="1:4" s="1104" customFormat="1" ht="11.25" customHeight="1" x14ac:dyDescent="0.2">
      <c r="A1579" s="1414" t="s">
        <v>3915</v>
      </c>
      <c r="B1579" s="1109">
        <v>572.39</v>
      </c>
      <c r="C1579" s="1109">
        <v>572.39</v>
      </c>
      <c r="D1579" s="1115" t="s">
        <v>3073</v>
      </c>
    </row>
    <row r="1580" spans="1:4" s="1104" customFormat="1" ht="11.25" customHeight="1" x14ac:dyDescent="0.2">
      <c r="A1580" s="1416"/>
      <c r="B1580" s="1111">
        <v>572.39</v>
      </c>
      <c r="C1580" s="1111">
        <v>572.39</v>
      </c>
      <c r="D1580" s="1117" t="s">
        <v>11</v>
      </c>
    </row>
    <row r="1581" spans="1:4" s="1104" customFormat="1" ht="11.25" customHeight="1" x14ac:dyDescent="0.2">
      <c r="A1581" s="1415" t="s">
        <v>365</v>
      </c>
      <c r="B1581" s="1110">
        <v>1800</v>
      </c>
      <c r="C1581" s="1110">
        <v>1800</v>
      </c>
      <c r="D1581" s="1116" t="s">
        <v>3739</v>
      </c>
    </row>
    <row r="1582" spans="1:4" s="1104" customFormat="1" ht="11.25" customHeight="1" x14ac:dyDescent="0.2">
      <c r="A1582" s="1415"/>
      <c r="B1582" s="1110">
        <v>1800</v>
      </c>
      <c r="C1582" s="1110">
        <v>1800</v>
      </c>
      <c r="D1582" s="1116" t="s">
        <v>11</v>
      </c>
    </row>
    <row r="1583" spans="1:4" s="1104" customFormat="1" ht="11.25" customHeight="1" x14ac:dyDescent="0.2">
      <c r="A1583" s="1414" t="s">
        <v>3916</v>
      </c>
      <c r="B1583" s="1109">
        <v>350</v>
      </c>
      <c r="C1583" s="1109">
        <v>350</v>
      </c>
      <c r="D1583" s="1115" t="s">
        <v>3073</v>
      </c>
    </row>
    <row r="1584" spans="1:4" s="1104" customFormat="1" ht="11.25" customHeight="1" x14ac:dyDescent="0.2">
      <c r="A1584" s="1416"/>
      <c r="B1584" s="1111">
        <v>350</v>
      </c>
      <c r="C1584" s="1111">
        <v>350</v>
      </c>
      <c r="D1584" s="1117" t="s">
        <v>11</v>
      </c>
    </row>
    <row r="1585" spans="1:4" s="1104" customFormat="1" ht="11.25" customHeight="1" x14ac:dyDescent="0.2">
      <c r="A1585" s="1415" t="s">
        <v>3917</v>
      </c>
      <c r="B1585" s="1110">
        <v>214.35</v>
      </c>
      <c r="C1585" s="1110">
        <v>214.35000000000002</v>
      </c>
      <c r="D1585" s="1116" t="s">
        <v>3073</v>
      </c>
    </row>
    <row r="1586" spans="1:4" s="1104" customFormat="1" ht="11.25" customHeight="1" x14ac:dyDescent="0.2">
      <c r="A1586" s="1415"/>
      <c r="B1586" s="1110">
        <v>214.35</v>
      </c>
      <c r="C1586" s="1110">
        <v>214.35000000000002</v>
      </c>
      <c r="D1586" s="1116" t="s">
        <v>11</v>
      </c>
    </row>
    <row r="1587" spans="1:4" s="1104" customFormat="1" ht="11.25" customHeight="1" x14ac:dyDescent="0.2">
      <c r="A1587" s="1414" t="s">
        <v>2709</v>
      </c>
      <c r="B1587" s="1109">
        <v>104.54</v>
      </c>
      <c r="C1587" s="1109">
        <v>104.539</v>
      </c>
      <c r="D1587" s="1115" t="s">
        <v>2896</v>
      </c>
    </row>
    <row r="1588" spans="1:4" s="1104" customFormat="1" ht="11.25" customHeight="1" x14ac:dyDescent="0.2">
      <c r="A1588" s="1416"/>
      <c r="B1588" s="1111">
        <v>104.54</v>
      </c>
      <c r="C1588" s="1111">
        <v>104.539</v>
      </c>
      <c r="D1588" s="1117" t="s">
        <v>11</v>
      </c>
    </row>
    <row r="1589" spans="1:4" s="1104" customFormat="1" ht="11.25" customHeight="1" x14ac:dyDescent="0.2">
      <c r="A1589" s="1415" t="s">
        <v>3918</v>
      </c>
      <c r="B1589" s="1110">
        <v>98.4</v>
      </c>
      <c r="C1589" s="1110">
        <v>98.4</v>
      </c>
      <c r="D1589" s="1116" t="s">
        <v>3073</v>
      </c>
    </row>
    <row r="1590" spans="1:4" s="1104" customFormat="1" ht="11.25" customHeight="1" x14ac:dyDescent="0.2">
      <c r="A1590" s="1415"/>
      <c r="B1590" s="1110">
        <v>98.4</v>
      </c>
      <c r="C1590" s="1110">
        <v>98.4</v>
      </c>
      <c r="D1590" s="1116" t="s">
        <v>11</v>
      </c>
    </row>
    <row r="1591" spans="1:4" s="1104" customFormat="1" ht="11.25" customHeight="1" x14ac:dyDescent="0.2">
      <c r="A1591" s="1414" t="s">
        <v>2710</v>
      </c>
      <c r="B1591" s="1109">
        <v>62.5</v>
      </c>
      <c r="C1591" s="1109">
        <v>62.5</v>
      </c>
      <c r="D1591" s="1115" t="s">
        <v>2896</v>
      </c>
    </row>
    <row r="1592" spans="1:4" s="1104" customFormat="1" ht="11.25" customHeight="1" x14ac:dyDescent="0.2">
      <c r="A1592" s="1416"/>
      <c r="B1592" s="1111">
        <v>62.5</v>
      </c>
      <c r="C1592" s="1111">
        <v>62.5</v>
      </c>
      <c r="D1592" s="1117" t="s">
        <v>11</v>
      </c>
    </row>
    <row r="1593" spans="1:4" s="1104" customFormat="1" ht="11.25" customHeight="1" x14ac:dyDescent="0.2">
      <c r="A1593" s="1415" t="s">
        <v>4745</v>
      </c>
      <c r="B1593" s="1110">
        <v>1316</v>
      </c>
      <c r="C1593" s="1110">
        <v>1316</v>
      </c>
      <c r="D1593" s="1116" t="s">
        <v>600</v>
      </c>
    </row>
    <row r="1594" spans="1:4" s="1104" customFormat="1" ht="11.25" customHeight="1" x14ac:dyDescent="0.2">
      <c r="A1594" s="1416"/>
      <c r="B1594" s="1111">
        <v>1316</v>
      </c>
      <c r="C1594" s="1111">
        <v>1316</v>
      </c>
      <c r="D1594" s="1117" t="s">
        <v>11</v>
      </c>
    </row>
    <row r="1595" spans="1:4" s="1104" customFormat="1" ht="11.25" customHeight="1" x14ac:dyDescent="0.2">
      <c r="A1595" s="1415" t="s">
        <v>4746</v>
      </c>
      <c r="B1595" s="1110">
        <v>1010.74</v>
      </c>
      <c r="C1595" s="1110">
        <v>1010.7380000000001</v>
      </c>
      <c r="D1595" s="1116" t="s">
        <v>3073</v>
      </c>
    </row>
    <row r="1596" spans="1:4" s="1104" customFormat="1" ht="11.25" customHeight="1" x14ac:dyDescent="0.2">
      <c r="A1596" s="1415"/>
      <c r="B1596" s="1110">
        <v>1010.74</v>
      </c>
      <c r="C1596" s="1110">
        <v>1010.7380000000001</v>
      </c>
      <c r="D1596" s="1116" t="s">
        <v>11</v>
      </c>
    </row>
    <row r="1597" spans="1:4" s="1104" customFormat="1" ht="21" x14ac:dyDescent="0.2">
      <c r="A1597" s="1414" t="s">
        <v>1785</v>
      </c>
      <c r="B1597" s="1109">
        <v>317</v>
      </c>
      <c r="C1597" s="1109">
        <v>317</v>
      </c>
      <c r="D1597" s="1115" t="s">
        <v>599</v>
      </c>
    </row>
    <row r="1598" spans="1:4" s="1104" customFormat="1" ht="11.25" customHeight="1" x14ac:dyDescent="0.2">
      <c r="A1598" s="1415"/>
      <c r="B1598" s="1110">
        <v>6439</v>
      </c>
      <c r="C1598" s="1110">
        <v>6439</v>
      </c>
      <c r="D1598" s="1116" t="s">
        <v>600</v>
      </c>
    </row>
    <row r="1599" spans="1:4" s="1104" customFormat="1" ht="11.25" customHeight="1" x14ac:dyDescent="0.2">
      <c r="A1599" s="1415"/>
      <c r="B1599" s="1110">
        <v>6756</v>
      </c>
      <c r="C1599" s="1110">
        <v>6756</v>
      </c>
      <c r="D1599" s="1116" t="s">
        <v>11</v>
      </c>
    </row>
    <row r="1600" spans="1:4" s="1104" customFormat="1" ht="11.25" customHeight="1" x14ac:dyDescent="0.2">
      <c r="A1600" s="1414" t="s">
        <v>1786</v>
      </c>
      <c r="B1600" s="1109">
        <v>1040</v>
      </c>
      <c r="C1600" s="1109">
        <v>1040</v>
      </c>
      <c r="D1600" s="1115" t="s">
        <v>600</v>
      </c>
    </row>
    <row r="1601" spans="1:4" s="1104" customFormat="1" ht="11.25" customHeight="1" x14ac:dyDescent="0.2">
      <c r="A1601" s="1416"/>
      <c r="B1601" s="1111">
        <v>1040</v>
      </c>
      <c r="C1601" s="1111">
        <v>1040</v>
      </c>
      <c r="D1601" s="1117" t="s">
        <v>11</v>
      </c>
    </row>
    <row r="1602" spans="1:4" s="1104" customFormat="1" ht="11.25" customHeight="1" x14ac:dyDescent="0.2">
      <c r="A1602" s="1417" t="s">
        <v>1787</v>
      </c>
      <c r="B1602" s="1110">
        <v>231.2</v>
      </c>
      <c r="C1602" s="1110">
        <v>0</v>
      </c>
      <c r="D1602" s="1116" t="s">
        <v>3693</v>
      </c>
    </row>
    <row r="1603" spans="1:4" s="1104" customFormat="1" ht="11.25" customHeight="1" x14ac:dyDescent="0.2">
      <c r="A1603" s="1417"/>
      <c r="B1603" s="1110">
        <v>231.20999999999998</v>
      </c>
      <c r="C1603" s="1110">
        <v>0</v>
      </c>
      <c r="D1603" s="1116" t="s">
        <v>11</v>
      </c>
    </row>
    <row r="1604" spans="1:4" s="1104" customFormat="1" ht="11.25" customHeight="1" x14ac:dyDescent="0.2">
      <c r="A1604" s="1414" t="s">
        <v>3919</v>
      </c>
      <c r="B1604" s="1109">
        <v>228.28</v>
      </c>
      <c r="C1604" s="1109">
        <v>228.28200000000001</v>
      </c>
      <c r="D1604" s="1115" t="s">
        <v>3073</v>
      </c>
    </row>
    <row r="1605" spans="1:4" s="1104" customFormat="1" ht="11.25" customHeight="1" x14ac:dyDescent="0.2">
      <c r="A1605" s="1416"/>
      <c r="B1605" s="1111">
        <v>228.28</v>
      </c>
      <c r="C1605" s="1111">
        <v>228.28200000000001</v>
      </c>
      <c r="D1605" s="1117" t="s">
        <v>11</v>
      </c>
    </row>
    <row r="1606" spans="1:4" s="1104" customFormat="1" ht="11.25" customHeight="1" x14ac:dyDescent="0.2">
      <c r="A1606" s="1414" t="s">
        <v>2829</v>
      </c>
      <c r="B1606" s="1109">
        <v>2528.4499999999998</v>
      </c>
      <c r="C1606" s="1109">
        <v>0</v>
      </c>
      <c r="D1606" s="1115" t="s">
        <v>3423</v>
      </c>
    </row>
    <row r="1607" spans="1:4" s="1104" customFormat="1" ht="11.25" customHeight="1" x14ac:dyDescent="0.2">
      <c r="A1607" s="1416"/>
      <c r="B1607" s="1111">
        <v>2528.4499999999998</v>
      </c>
      <c r="C1607" s="1111">
        <v>0</v>
      </c>
      <c r="D1607" s="1117" t="s">
        <v>11</v>
      </c>
    </row>
    <row r="1608" spans="1:4" s="1104" customFormat="1" ht="11.25" customHeight="1" x14ac:dyDescent="0.2">
      <c r="A1608" s="1414" t="s">
        <v>1788</v>
      </c>
      <c r="B1608" s="1109">
        <v>16.72</v>
      </c>
      <c r="C1608" s="1109">
        <v>16.712</v>
      </c>
      <c r="D1608" s="1115" t="s">
        <v>579</v>
      </c>
    </row>
    <row r="1609" spans="1:4" s="1104" customFormat="1" ht="11.25" customHeight="1" x14ac:dyDescent="0.2">
      <c r="A1609" s="1416"/>
      <c r="B1609" s="1111">
        <v>16.72</v>
      </c>
      <c r="C1609" s="1111">
        <v>16.712</v>
      </c>
      <c r="D1609" s="1117" t="s">
        <v>11</v>
      </c>
    </row>
    <row r="1610" spans="1:4" s="1104" customFormat="1" ht="11.25" customHeight="1" x14ac:dyDescent="0.2">
      <c r="A1610" s="1415" t="s">
        <v>3920</v>
      </c>
      <c r="B1610" s="1110">
        <v>225.2</v>
      </c>
      <c r="C1610" s="1110">
        <v>225.197</v>
      </c>
      <c r="D1610" s="1116" t="s">
        <v>3073</v>
      </c>
    </row>
    <row r="1611" spans="1:4" s="1104" customFormat="1" ht="11.25" customHeight="1" x14ac:dyDescent="0.2">
      <c r="A1611" s="1415"/>
      <c r="B1611" s="1110">
        <v>225.2</v>
      </c>
      <c r="C1611" s="1110">
        <v>225.197</v>
      </c>
      <c r="D1611" s="1116" t="s">
        <v>11</v>
      </c>
    </row>
    <row r="1612" spans="1:4" s="1104" customFormat="1" ht="11.25" customHeight="1" x14ac:dyDescent="0.2">
      <c r="A1612" s="1414" t="s">
        <v>2987</v>
      </c>
      <c r="B1612" s="1109">
        <v>59.64</v>
      </c>
      <c r="C1612" s="1109">
        <v>59.63494</v>
      </c>
      <c r="D1612" s="1115" t="s">
        <v>2896</v>
      </c>
    </row>
    <row r="1613" spans="1:4" s="1104" customFormat="1" ht="11.25" customHeight="1" x14ac:dyDescent="0.2">
      <c r="A1613" s="1416"/>
      <c r="B1613" s="1111">
        <v>59.64</v>
      </c>
      <c r="C1613" s="1111">
        <v>59.63494</v>
      </c>
      <c r="D1613" s="1117" t="s">
        <v>11</v>
      </c>
    </row>
    <row r="1614" spans="1:4" s="1104" customFormat="1" ht="11.25" customHeight="1" x14ac:dyDescent="0.2">
      <c r="A1614" s="1415" t="s">
        <v>3921</v>
      </c>
      <c r="B1614" s="1110">
        <v>350</v>
      </c>
      <c r="C1614" s="1110">
        <v>350</v>
      </c>
      <c r="D1614" s="1116" t="s">
        <v>3073</v>
      </c>
    </row>
    <row r="1615" spans="1:4" s="1104" customFormat="1" ht="11.25" customHeight="1" x14ac:dyDescent="0.2">
      <c r="A1615" s="1416"/>
      <c r="B1615" s="1111">
        <v>350</v>
      </c>
      <c r="C1615" s="1111">
        <v>350</v>
      </c>
      <c r="D1615" s="1117" t="s">
        <v>11</v>
      </c>
    </row>
    <row r="1616" spans="1:4" s="1104" customFormat="1" ht="11.25" customHeight="1" x14ac:dyDescent="0.2">
      <c r="A1616" s="1415" t="s">
        <v>4747</v>
      </c>
      <c r="B1616" s="1110">
        <v>396.52</v>
      </c>
      <c r="C1616" s="1110">
        <v>396.517</v>
      </c>
      <c r="D1616" s="1116" t="s">
        <v>3073</v>
      </c>
    </row>
    <row r="1617" spans="1:4" s="1104" customFormat="1" ht="11.25" customHeight="1" x14ac:dyDescent="0.2">
      <c r="A1617" s="1415"/>
      <c r="B1617" s="1110">
        <v>396.52</v>
      </c>
      <c r="C1617" s="1110">
        <v>396.517</v>
      </c>
      <c r="D1617" s="1116" t="s">
        <v>11</v>
      </c>
    </row>
    <row r="1618" spans="1:4" s="1104" customFormat="1" ht="11.25" customHeight="1" x14ac:dyDescent="0.2">
      <c r="A1618" s="1414" t="s">
        <v>4748</v>
      </c>
      <c r="B1618" s="1109">
        <v>90.5</v>
      </c>
      <c r="C1618" s="1109">
        <v>90.5</v>
      </c>
      <c r="D1618" s="1115" t="s">
        <v>651</v>
      </c>
    </row>
    <row r="1619" spans="1:4" s="1104" customFormat="1" ht="11.25" customHeight="1" x14ac:dyDescent="0.2">
      <c r="A1619" s="1415"/>
      <c r="B1619" s="1110">
        <v>90.5</v>
      </c>
      <c r="C1619" s="1110">
        <v>90.5</v>
      </c>
      <c r="D1619" s="1116" t="s">
        <v>11</v>
      </c>
    </row>
    <row r="1620" spans="1:4" s="1104" customFormat="1" ht="11.25" customHeight="1" x14ac:dyDescent="0.2">
      <c r="A1620" s="1414" t="s">
        <v>4749</v>
      </c>
      <c r="B1620" s="1109">
        <v>285.51</v>
      </c>
      <c r="C1620" s="1109">
        <v>285.512</v>
      </c>
      <c r="D1620" s="1115" t="s">
        <v>3073</v>
      </c>
    </row>
    <row r="1621" spans="1:4" s="1104" customFormat="1" ht="11.25" customHeight="1" x14ac:dyDescent="0.2">
      <c r="A1621" s="1416"/>
      <c r="B1621" s="1111">
        <v>285.51</v>
      </c>
      <c r="C1621" s="1111">
        <v>285.512</v>
      </c>
      <c r="D1621" s="1117" t="s">
        <v>11</v>
      </c>
    </row>
    <row r="1622" spans="1:4" s="1104" customFormat="1" ht="11.25" customHeight="1" x14ac:dyDescent="0.2">
      <c r="A1622" s="1415" t="s">
        <v>3922</v>
      </c>
      <c r="B1622" s="1110">
        <v>1277.24</v>
      </c>
      <c r="C1622" s="1110">
        <v>1277.2429999999999</v>
      </c>
      <c r="D1622" s="1116" t="s">
        <v>3073</v>
      </c>
    </row>
    <row r="1623" spans="1:4" s="1104" customFormat="1" ht="11.25" customHeight="1" x14ac:dyDescent="0.2">
      <c r="A1623" s="1415"/>
      <c r="B1623" s="1110">
        <v>1277.24</v>
      </c>
      <c r="C1623" s="1110">
        <v>1277.2429999999999</v>
      </c>
      <c r="D1623" s="1116" t="s">
        <v>11</v>
      </c>
    </row>
    <row r="1624" spans="1:4" s="1104" customFormat="1" ht="11.25" customHeight="1" x14ac:dyDescent="0.2">
      <c r="A1624" s="1414" t="s">
        <v>2521</v>
      </c>
      <c r="B1624" s="1109">
        <v>150</v>
      </c>
      <c r="C1624" s="1109">
        <v>150</v>
      </c>
      <c r="D1624" s="1115" t="s">
        <v>2939</v>
      </c>
    </row>
    <row r="1625" spans="1:4" s="1104" customFormat="1" ht="11.25" customHeight="1" x14ac:dyDescent="0.2">
      <c r="A1625" s="1416"/>
      <c r="B1625" s="1111">
        <v>150</v>
      </c>
      <c r="C1625" s="1111">
        <v>150</v>
      </c>
      <c r="D1625" s="1117" t="s">
        <v>11</v>
      </c>
    </row>
    <row r="1626" spans="1:4" s="1104" customFormat="1" ht="11.25" customHeight="1" x14ac:dyDescent="0.2">
      <c r="A1626" s="1415" t="s">
        <v>3923</v>
      </c>
      <c r="B1626" s="1110">
        <v>100</v>
      </c>
      <c r="C1626" s="1110">
        <v>100</v>
      </c>
      <c r="D1626" s="1116" t="s">
        <v>2510</v>
      </c>
    </row>
    <row r="1627" spans="1:4" s="1104" customFormat="1" ht="11.25" customHeight="1" x14ac:dyDescent="0.2">
      <c r="A1627" s="1415"/>
      <c r="B1627" s="1110">
        <v>100</v>
      </c>
      <c r="C1627" s="1110">
        <v>100</v>
      </c>
      <c r="D1627" s="1116" t="s">
        <v>11</v>
      </c>
    </row>
    <row r="1628" spans="1:4" s="1104" customFormat="1" ht="11.25" customHeight="1" x14ac:dyDescent="0.2">
      <c r="A1628" s="1414" t="s">
        <v>4750</v>
      </c>
      <c r="B1628" s="1109">
        <v>50</v>
      </c>
      <c r="C1628" s="1109">
        <v>50</v>
      </c>
      <c r="D1628" s="1115" t="s">
        <v>2510</v>
      </c>
    </row>
    <row r="1629" spans="1:4" s="1104" customFormat="1" ht="11.25" customHeight="1" x14ac:dyDescent="0.2">
      <c r="A1629" s="1416"/>
      <c r="B1629" s="1111">
        <v>50</v>
      </c>
      <c r="C1629" s="1111">
        <v>50</v>
      </c>
      <c r="D1629" s="1117" t="s">
        <v>11</v>
      </c>
    </row>
    <row r="1630" spans="1:4" s="1104" customFormat="1" ht="11.25" customHeight="1" x14ac:dyDescent="0.2">
      <c r="A1630" s="1415" t="s">
        <v>3924</v>
      </c>
      <c r="B1630" s="1110">
        <v>251.57</v>
      </c>
      <c r="C1630" s="1110">
        <v>251.56799999999998</v>
      </c>
      <c r="D1630" s="1116" t="s">
        <v>3073</v>
      </c>
    </row>
    <row r="1631" spans="1:4" s="1104" customFormat="1" ht="11.25" customHeight="1" x14ac:dyDescent="0.2">
      <c r="A1631" s="1415"/>
      <c r="B1631" s="1110">
        <v>251.57</v>
      </c>
      <c r="C1631" s="1110">
        <v>251.56799999999998</v>
      </c>
      <c r="D1631" s="1116" t="s">
        <v>11</v>
      </c>
    </row>
    <row r="1632" spans="1:4" s="1104" customFormat="1" ht="11.25" customHeight="1" x14ac:dyDescent="0.2">
      <c r="A1632" s="1414" t="s">
        <v>1789</v>
      </c>
      <c r="B1632" s="1109">
        <v>14296.04</v>
      </c>
      <c r="C1632" s="1109">
        <v>14296.031999999999</v>
      </c>
      <c r="D1632" s="1115" t="s">
        <v>1654</v>
      </c>
    </row>
    <row r="1633" spans="1:4" s="1104" customFormat="1" ht="11.25" customHeight="1" x14ac:dyDescent="0.2">
      <c r="A1633" s="1416"/>
      <c r="B1633" s="1111">
        <v>14296.04</v>
      </c>
      <c r="C1633" s="1111">
        <v>14296.031999999999</v>
      </c>
      <c r="D1633" s="1117" t="s">
        <v>11</v>
      </c>
    </row>
    <row r="1634" spans="1:4" s="1104" customFormat="1" ht="11.25" customHeight="1" x14ac:dyDescent="0.2">
      <c r="A1634" s="1415" t="s">
        <v>2711</v>
      </c>
      <c r="B1634" s="1110">
        <v>70</v>
      </c>
      <c r="C1634" s="1110">
        <v>70</v>
      </c>
      <c r="D1634" s="1116" t="s">
        <v>2939</v>
      </c>
    </row>
    <row r="1635" spans="1:4" s="1104" customFormat="1" ht="11.25" customHeight="1" x14ac:dyDescent="0.2">
      <c r="A1635" s="1416"/>
      <c r="B1635" s="1111">
        <v>70</v>
      </c>
      <c r="C1635" s="1111">
        <v>70</v>
      </c>
      <c r="D1635" s="1117" t="s">
        <v>11</v>
      </c>
    </row>
    <row r="1636" spans="1:4" s="1104" customFormat="1" ht="11.25" customHeight="1" x14ac:dyDescent="0.2">
      <c r="A1636" s="1415" t="s">
        <v>3925</v>
      </c>
      <c r="B1636" s="1110">
        <v>332.25</v>
      </c>
      <c r="C1636" s="1110">
        <v>332.24599999999998</v>
      </c>
      <c r="D1636" s="1116" t="s">
        <v>3073</v>
      </c>
    </row>
    <row r="1637" spans="1:4" s="1104" customFormat="1" ht="11.25" customHeight="1" x14ac:dyDescent="0.2">
      <c r="A1637" s="1415"/>
      <c r="B1637" s="1110">
        <v>332.25</v>
      </c>
      <c r="C1637" s="1110">
        <v>332.24599999999998</v>
      </c>
      <c r="D1637" s="1116" t="s">
        <v>11</v>
      </c>
    </row>
    <row r="1638" spans="1:4" s="1104" customFormat="1" ht="21" x14ac:dyDescent="0.2">
      <c r="A1638" s="1414" t="s">
        <v>3926</v>
      </c>
      <c r="B1638" s="1109">
        <v>370</v>
      </c>
      <c r="C1638" s="1109">
        <v>370</v>
      </c>
      <c r="D1638" s="1115" t="s">
        <v>599</v>
      </c>
    </row>
    <row r="1639" spans="1:4" s="1104" customFormat="1" ht="11.25" customHeight="1" x14ac:dyDescent="0.2">
      <c r="A1639" s="1415"/>
      <c r="B1639" s="1110">
        <v>1389</v>
      </c>
      <c r="C1639" s="1110">
        <v>1389</v>
      </c>
      <c r="D1639" s="1116" t="s">
        <v>600</v>
      </c>
    </row>
    <row r="1640" spans="1:4" s="1104" customFormat="1" ht="11.25" customHeight="1" x14ac:dyDescent="0.2">
      <c r="A1640" s="1415"/>
      <c r="B1640" s="1110">
        <v>1759</v>
      </c>
      <c r="C1640" s="1110">
        <v>1759</v>
      </c>
      <c r="D1640" s="1116" t="s">
        <v>11</v>
      </c>
    </row>
    <row r="1641" spans="1:4" s="1104" customFormat="1" ht="21" x14ac:dyDescent="0.2">
      <c r="A1641" s="1414" t="s">
        <v>1790</v>
      </c>
      <c r="B1641" s="1109">
        <v>1991</v>
      </c>
      <c r="C1641" s="1109">
        <v>1991</v>
      </c>
      <c r="D1641" s="1115" t="s">
        <v>599</v>
      </c>
    </row>
    <row r="1642" spans="1:4" s="1104" customFormat="1" ht="11.25" customHeight="1" x14ac:dyDescent="0.2">
      <c r="A1642" s="1415"/>
      <c r="B1642" s="1110">
        <v>44257</v>
      </c>
      <c r="C1642" s="1110">
        <v>44257</v>
      </c>
      <c r="D1642" s="1116" t="s">
        <v>600</v>
      </c>
    </row>
    <row r="1643" spans="1:4" s="1104" customFormat="1" ht="11.25" customHeight="1" x14ac:dyDescent="0.2">
      <c r="A1643" s="1416"/>
      <c r="B1643" s="1111">
        <v>46248</v>
      </c>
      <c r="C1643" s="1111">
        <v>46248</v>
      </c>
      <c r="D1643" s="1117" t="s">
        <v>11</v>
      </c>
    </row>
    <row r="1644" spans="1:4" s="1104" customFormat="1" ht="11.25" customHeight="1" x14ac:dyDescent="0.2">
      <c r="A1644" s="1415" t="s">
        <v>4751</v>
      </c>
      <c r="B1644" s="1110">
        <v>200</v>
      </c>
      <c r="C1644" s="1110">
        <v>200</v>
      </c>
      <c r="D1644" s="1116" t="s">
        <v>4616</v>
      </c>
    </row>
    <row r="1645" spans="1:4" s="1104" customFormat="1" ht="11.25" customHeight="1" x14ac:dyDescent="0.2">
      <c r="A1645" s="1415"/>
      <c r="B1645" s="1110">
        <v>200</v>
      </c>
      <c r="C1645" s="1110">
        <v>200</v>
      </c>
      <c r="D1645" s="1116" t="s">
        <v>11</v>
      </c>
    </row>
    <row r="1646" spans="1:4" s="1104" customFormat="1" ht="11.25" customHeight="1" x14ac:dyDescent="0.2">
      <c r="A1646" s="1414" t="s">
        <v>4752</v>
      </c>
      <c r="B1646" s="1109">
        <v>150</v>
      </c>
      <c r="C1646" s="1109">
        <v>150</v>
      </c>
      <c r="D1646" s="1115" t="s">
        <v>2939</v>
      </c>
    </row>
    <row r="1647" spans="1:4" s="1104" customFormat="1" ht="11.25" customHeight="1" x14ac:dyDescent="0.2">
      <c r="A1647" s="1416"/>
      <c r="B1647" s="1111">
        <v>150</v>
      </c>
      <c r="C1647" s="1111">
        <v>150</v>
      </c>
      <c r="D1647" s="1117" t="s">
        <v>11</v>
      </c>
    </row>
    <row r="1648" spans="1:4" s="1104" customFormat="1" ht="11.25" customHeight="1" x14ac:dyDescent="0.2">
      <c r="A1648" s="1415" t="s">
        <v>2951</v>
      </c>
      <c r="B1648" s="1110">
        <v>12000</v>
      </c>
      <c r="C1648" s="1110">
        <v>10074</v>
      </c>
      <c r="D1648" s="1116" t="s">
        <v>544</v>
      </c>
    </row>
    <row r="1649" spans="1:4" s="1104" customFormat="1" ht="11.25" customHeight="1" x14ac:dyDescent="0.2">
      <c r="A1649" s="1415"/>
      <c r="B1649" s="1110">
        <v>12000</v>
      </c>
      <c r="C1649" s="1110">
        <v>10074</v>
      </c>
      <c r="D1649" s="1116" t="s">
        <v>11</v>
      </c>
    </row>
    <row r="1650" spans="1:4" s="1104" customFormat="1" ht="11.25" customHeight="1" x14ac:dyDescent="0.2">
      <c r="A1650" s="1414" t="s">
        <v>1791</v>
      </c>
      <c r="B1650" s="1109">
        <v>80</v>
      </c>
      <c r="C1650" s="1109">
        <v>80</v>
      </c>
      <c r="D1650" s="1115" t="s">
        <v>557</v>
      </c>
    </row>
    <row r="1651" spans="1:4" s="1104" customFormat="1" ht="11.25" customHeight="1" x14ac:dyDescent="0.2">
      <c r="A1651" s="1416"/>
      <c r="B1651" s="1111">
        <v>80</v>
      </c>
      <c r="C1651" s="1111">
        <v>80</v>
      </c>
      <c r="D1651" s="1117" t="s">
        <v>11</v>
      </c>
    </row>
    <row r="1652" spans="1:4" s="1104" customFormat="1" ht="11.25" customHeight="1" x14ac:dyDescent="0.2">
      <c r="A1652" s="1415" t="s">
        <v>4173</v>
      </c>
      <c r="B1652" s="1110">
        <v>30</v>
      </c>
      <c r="C1652" s="1110">
        <v>30</v>
      </c>
      <c r="D1652" s="1116" t="s">
        <v>3697</v>
      </c>
    </row>
    <row r="1653" spans="1:4" s="1104" customFormat="1" ht="11.25" customHeight="1" x14ac:dyDescent="0.2">
      <c r="A1653" s="1415"/>
      <c r="B1653" s="1110">
        <v>30</v>
      </c>
      <c r="C1653" s="1110">
        <v>30</v>
      </c>
      <c r="D1653" s="1116" t="s">
        <v>11</v>
      </c>
    </row>
    <row r="1654" spans="1:4" s="1104" customFormat="1" ht="11.25" customHeight="1" x14ac:dyDescent="0.2">
      <c r="A1654" s="1414" t="s">
        <v>2834</v>
      </c>
      <c r="B1654" s="1109">
        <v>288</v>
      </c>
      <c r="C1654" s="1109">
        <v>288</v>
      </c>
      <c r="D1654" s="1115" t="s">
        <v>559</v>
      </c>
    </row>
    <row r="1655" spans="1:4" s="1104" customFormat="1" ht="11.25" customHeight="1" x14ac:dyDescent="0.2">
      <c r="A1655" s="1416"/>
      <c r="B1655" s="1111">
        <v>288</v>
      </c>
      <c r="C1655" s="1111">
        <v>288</v>
      </c>
      <c r="D1655" s="1117" t="s">
        <v>11</v>
      </c>
    </row>
    <row r="1656" spans="1:4" s="1104" customFormat="1" ht="11.25" customHeight="1" x14ac:dyDescent="0.2">
      <c r="A1656" s="1415" t="s">
        <v>3927</v>
      </c>
      <c r="B1656" s="1110">
        <v>2335</v>
      </c>
      <c r="C1656" s="1110">
        <v>2335</v>
      </c>
      <c r="D1656" s="1116" t="s">
        <v>600</v>
      </c>
    </row>
    <row r="1657" spans="1:4" s="1104" customFormat="1" ht="21" x14ac:dyDescent="0.2">
      <c r="A1657" s="1415"/>
      <c r="B1657" s="1110">
        <v>200</v>
      </c>
      <c r="C1657" s="1110">
        <v>200</v>
      </c>
      <c r="D1657" s="1116" t="s">
        <v>4613</v>
      </c>
    </row>
    <row r="1658" spans="1:4" s="1104" customFormat="1" ht="11.25" customHeight="1" x14ac:dyDescent="0.2">
      <c r="A1658" s="1416"/>
      <c r="B1658" s="1111">
        <v>2535</v>
      </c>
      <c r="C1658" s="1111">
        <v>2535</v>
      </c>
      <c r="D1658" s="1117" t="s">
        <v>11</v>
      </c>
    </row>
    <row r="1659" spans="1:4" s="1104" customFormat="1" ht="21" x14ac:dyDescent="0.2">
      <c r="A1659" s="1415" t="s">
        <v>4753</v>
      </c>
      <c r="B1659" s="1110">
        <v>113</v>
      </c>
      <c r="C1659" s="1110">
        <v>113</v>
      </c>
      <c r="D1659" s="1116" t="s">
        <v>599</v>
      </c>
    </row>
    <row r="1660" spans="1:4" s="1104" customFormat="1" ht="11.25" customHeight="1" x14ac:dyDescent="0.2">
      <c r="A1660" s="1415"/>
      <c r="B1660" s="1110">
        <v>4173</v>
      </c>
      <c r="C1660" s="1110">
        <v>4173</v>
      </c>
      <c r="D1660" s="1116" t="s">
        <v>600</v>
      </c>
    </row>
    <row r="1661" spans="1:4" s="1104" customFormat="1" ht="11.25" customHeight="1" x14ac:dyDescent="0.2">
      <c r="A1661" s="1415"/>
      <c r="B1661" s="1110">
        <v>4286</v>
      </c>
      <c r="C1661" s="1110">
        <v>4286</v>
      </c>
      <c r="D1661" s="1116" t="s">
        <v>11</v>
      </c>
    </row>
    <row r="1662" spans="1:4" s="1104" customFormat="1" ht="11.25" customHeight="1" x14ac:dyDescent="0.2">
      <c r="A1662" s="1414" t="s">
        <v>4754</v>
      </c>
      <c r="B1662" s="1109">
        <v>350</v>
      </c>
      <c r="C1662" s="1109">
        <v>350</v>
      </c>
      <c r="D1662" s="1115" t="s">
        <v>3073</v>
      </c>
    </row>
    <row r="1663" spans="1:4" s="1104" customFormat="1" ht="11.25" customHeight="1" x14ac:dyDescent="0.2">
      <c r="A1663" s="1415"/>
      <c r="B1663" s="1110">
        <v>350</v>
      </c>
      <c r="C1663" s="1110">
        <v>350</v>
      </c>
      <c r="D1663" s="1116" t="s">
        <v>11</v>
      </c>
    </row>
    <row r="1664" spans="1:4" s="1104" customFormat="1" ht="21" x14ac:dyDescent="0.2">
      <c r="A1664" s="1414" t="s">
        <v>2838</v>
      </c>
      <c r="B1664" s="1109">
        <v>100</v>
      </c>
      <c r="C1664" s="1109">
        <v>100</v>
      </c>
      <c r="D1664" s="1115" t="s">
        <v>3758</v>
      </c>
    </row>
    <row r="1665" spans="1:4" s="1104" customFormat="1" ht="11.25" customHeight="1" x14ac:dyDescent="0.2">
      <c r="A1665" s="1416"/>
      <c r="B1665" s="1111">
        <v>100</v>
      </c>
      <c r="C1665" s="1111">
        <v>100</v>
      </c>
      <c r="D1665" s="1117" t="s">
        <v>11</v>
      </c>
    </row>
    <row r="1666" spans="1:4" s="1104" customFormat="1" ht="11.25" customHeight="1" x14ac:dyDescent="0.2">
      <c r="A1666" s="1415" t="s">
        <v>4755</v>
      </c>
      <c r="B1666" s="1110">
        <v>73.5</v>
      </c>
      <c r="C1666" s="1110">
        <v>73.5</v>
      </c>
      <c r="D1666" s="1116" t="s">
        <v>579</v>
      </c>
    </row>
    <row r="1667" spans="1:4" s="1104" customFormat="1" ht="11.25" customHeight="1" x14ac:dyDescent="0.2">
      <c r="A1667" s="1415"/>
      <c r="B1667" s="1110">
        <v>73.5</v>
      </c>
      <c r="C1667" s="1110">
        <v>73.5</v>
      </c>
      <c r="D1667" s="1116" t="s">
        <v>11</v>
      </c>
    </row>
    <row r="1668" spans="1:4" s="1104" customFormat="1" ht="11.25" customHeight="1" x14ac:dyDescent="0.2">
      <c r="A1668" s="1414" t="s">
        <v>4756</v>
      </c>
      <c r="B1668" s="1109">
        <v>500</v>
      </c>
      <c r="C1668" s="1109">
        <v>480.57799999999997</v>
      </c>
      <c r="D1668" s="1115" t="s">
        <v>2508</v>
      </c>
    </row>
    <row r="1669" spans="1:4" s="1104" customFormat="1" ht="11.25" customHeight="1" x14ac:dyDescent="0.2">
      <c r="A1669" s="1416"/>
      <c r="B1669" s="1111">
        <v>500</v>
      </c>
      <c r="C1669" s="1111">
        <v>480.57799999999997</v>
      </c>
      <c r="D1669" s="1117" t="s">
        <v>11</v>
      </c>
    </row>
    <row r="1670" spans="1:4" s="1104" customFormat="1" ht="11.25" customHeight="1" x14ac:dyDescent="0.2">
      <c r="A1670" s="1415" t="s">
        <v>1792</v>
      </c>
      <c r="B1670" s="1110">
        <v>250</v>
      </c>
      <c r="C1670" s="1110">
        <v>250</v>
      </c>
      <c r="D1670" s="1116" t="s">
        <v>2508</v>
      </c>
    </row>
    <row r="1671" spans="1:4" s="1104" customFormat="1" ht="11.25" customHeight="1" x14ac:dyDescent="0.2">
      <c r="A1671" s="1415"/>
      <c r="B1671" s="1110">
        <v>250</v>
      </c>
      <c r="C1671" s="1110">
        <v>250</v>
      </c>
      <c r="D1671" s="1116" t="s">
        <v>11</v>
      </c>
    </row>
    <row r="1672" spans="1:4" s="1104" customFormat="1" ht="11.25" customHeight="1" x14ac:dyDescent="0.2">
      <c r="A1672" s="1414" t="s">
        <v>4757</v>
      </c>
      <c r="B1672" s="1109">
        <v>200</v>
      </c>
      <c r="C1672" s="1109">
        <v>200</v>
      </c>
      <c r="D1672" s="1115" t="s">
        <v>3256</v>
      </c>
    </row>
    <row r="1673" spans="1:4" s="1104" customFormat="1" ht="11.25" customHeight="1" x14ac:dyDescent="0.2">
      <c r="A1673" s="1416"/>
      <c r="B1673" s="1111">
        <v>200</v>
      </c>
      <c r="C1673" s="1111">
        <v>200</v>
      </c>
      <c r="D1673" s="1117" t="s">
        <v>11</v>
      </c>
    </row>
    <row r="1674" spans="1:4" s="1104" customFormat="1" ht="11.25" customHeight="1" x14ac:dyDescent="0.2">
      <c r="A1674" s="1415" t="s">
        <v>4168</v>
      </c>
      <c r="B1674" s="1110">
        <v>500</v>
      </c>
      <c r="C1674" s="1110">
        <v>500</v>
      </c>
      <c r="D1674" s="1116" t="s">
        <v>3694</v>
      </c>
    </row>
    <row r="1675" spans="1:4" s="1104" customFormat="1" ht="11.25" customHeight="1" x14ac:dyDescent="0.2">
      <c r="A1675" s="1415"/>
      <c r="B1675" s="1110">
        <v>500</v>
      </c>
      <c r="C1675" s="1110">
        <v>500</v>
      </c>
      <c r="D1675" s="1116" t="s">
        <v>11</v>
      </c>
    </row>
    <row r="1676" spans="1:4" s="1104" customFormat="1" ht="11.25" customHeight="1" x14ac:dyDescent="0.2">
      <c r="A1676" s="1414" t="s">
        <v>4758</v>
      </c>
      <c r="B1676" s="1109">
        <v>50</v>
      </c>
      <c r="C1676" s="1109">
        <v>50</v>
      </c>
      <c r="D1676" s="1115" t="s">
        <v>559</v>
      </c>
    </row>
    <row r="1677" spans="1:4" s="1104" customFormat="1" ht="11.25" customHeight="1" x14ac:dyDescent="0.2">
      <c r="A1677" s="1416"/>
      <c r="B1677" s="1111">
        <v>50</v>
      </c>
      <c r="C1677" s="1111">
        <v>50</v>
      </c>
      <c r="D1677" s="1117" t="s">
        <v>11</v>
      </c>
    </row>
    <row r="1678" spans="1:4" s="1104" customFormat="1" ht="11.25" customHeight="1" x14ac:dyDescent="0.2">
      <c r="A1678" s="1415" t="s">
        <v>3928</v>
      </c>
      <c r="B1678" s="1110">
        <v>36.5</v>
      </c>
      <c r="C1678" s="1110">
        <v>0</v>
      </c>
      <c r="D1678" s="1116" t="s">
        <v>3912</v>
      </c>
    </row>
    <row r="1679" spans="1:4" s="1104" customFormat="1" ht="11.25" customHeight="1" x14ac:dyDescent="0.2">
      <c r="A1679" s="1416"/>
      <c r="B1679" s="1111">
        <v>36.5</v>
      </c>
      <c r="C1679" s="1111">
        <v>0</v>
      </c>
      <c r="D1679" s="1117" t="s">
        <v>11</v>
      </c>
    </row>
    <row r="1680" spans="1:4" s="1104" customFormat="1" ht="21" x14ac:dyDescent="0.2">
      <c r="A1680" s="1415" t="s">
        <v>1793</v>
      </c>
      <c r="B1680" s="1110">
        <v>264</v>
      </c>
      <c r="C1680" s="1110">
        <v>264</v>
      </c>
      <c r="D1680" s="1116" t="s">
        <v>599</v>
      </c>
    </row>
    <row r="1681" spans="1:4" s="1104" customFormat="1" ht="11.25" customHeight="1" x14ac:dyDescent="0.2">
      <c r="A1681" s="1415"/>
      <c r="B1681" s="1110">
        <v>5263</v>
      </c>
      <c r="C1681" s="1110">
        <v>5263</v>
      </c>
      <c r="D1681" s="1116" t="s">
        <v>600</v>
      </c>
    </row>
    <row r="1682" spans="1:4" s="1104" customFormat="1" ht="21" x14ac:dyDescent="0.2">
      <c r="A1682" s="1415"/>
      <c r="B1682" s="1110">
        <v>250</v>
      </c>
      <c r="C1682" s="1110">
        <v>195.1448</v>
      </c>
      <c r="D1682" s="1116" t="s">
        <v>597</v>
      </c>
    </row>
    <row r="1683" spans="1:4" s="1104" customFormat="1" ht="11.25" customHeight="1" x14ac:dyDescent="0.2">
      <c r="A1683" s="1415"/>
      <c r="B1683" s="1110">
        <v>5777</v>
      </c>
      <c r="C1683" s="1110">
        <v>5722.1448</v>
      </c>
      <c r="D1683" s="1116" t="s">
        <v>11</v>
      </c>
    </row>
    <row r="1684" spans="1:4" s="1104" customFormat="1" ht="11.25" customHeight="1" x14ac:dyDescent="0.2">
      <c r="A1684" s="1414" t="s">
        <v>4759</v>
      </c>
      <c r="B1684" s="1109">
        <v>229.31</v>
      </c>
      <c r="C1684" s="1109">
        <v>229.30599999999998</v>
      </c>
      <c r="D1684" s="1115" t="s">
        <v>3073</v>
      </c>
    </row>
    <row r="1685" spans="1:4" s="1104" customFormat="1" ht="11.25" customHeight="1" x14ac:dyDescent="0.2">
      <c r="A1685" s="1415"/>
      <c r="B1685" s="1110">
        <v>229.31</v>
      </c>
      <c r="C1685" s="1110">
        <v>229.30599999999998</v>
      </c>
      <c r="D1685" s="1116" t="s">
        <v>11</v>
      </c>
    </row>
    <row r="1686" spans="1:4" s="1104" customFormat="1" ht="11.25" customHeight="1" x14ac:dyDescent="0.2">
      <c r="A1686" s="1414" t="s">
        <v>1794</v>
      </c>
      <c r="B1686" s="1109">
        <v>13125.16</v>
      </c>
      <c r="C1686" s="1109">
        <v>13125.156999999999</v>
      </c>
      <c r="D1686" s="1115" t="s">
        <v>1654</v>
      </c>
    </row>
    <row r="1687" spans="1:4" s="1104" customFormat="1" ht="11.25" customHeight="1" x14ac:dyDescent="0.2">
      <c r="A1687" s="1416"/>
      <c r="B1687" s="1111">
        <v>13125.16</v>
      </c>
      <c r="C1687" s="1111">
        <v>13125.156999999999</v>
      </c>
      <c r="D1687" s="1117" t="s">
        <v>11</v>
      </c>
    </row>
    <row r="1688" spans="1:4" s="1104" customFormat="1" ht="11.25" customHeight="1" x14ac:dyDescent="0.2">
      <c r="A1688" s="1415" t="s">
        <v>3929</v>
      </c>
      <c r="B1688" s="1110">
        <v>200</v>
      </c>
      <c r="C1688" s="1110">
        <v>104.70617</v>
      </c>
      <c r="D1688" s="1116" t="s">
        <v>559</v>
      </c>
    </row>
    <row r="1689" spans="1:4" s="1104" customFormat="1" ht="11.25" customHeight="1" x14ac:dyDescent="0.2">
      <c r="A1689" s="1415"/>
      <c r="B1689" s="1110">
        <v>200</v>
      </c>
      <c r="C1689" s="1110">
        <v>104.70617</v>
      </c>
      <c r="D1689" s="1116" t="s">
        <v>11</v>
      </c>
    </row>
    <row r="1690" spans="1:4" s="1104" customFormat="1" ht="11.25" customHeight="1" x14ac:dyDescent="0.2">
      <c r="A1690" s="1414" t="s">
        <v>3281</v>
      </c>
      <c r="B1690" s="1109">
        <v>207.9</v>
      </c>
      <c r="C1690" s="1109">
        <v>207.9</v>
      </c>
      <c r="D1690" s="1115" t="s">
        <v>3073</v>
      </c>
    </row>
    <row r="1691" spans="1:4" s="1104" customFormat="1" ht="11.25" customHeight="1" x14ac:dyDescent="0.2">
      <c r="A1691" s="1416"/>
      <c r="B1691" s="1111">
        <v>207.9</v>
      </c>
      <c r="C1691" s="1111">
        <v>207.9</v>
      </c>
      <c r="D1691" s="1117" t="s">
        <v>11</v>
      </c>
    </row>
    <row r="1692" spans="1:4" s="1104" customFormat="1" ht="11.25" customHeight="1" x14ac:dyDescent="0.2">
      <c r="A1692" s="1414" t="s">
        <v>366</v>
      </c>
      <c r="B1692" s="1109">
        <v>1000</v>
      </c>
      <c r="C1692" s="1109">
        <v>1000</v>
      </c>
      <c r="D1692" s="1115" t="s">
        <v>3739</v>
      </c>
    </row>
    <row r="1693" spans="1:4" s="1104" customFormat="1" ht="11.25" customHeight="1" x14ac:dyDescent="0.2">
      <c r="A1693" s="1416"/>
      <c r="B1693" s="1111">
        <v>1000</v>
      </c>
      <c r="C1693" s="1111">
        <v>1000</v>
      </c>
      <c r="D1693" s="1117" t="s">
        <v>11</v>
      </c>
    </row>
    <row r="1694" spans="1:4" s="1104" customFormat="1" ht="11.25" customHeight="1" x14ac:dyDescent="0.2">
      <c r="A1694" s="1414" t="s">
        <v>3930</v>
      </c>
      <c r="B1694" s="1109">
        <v>257.43</v>
      </c>
      <c r="C1694" s="1109">
        <v>257.43400000000003</v>
      </c>
      <c r="D1694" s="1115" t="s">
        <v>3073</v>
      </c>
    </row>
    <row r="1695" spans="1:4" s="1104" customFormat="1" ht="11.25" customHeight="1" x14ac:dyDescent="0.2">
      <c r="A1695" s="1416"/>
      <c r="B1695" s="1111">
        <v>257.43</v>
      </c>
      <c r="C1695" s="1111">
        <v>257.43400000000003</v>
      </c>
      <c r="D1695" s="1117" t="s">
        <v>11</v>
      </c>
    </row>
    <row r="1696" spans="1:4" s="1104" customFormat="1" ht="11.25" customHeight="1" x14ac:dyDescent="0.2">
      <c r="A1696" s="1415" t="s">
        <v>3931</v>
      </c>
      <c r="B1696" s="1110">
        <v>22.23</v>
      </c>
      <c r="C1696" s="1110">
        <v>22.225000000000001</v>
      </c>
      <c r="D1696" s="1116" t="s">
        <v>579</v>
      </c>
    </row>
    <row r="1697" spans="1:4" s="1104" customFormat="1" ht="11.25" customHeight="1" x14ac:dyDescent="0.2">
      <c r="A1697" s="1415"/>
      <c r="B1697" s="1110">
        <v>22.23</v>
      </c>
      <c r="C1697" s="1110">
        <v>22.225000000000001</v>
      </c>
      <c r="D1697" s="1116" t="s">
        <v>11</v>
      </c>
    </row>
    <row r="1698" spans="1:4" s="1104" customFormat="1" ht="11.25" customHeight="1" x14ac:dyDescent="0.2">
      <c r="A1698" s="1414" t="s">
        <v>3932</v>
      </c>
      <c r="B1698" s="1109">
        <v>99.65</v>
      </c>
      <c r="C1698" s="1109">
        <v>99.65</v>
      </c>
      <c r="D1698" s="1115" t="s">
        <v>579</v>
      </c>
    </row>
    <row r="1699" spans="1:4" s="1104" customFormat="1" ht="11.25" customHeight="1" x14ac:dyDescent="0.2">
      <c r="A1699" s="1415"/>
      <c r="B1699" s="1110">
        <v>199.03</v>
      </c>
      <c r="C1699" s="1110">
        <v>199.02499999999998</v>
      </c>
      <c r="D1699" s="1116" t="s">
        <v>3073</v>
      </c>
    </row>
    <row r="1700" spans="1:4" s="1104" customFormat="1" ht="11.25" customHeight="1" x14ac:dyDescent="0.2">
      <c r="A1700" s="1416"/>
      <c r="B1700" s="1111">
        <v>298.68</v>
      </c>
      <c r="C1700" s="1111">
        <v>298.67499999999995</v>
      </c>
      <c r="D1700" s="1117" t="s">
        <v>11</v>
      </c>
    </row>
    <row r="1701" spans="1:4" s="1104" customFormat="1" ht="11.25" customHeight="1" x14ac:dyDescent="0.2">
      <c r="A1701" s="1415" t="s">
        <v>4760</v>
      </c>
      <c r="B1701" s="1110">
        <v>170</v>
      </c>
      <c r="C1701" s="1110">
        <v>170</v>
      </c>
      <c r="D1701" s="1116" t="s">
        <v>559</v>
      </c>
    </row>
    <row r="1702" spans="1:4" s="1104" customFormat="1" ht="11.25" customHeight="1" x14ac:dyDescent="0.2">
      <c r="A1702" s="1416"/>
      <c r="B1702" s="1111">
        <v>170</v>
      </c>
      <c r="C1702" s="1111">
        <v>170</v>
      </c>
      <c r="D1702" s="1117" t="s">
        <v>11</v>
      </c>
    </row>
    <row r="1703" spans="1:4" s="1104" customFormat="1" ht="11.25" customHeight="1" x14ac:dyDescent="0.2">
      <c r="A1703" s="1415" t="s">
        <v>3933</v>
      </c>
      <c r="B1703" s="1110">
        <v>2453.77</v>
      </c>
      <c r="C1703" s="1110">
        <v>2453.76541</v>
      </c>
      <c r="D1703" s="1116" t="s">
        <v>560</v>
      </c>
    </row>
    <row r="1704" spans="1:4" s="1104" customFormat="1" ht="11.25" customHeight="1" x14ac:dyDescent="0.2">
      <c r="A1704" s="1415"/>
      <c r="B1704" s="1110">
        <v>2453.77</v>
      </c>
      <c r="C1704" s="1110">
        <v>2453.76541</v>
      </c>
      <c r="D1704" s="1116" t="s">
        <v>11</v>
      </c>
    </row>
    <row r="1705" spans="1:4" s="1104" customFormat="1" ht="11.25" customHeight="1" x14ac:dyDescent="0.2">
      <c r="A1705" s="1414" t="s">
        <v>3934</v>
      </c>
      <c r="B1705" s="1109">
        <v>280</v>
      </c>
      <c r="C1705" s="1109">
        <v>280</v>
      </c>
      <c r="D1705" s="1115" t="s">
        <v>559</v>
      </c>
    </row>
    <row r="1706" spans="1:4" s="1104" customFormat="1" ht="11.25" customHeight="1" x14ac:dyDescent="0.2">
      <c r="A1706" s="1415"/>
      <c r="B1706" s="1110">
        <v>280</v>
      </c>
      <c r="C1706" s="1110">
        <v>280</v>
      </c>
      <c r="D1706" s="1116" t="s">
        <v>11</v>
      </c>
    </row>
    <row r="1707" spans="1:4" s="1104" customFormat="1" ht="11.25" customHeight="1" x14ac:dyDescent="0.2">
      <c r="A1707" s="1414" t="s">
        <v>4165</v>
      </c>
      <c r="B1707" s="1109">
        <v>700</v>
      </c>
      <c r="C1707" s="1109">
        <v>700</v>
      </c>
      <c r="D1707" s="1115" t="s">
        <v>3740</v>
      </c>
    </row>
    <row r="1708" spans="1:4" s="1104" customFormat="1" ht="11.25" customHeight="1" x14ac:dyDescent="0.2">
      <c r="A1708" s="1416"/>
      <c r="B1708" s="1111">
        <v>700</v>
      </c>
      <c r="C1708" s="1111">
        <v>700</v>
      </c>
      <c r="D1708" s="1117" t="s">
        <v>11</v>
      </c>
    </row>
    <row r="1709" spans="1:4" s="1104" customFormat="1" ht="11.25" customHeight="1" x14ac:dyDescent="0.2">
      <c r="A1709" s="1415" t="s">
        <v>1795</v>
      </c>
      <c r="B1709" s="1110">
        <v>21124.79</v>
      </c>
      <c r="C1709" s="1110">
        <v>21124.788</v>
      </c>
      <c r="D1709" s="1116" t="s">
        <v>1654</v>
      </c>
    </row>
    <row r="1710" spans="1:4" s="1104" customFormat="1" ht="11.25" customHeight="1" x14ac:dyDescent="0.2">
      <c r="A1710" s="1415"/>
      <c r="B1710" s="1110">
        <v>21124.79</v>
      </c>
      <c r="C1710" s="1110">
        <v>21124.788</v>
      </c>
      <c r="D1710" s="1116" t="s">
        <v>11</v>
      </c>
    </row>
    <row r="1711" spans="1:4" s="1104" customFormat="1" ht="11.25" customHeight="1" x14ac:dyDescent="0.2">
      <c r="A1711" s="1414" t="s">
        <v>1796</v>
      </c>
      <c r="B1711" s="1109">
        <v>99.7</v>
      </c>
      <c r="C1711" s="1109">
        <v>99.7</v>
      </c>
      <c r="D1711" s="1115" t="s">
        <v>4587</v>
      </c>
    </row>
    <row r="1712" spans="1:4" s="1104" customFormat="1" ht="11.25" customHeight="1" x14ac:dyDescent="0.2">
      <c r="A1712" s="1416"/>
      <c r="B1712" s="1111">
        <v>99.7</v>
      </c>
      <c r="C1712" s="1111">
        <v>99.7</v>
      </c>
      <c r="D1712" s="1117" t="s">
        <v>11</v>
      </c>
    </row>
    <row r="1713" spans="1:4" s="1104" customFormat="1" ht="11.25" customHeight="1" x14ac:dyDescent="0.2">
      <c r="A1713" s="1415" t="s">
        <v>3935</v>
      </c>
      <c r="B1713" s="1110">
        <v>350.01</v>
      </c>
      <c r="C1713" s="1110">
        <v>350</v>
      </c>
      <c r="D1713" s="1116" t="s">
        <v>3073</v>
      </c>
    </row>
    <row r="1714" spans="1:4" s="1104" customFormat="1" ht="11.25" customHeight="1" x14ac:dyDescent="0.2">
      <c r="A1714" s="1415"/>
      <c r="B1714" s="1110">
        <v>350.01</v>
      </c>
      <c r="C1714" s="1110">
        <v>350</v>
      </c>
      <c r="D1714" s="1116" t="s">
        <v>11</v>
      </c>
    </row>
    <row r="1715" spans="1:4" s="1104" customFormat="1" ht="11.25" customHeight="1" x14ac:dyDescent="0.2">
      <c r="A1715" s="1414" t="s">
        <v>1797</v>
      </c>
      <c r="B1715" s="1109">
        <v>52</v>
      </c>
      <c r="C1715" s="1109">
        <v>52</v>
      </c>
      <c r="D1715" s="1115" t="s">
        <v>2508</v>
      </c>
    </row>
    <row r="1716" spans="1:4" s="1104" customFormat="1" ht="11.25" customHeight="1" x14ac:dyDescent="0.2">
      <c r="A1716" s="1416"/>
      <c r="B1716" s="1111">
        <v>52</v>
      </c>
      <c r="C1716" s="1111">
        <v>52</v>
      </c>
      <c r="D1716" s="1117" t="s">
        <v>11</v>
      </c>
    </row>
    <row r="1717" spans="1:4" s="1104" customFormat="1" ht="11.25" customHeight="1" x14ac:dyDescent="0.2">
      <c r="A1717" s="1415" t="s">
        <v>400</v>
      </c>
      <c r="B1717" s="1110">
        <v>709.53</v>
      </c>
      <c r="C1717" s="1110">
        <v>709.52</v>
      </c>
      <c r="D1717" s="1116" t="s">
        <v>588</v>
      </c>
    </row>
    <row r="1718" spans="1:4" s="1104" customFormat="1" ht="11.25" customHeight="1" x14ac:dyDescent="0.2">
      <c r="A1718" s="1415"/>
      <c r="B1718" s="1110">
        <v>150</v>
      </c>
      <c r="C1718" s="1110">
        <v>150</v>
      </c>
      <c r="D1718" s="1116" t="s">
        <v>3693</v>
      </c>
    </row>
    <row r="1719" spans="1:4" s="1104" customFormat="1" ht="11.25" customHeight="1" x14ac:dyDescent="0.2">
      <c r="A1719" s="1415"/>
      <c r="B1719" s="1110">
        <v>859.53</v>
      </c>
      <c r="C1719" s="1110">
        <v>859.52</v>
      </c>
      <c r="D1719" s="1116" t="s">
        <v>11</v>
      </c>
    </row>
    <row r="1720" spans="1:4" s="1104" customFormat="1" ht="11.25" customHeight="1" x14ac:dyDescent="0.2">
      <c r="A1720" s="1414" t="s">
        <v>3936</v>
      </c>
      <c r="B1720" s="1109">
        <v>274.95</v>
      </c>
      <c r="C1720" s="1109">
        <v>274.947</v>
      </c>
      <c r="D1720" s="1115" t="s">
        <v>3073</v>
      </c>
    </row>
    <row r="1721" spans="1:4" s="1104" customFormat="1" ht="11.25" customHeight="1" x14ac:dyDescent="0.2">
      <c r="A1721" s="1416"/>
      <c r="B1721" s="1111">
        <v>274.95</v>
      </c>
      <c r="C1721" s="1111">
        <v>274.947</v>
      </c>
      <c r="D1721" s="1117" t="s">
        <v>11</v>
      </c>
    </row>
    <row r="1722" spans="1:4" s="1104" customFormat="1" ht="11.25" customHeight="1" x14ac:dyDescent="0.2">
      <c r="A1722" s="1415" t="s">
        <v>3282</v>
      </c>
      <c r="B1722" s="1110">
        <v>130</v>
      </c>
      <c r="C1722" s="1110">
        <v>130</v>
      </c>
      <c r="D1722" s="1116" t="s">
        <v>2896</v>
      </c>
    </row>
    <row r="1723" spans="1:4" s="1104" customFormat="1" ht="11.25" customHeight="1" x14ac:dyDescent="0.2">
      <c r="A1723" s="1416"/>
      <c r="B1723" s="1111">
        <v>130</v>
      </c>
      <c r="C1723" s="1111">
        <v>130</v>
      </c>
      <c r="D1723" s="1117" t="s">
        <v>11</v>
      </c>
    </row>
    <row r="1724" spans="1:4" s="1104" customFormat="1" ht="11.25" customHeight="1" x14ac:dyDescent="0.2">
      <c r="A1724" s="1415" t="s">
        <v>3937</v>
      </c>
      <c r="B1724" s="1110">
        <v>50</v>
      </c>
      <c r="C1724" s="1110">
        <v>50</v>
      </c>
      <c r="D1724" s="1116" t="s">
        <v>2510</v>
      </c>
    </row>
    <row r="1725" spans="1:4" s="1104" customFormat="1" ht="11.25" customHeight="1" x14ac:dyDescent="0.2">
      <c r="A1725" s="1415"/>
      <c r="B1725" s="1110">
        <v>50</v>
      </c>
      <c r="C1725" s="1110">
        <v>50</v>
      </c>
      <c r="D1725" s="1116" t="s">
        <v>11</v>
      </c>
    </row>
    <row r="1726" spans="1:4" s="1104" customFormat="1" ht="11.25" customHeight="1" x14ac:dyDescent="0.2">
      <c r="A1726" s="1414" t="s">
        <v>3102</v>
      </c>
      <c r="B1726" s="1109">
        <v>30</v>
      </c>
      <c r="C1726" s="1109">
        <v>30</v>
      </c>
      <c r="D1726" s="1115" t="s">
        <v>3754</v>
      </c>
    </row>
    <row r="1727" spans="1:4" s="1104" customFormat="1" ht="11.25" customHeight="1" x14ac:dyDescent="0.2">
      <c r="A1727" s="1415"/>
      <c r="B1727" s="1110">
        <v>30</v>
      </c>
      <c r="C1727" s="1110">
        <v>30</v>
      </c>
      <c r="D1727" s="1116" t="s">
        <v>11</v>
      </c>
    </row>
    <row r="1728" spans="1:4" s="1104" customFormat="1" ht="11.25" customHeight="1" x14ac:dyDescent="0.2">
      <c r="A1728" s="1414" t="s">
        <v>2835</v>
      </c>
      <c r="B1728" s="1109">
        <v>1300</v>
      </c>
      <c r="C1728" s="1109">
        <v>1300</v>
      </c>
      <c r="D1728" s="1115" t="s">
        <v>3739</v>
      </c>
    </row>
    <row r="1729" spans="1:4" s="1104" customFormat="1" ht="11.25" customHeight="1" x14ac:dyDescent="0.2">
      <c r="A1729" s="1416"/>
      <c r="B1729" s="1111">
        <v>1300</v>
      </c>
      <c r="C1729" s="1111">
        <v>1300</v>
      </c>
      <c r="D1729" s="1117" t="s">
        <v>11</v>
      </c>
    </row>
    <row r="1730" spans="1:4" s="1104" customFormat="1" ht="11.25" customHeight="1" x14ac:dyDescent="0.2">
      <c r="A1730" s="1415" t="s">
        <v>3938</v>
      </c>
      <c r="B1730" s="1110">
        <v>91.88</v>
      </c>
      <c r="C1730" s="1110">
        <v>91.875</v>
      </c>
      <c r="D1730" s="1116" t="s">
        <v>579</v>
      </c>
    </row>
    <row r="1731" spans="1:4" s="1104" customFormat="1" ht="11.25" customHeight="1" x14ac:dyDescent="0.2">
      <c r="A1731" s="1415"/>
      <c r="B1731" s="1110">
        <v>91.88</v>
      </c>
      <c r="C1731" s="1110">
        <v>91.875</v>
      </c>
      <c r="D1731" s="1116" t="s">
        <v>11</v>
      </c>
    </row>
    <row r="1732" spans="1:4" s="1104" customFormat="1" ht="11.25" customHeight="1" x14ac:dyDescent="0.2">
      <c r="A1732" s="1414" t="s">
        <v>4761</v>
      </c>
      <c r="B1732" s="1109">
        <v>44</v>
      </c>
      <c r="C1732" s="1109">
        <v>44</v>
      </c>
      <c r="D1732" s="1115" t="s">
        <v>2956</v>
      </c>
    </row>
    <row r="1733" spans="1:4" s="1104" customFormat="1" ht="21" x14ac:dyDescent="0.2">
      <c r="A1733" s="1415"/>
      <c r="B1733" s="1110">
        <v>41.7</v>
      </c>
      <c r="C1733" s="1110">
        <v>41.7</v>
      </c>
      <c r="D1733" s="1116" t="s">
        <v>597</v>
      </c>
    </row>
    <row r="1734" spans="1:4" s="1104" customFormat="1" ht="11.25" customHeight="1" x14ac:dyDescent="0.2">
      <c r="A1734" s="1416"/>
      <c r="B1734" s="1111">
        <v>85.7</v>
      </c>
      <c r="C1734" s="1111">
        <v>85.7</v>
      </c>
      <c r="D1734" s="1117" t="s">
        <v>11</v>
      </c>
    </row>
    <row r="1735" spans="1:4" s="1104" customFormat="1" ht="11.25" customHeight="1" x14ac:dyDescent="0.2">
      <c r="A1735" s="1415" t="s">
        <v>4762</v>
      </c>
      <c r="B1735" s="1110">
        <v>35</v>
      </c>
      <c r="C1735" s="1110">
        <v>35</v>
      </c>
      <c r="D1735" s="1116" t="s">
        <v>2939</v>
      </c>
    </row>
    <row r="1736" spans="1:4" s="1104" customFormat="1" ht="11.25" customHeight="1" x14ac:dyDescent="0.2">
      <c r="A1736" s="1415"/>
      <c r="B1736" s="1110">
        <v>35</v>
      </c>
      <c r="C1736" s="1110">
        <v>35</v>
      </c>
      <c r="D1736" s="1116" t="s">
        <v>11</v>
      </c>
    </row>
    <row r="1737" spans="1:4" s="1104" customFormat="1" ht="11.25" customHeight="1" x14ac:dyDescent="0.2">
      <c r="A1737" s="1414" t="s">
        <v>4209</v>
      </c>
      <c r="B1737" s="1109">
        <v>5500</v>
      </c>
      <c r="C1737" s="1109">
        <v>5500</v>
      </c>
      <c r="D1737" s="1115" t="s">
        <v>3714</v>
      </c>
    </row>
    <row r="1738" spans="1:4" s="1104" customFormat="1" ht="11.25" customHeight="1" x14ac:dyDescent="0.2">
      <c r="A1738" s="1416"/>
      <c r="B1738" s="1111">
        <v>5500</v>
      </c>
      <c r="C1738" s="1111">
        <v>5500</v>
      </c>
      <c r="D1738" s="1117" t="s">
        <v>11</v>
      </c>
    </row>
    <row r="1739" spans="1:4" s="1104" customFormat="1" ht="11.25" customHeight="1" x14ac:dyDescent="0.2">
      <c r="A1739" s="1415" t="s">
        <v>3939</v>
      </c>
      <c r="B1739" s="1110">
        <v>156.12</v>
      </c>
      <c r="C1739" s="1110">
        <v>156.12099999999998</v>
      </c>
      <c r="D1739" s="1116" t="s">
        <v>3073</v>
      </c>
    </row>
    <row r="1740" spans="1:4" s="1104" customFormat="1" ht="11.25" customHeight="1" x14ac:dyDescent="0.2">
      <c r="A1740" s="1415"/>
      <c r="B1740" s="1110">
        <v>156.12</v>
      </c>
      <c r="C1740" s="1110">
        <v>156.12099999999998</v>
      </c>
      <c r="D1740" s="1116" t="s">
        <v>11</v>
      </c>
    </row>
    <row r="1741" spans="1:4" s="1104" customFormat="1" ht="11.25" customHeight="1" x14ac:dyDescent="0.2">
      <c r="A1741" s="1414" t="s">
        <v>1798</v>
      </c>
      <c r="B1741" s="1109">
        <v>21359.040000000001</v>
      </c>
      <c r="C1741" s="1109">
        <v>21359.042000000001</v>
      </c>
      <c r="D1741" s="1115" t="s">
        <v>1654</v>
      </c>
    </row>
    <row r="1742" spans="1:4" s="1104" customFormat="1" ht="11.25" customHeight="1" x14ac:dyDescent="0.2">
      <c r="A1742" s="1416"/>
      <c r="B1742" s="1111">
        <v>21359.040000000001</v>
      </c>
      <c r="C1742" s="1111">
        <v>21359.042000000001</v>
      </c>
      <c r="D1742" s="1117" t="s">
        <v>11</v>
      </c>
    </row>
    <row r="1743" spans="1:4" s="1104" customFormat="1" ht="11.25" customHeight="1" x14ac:dyDescent="0.2">
      <c r="A1743" s="1415" t="s">
        <v>2988</v>
      </c>
      <c r="B1743" s="1110">
        <v>1800</v>
      </c>
      <c r="C1743" s="1110">
        <v>1800</v>
      </c>
      <c r="D1743" s="1116" t="s">
        <v>539</v>
      </c>
    </row>
    <row r="1744" spans="1:4" s="1104" customFormat="1" ht="11.25" customHeight="1" x14ac:dyDescent="0.2">
      <c r="A1744" s="1416"/>
      <c r="B1744" s="1111">
        <v>1800</v>
      </c>
      <c r="C1744" s="1111">
        <v>1800</v>
      </c>
      <c r="D1744" s="1117" t="s">
        <v>11</v>
      </c>
    </row>
    <row r="1745" spans="1:4" s="1104" customFormat="1" ht="11.25" customHeight="1" x14ac:dyDescent="0.2">
      <c r="A1745" s="1415" t="s">
        <v>1799</v>
      </c>
      <c r="B1745" s="1110">
        <v>750</v>
      </c>
      <c r="C1745" s="1110">
        <v>748.72926000000007</v>
      </c>
      <c r="D1745" s="1116" t="s">
        <v>591</v>
      </c>
    </row>
    <row r="1746" spans="1:4" s="1104" customFormat="1" ht="11.25" customHeight="1" x14ac:dyDescent="0.2">
      <c r="A1746" s="1415"/>
      <c r="B1746" s="1110">
        <v>750</v>
      </c>
      <c r="C1746" s="1110">
        <v>748.72926000000007</v>
      </c>
      <c r="D1746" s="1116" t="s">
        <v>11</v>
      </c>
    </row>
    <row r="1747" spans="1:4" s="1104" customFormat="1" ht="11.25" customHeight="1" x14ac:dyDescent="0.2">
      <c r="A1747" s="1414" t="s">
        <v>4180</v>
      </c>
      <c r="B1747" s="1109">
        <v>469.88</v>
      </c>
      <c r="C1747" s="1109">
        <v>469.88400000000001</v>
      </c>
      <c r="D1747" s="1115" t="s">
        <v>3703</v>
      </c>
    </row>
    <row r="1748" spans="1:4" s="1104" customFormat="1" ht="11.25" customHeight="1" x14ac:dyDescent="0.2">
      <c r="A1748" s="1415"/>
      <c r="B1748" s="1110">
        <v>469.88</v>
      </c>
      <c r="C1748" s="1110">
        <v>469.88400000000001</v>
      </c>
      <c r="D1748" s="1116" t="s">
        <v>11</v>
      </c>
    </row>
    <row r="1749" spans="1:4" s="1104" customFormat="1" ht="11.25" customHeight="1" x14ac:dyDescent="0.2">
      <c r="A1749" s="1414" t="s">
        <v>4763</v>
      </c>
      <c r="B1749" s="1109">
        <v>94.2</v>
      </c>
      <c r="C1749" s="1109">
        <v>94.2</v>
      </c>
      <c r="D1749" s="1115" t="s">
        <v>3220</v>
      </c>
    </row>
    <row r="1750" spans="1:4" s="1104" customFormat="1" ht="21" x14ac:dyDescent="0.2">
      <c r="A1750" s="1415"/>
      <c r="B1750" s="1110">
        <v>3200</v>
      </c>
      <c r="C1750" s="1110">
        <v>3185.4960000000001</v>
      </c>
      <c r="D1750" s="1116" t="s">
        <v>599</v>
      </c>
    </row>
    <row r="1751" spans="1:4" s="1104" customFormat="1" ht="11.25" customHeight="1" x14ac:dyDescent="0.2">
      <c r="A1751" s="1415"/>
      <c r="B1751" s="1110">
        <v>9864</v>
      </c>
      <c r="C1751" s="1110">
        <v>9864</v>
      </c>
      <c r="D1751" s="1116" t="s">
        <v>600</v>
      </c>
    </row>
    <row r="1752" spans="1:4" s="1104" customFormat="1" ht="11.25" customHeight="1" x14ac:dyDescent="0.2">
      <c r="A1752" s="1415"/>
      <c r="B1752" s="1110">
        <v>76</v>
      </c>
      <c r="C1752" s="1110">
        <v>75.66</v>
      </c>
      <c r="D1752" s="1116" t="s">
        <v>598</v>
      </c>
    </row>
    <row r="1753" spans="1:4" s="1104" customFormat="1" ht="11.25" customHeight="1" x14ac:dyDescent="0.2">
      <c r="A1753" s="1416"/>
      <c r="B1753" s="1111">
        <v>13234.2</v>
      </c>
      <c r="C1753" s="1111">
        <v>13219.356</v>
      </c>
      <c r="D1753" s="1117" t="s">
        <v>11</v>
      </c>
    </row>
    <row r="1754" spans="1:4" s="1104" customFormat="1" ht="11.25" customHeight="1" x14ac:dyDescent="0.2">
      <c r="A1754" s="1415" t="s">
        <v>2989</v>
      </c>
      <c r="B1754" s="1110">
        <v>130</v>
      </c>
      <c r="C1754" s="1110">
        <v>130</v>
      </c>
      <c r="D1754" s="1116" t="s">
        <v>2896</v>
      </c>
    </row>
    <row r="1755" spans="1:4" s="1104" customFormat="1" ht="11.25" customHeight="1" x14ac:dyDescent="0.2">
      <c r="A1755" s="1415"/>
      <c r="B1755" s="1110">
        <v>130</v>
      </c>
      <c r="C1755" s="1110">
        <v>130</v>
      </c>
      <c r="D1755" s="1116" t="s">
        <v>11</v>
      </c>
    </row>
    <row r="1756" spans="1:4" s="1104" customFormat="1" ht="11.25" customHeight="1" x14ac:dyDescent="0.2">
      <c r="A1756" s="1414" t="s">
        <v>4764</v>
      </c>
      <c r="B1756" s="1109">
        <v>250</v>
      </c>
      <c r="C1756" s="1109">
        <v>0</v>
      </c>
      <c r="D1756" s="1115" t="s">
        <v>3222</v>
      </c>
    </row>
    <row r="1757" spans="1:4" s="1104" customFormat="1" ht="11.25" customHeight="1" x14ac:dyDescent="0.2">
      <c r="A1757" s="1416"/>
      <c r="B1757" s="1111">
        <v>250</v>
      </c>
      <c r="C1757" s="1111">
        <v>0</v>
      </c>
      <c r="D1757" s="1117" t="s">
        <v>11</v>
      </c>
    </row>
    <row r="1758" spans="1:4" s="1104" customFormat="1" ht="11.25" customHeight="1" x14ac:dyDescent="0.2">
      <c r="A1758" s="1415" t="s">
        <v>4765</v>
      </c>
      <c r="B1758" s="1110">
        <v>476.08</v>
      </c>
      <c r="C1758" s="1110">
        <v>476.07499999999999</v>
      </c>
      <c r="D1758" s="1116" t="s">
        <v>3073</v>
      </c>
    </row>
    <row r="1759" spans="1:4" s="1104" customFormat="1" ht="11.25" customHeight="1" x14ac:dyDescent="0.2">
      <c r="A1759" s="1415"/>
      <c r="B1759" s="1110">
        <v>476.08</v>
      </c>
      <c r="C1759" s="1110">
        <v>476.07499999999999</v>
      </c>
      <c r="D1759" s="1116" t="s">
        <v>11</v>
      </c>
    </row>
    <row r="1760" spans="1:4" s="1104" customFormat="1" ht="11.25" customHeight="1" x14ac:dyDescent="0.2">
      <c r="A1760" s="1414" t="s">
        <v>4766</v>
      </c>
      <c r="B1760" s="1109">
        <v>198</v>
      </c>
      <c r="C1760" s="1109">
        <v>198</v>
      </c>
      <c r="D1760" s="1115" t="s">
        <v>3220</v>
      </c>
    </row>
    <row r="1761" spans="1:4" s="1104" customFormat="1" ht="11.25" customHeight="1" x14ac:dyDescent="0.2">
      <c r="A1761" s="1416"/>
      <c r="B1761" s="1111">
        <v>198</v>
      </c>
      <c r="C1761" s="1111">
        <v>198</v>
      </c>
      <c r="D1761" s="1117" t="s">
        <v>11</v>
      </c>
    </row>
    <row r="1762" spans="1:4" s="1104" customFormat="1" ht="11.25" customHeight="1" x14ac:dyDescent="0.2">
      <c r="A1762" s="1415" t="s">
        <v>1800</v>
      </c>
      <c r="B1762" s="1110">
        <v>60</v>
      </c>
      <c r="C1762" s="1110">
        <v>60</v>
      </c>
      <c r="D1762" s="1116" t="s">
        <v>4587</v>
      </c>
    </row>
    <row r="1763" spans="1:4" s="1104" customFormat="1" ht="11.25" customHeight="1" x14ac:dyDescent="0.2">
      <c r="A1763" s="1415"/>
      <c r="B1763" s="1110">
        <v>75</v>
      </c>
      <c r="C1763" s="1110">
        <v>75</v>
      </c>
      <c r="D1763" s="1116" t="s">
        <v>3770</v>
      </c>
    </row>
    <row r="1764" spans="1:4" s="1104" customFormat="1" ht="21" x14ac:dyDescent="0.2">
      <c r="A1764" s="1415"/>
      <c r="B1764" s="1110">
        <v>350</v>
      </c>
      <c r="C1764" s="1110">
        <v>350</v>
      </c>
      <c r="D1764" s="1116" t="s">
        <v>4613</v>
      </c>
    </row>
    <row r="1765" spans="1:4" s="1104" customFormat="1" ht="11.25" customHeight="1" x14ac:dyDescent="0.2">
      <c r="A1765" s="1415"/>
      <c r="B1765" s="1110">
        <v>485</v>
      </c>
      <c r="C1765" s="1110">
        <v>485</v>
      </c>
      <c r="D1765" s="1116" t="s">
        <v>11</v>
      </c>
    </row>
    <row r="1766" spans="1:4" s="1104" customFormat="1" ht="11.25" customHeight="1" x14ac:dyDescent="0.2">
      <c r="A1766" s="1414" t="s">
        <v>3098</v>
      </c>
      <c r="B1766" s="1109">
        <v>80</v>
      </c>
      <c r="C1766" s="1109">
        <v>79.900000000000006</v>
      </c>
      <c r="D1766" s="1115" t="s">
        <v>3912</v>
      </c>
    </row>
    <row r="1767" spans="1:4" s="1104" customFormat="1" ht="11.25" customHeight="1" x14ac:dyDescent="0.2">
      <c r="A1767" s="1416"/>
      <c r="B1767" s="1111">
        <v>80</v>
      </c>
      <c r="C1767" s="1111">
        <v>79.900000000000006</v>
      </c>
      <c r="D1767" s="1117" t="s">
        <v>11</v>
      </c>
    </row>
    <row r="1768" spans="1:4" s="1104" customFormat="1" ht="11.25" customHeight="1" x14ac:dyDescent="0.2">
      <c r="A1768" s="1415" t="s">
        <v>4767</v>
      </c>
      <c r="B1768" s="1110">
        <v>3446.14</v>
      </c>
      <c r="C1768" s="1110">
        <v>0</v>
      </c>
      <c r="D1768" s="1116" t="s">
        <v>3423</v>
      </c>
    </row>
    <row r="1769" spans="1:4" s="1104" customFormat="1" ht="11.25" customHeight="1" x14ac:dyDescent="0.2">
      <c r="A1769" s="1416"/>
      <c r="B1769" s="1111">
        <v>3446.14</v>
      </c>
      <c r="C1769" s="1111">
        <v>0</v>
      </c>
      <c r="D1769" s="1117" t="s">
        <v>11</v>
      </c>
    </row>
    <row r="1770" spans="1:4" s="1104" customFormat="1" ht="11.25" customHeight="1" x14ac:dyDescent="0.2">
      <c r="A1770" s="1415" t="s">
        <v>3940</v>
      </c>
      <c r="B1770" s="1110">
        <v>350</v>
      </c>
      <c r="C1770" s="1110">
        <v>350</v>
      </c>
      <c r="D1770" s="1116" t="s">
        <v>3073</v>
      </c>
    </row>
    <row r="1771" spans="1:4" s="1104" customFormat="1" ht="11.25" customHeight="1" x14ac:dyDescent="0.2">
      <c r="A1771" s="1415"/>
      <c r="B1771" s="1110">
        <v>350</v>
      </c>
      <c r="C1771" s="1110">
        <v>350</v>
      </c>
      <c r="D1771" s="1116" t="s">
        <v>11</v>
      </c>
    </row>
    <row r="1772" spans="1:4" s="1104" customFormat="1" ht="11.25" customHeight="1" x14ac:dyDescent="0.2">
      <c r="A1772" s="1414" t="s">
        <v>4768</v>
      </c>
      <c r="B1772" s="1109">
        <v>250</v>
      </c>
      <c r="C1772" s="1109">
        <v>250</v>
      </c>
      <c r="D1772" s="1115" t="s">
        <v>3222</v>
      </c>
    </row>
    <row r="1773" spans="1:4" s="1104" customFormat="1" ht="11.25" customHeight="1" x14ac:dyDescent="0.2">
      <c r="A1773" s="1415"/>
      <c r="B1773" s="1110">
        <v>250</v>
      </c>
      <c r="C1773" s="1110">
        <v>250</v>
      </c>
      <c r="D1773" s="1116" t="s">
        <v>11</v>
      </c>
    </row>
    <row r="1774" spans="1:4" s="1104" customFormat="1" ht="11.25" customHeight="1" x14ac:dyDescent="0.2">
      <c r="A1774" s="1414" t="s">
        <v>3283</v>
      </c>
      <c r="B1774" s="1109">
        <v>130</v>
      </c>
      <c r="C1774" s="1109">
        <v>130</v>
      </c>
      <c r="D1774" s="1115" t="s">
        <v>2896</v>
      </c>
    </row>
    <row r="1775" spans="1:4" s="1104" customFormat="1" ht="11.25" customHeight="1" x14ac:dyDescent="0.2">
      <c r="A1775" s="1416"/>
      <c r="B1775" s="1111">
        <v>130</v>
      </c>
      <c r="C1775" s="1111">
        <v>130</v>
      </c>
      <c r="D1775" s="1117" t="s">
        <v>11</v>
      </c>
    </row>
    <row r="1776" spans="1:4" s="1104" customFormat="1" ht="11.25" customHeight="1" x14ac:dyDescent="0.2">
      <c r="A1776" s="1415" t="s">
        <v>3942</v>
      </c>
      <c r="B1776" s="1110">
        <v>85.54</v>
      </c>
      <c r="C1776" s="1110">
        <v>85.537000000000006</v>
      </c>
      <c r="D1776" s="1116" t="s">
        <v>3073</v>
      </c>
    </row>
    <row r="1777" spans="1:4" s="1104" customFormat="1" ht="11.25" customHeight="1" x14ac:dyDescent="0.2">
      <c r="A1777" s="1415"/>
      <c r="B1777" s="1110">
        <v>85.54</v>
      </c>
      <c r="C1777" s="1110">
        <v>85.537000000000006</v>
      </c>
      <c r="D1777" s="1116" t="s">
        <v>11</v>
      </c>
    </row>
    <row r="1778" spans="1:4" s="1104" customFormat="1" ht="11.25" customHeight="1" x14ac:dyDescent="0.2">
      <c r="A1778" s="1414" t="s">
        <v>3943</v>
      </c>
      <c r="B1778" s="1109">
        <v>130</v>
      </c>
      <c r="C1778" s="1109">
        <v>130</v>
      </c>
      <c r="D1778" s="1115" t="s">
        <v>2896</v>
      </c>
    </row>
    <row r="1779" spans="1:4" s="1104" customFormat="1" ht="11.25" customHeight="1" x14ac:dyDescent="0.2">
      <c r="A1779" s="1415"/>
      <c r="B1779" s="1110">
        <v>100</v>
      </c>
      <c r="C1779" s="1110">
        <v>0</v>
      </c>
      <c r="D1779" s="1116" t="s">
        <v>3703</v>
      </c>
    </row>
    <row r="1780" spans="1:4" s="1104" customFormat="1" ht="11.25" customHeight="1" x14ac:dyDescent="0.2">
      <c r="A1780" s="1416"/>
      <c r="B1780" s="1111">
        <v>230</v>
      </c>
      <c r="C1780" s="1111">
        <v>130</v>
      </c>
      <c r="D1780" s="1117" t="s">
        <v>11</v>
      </c>
    </row>
    <row r="1781" spans="1:4" s="1104" customFormat="1" ht="11.25" customHeight="1" x14ac:dyDescent="0.2">
      <c r="A1781" s="1414" t="s">
        <v>4177</v>
      </c>
      <c r="B1781" s="1109">
        <v>30</v>
      </c>
      <c r="C1781" s="1109">
        <v>30</v>
      </c>
      <c r="D1781" s="1115" t="s">
        <v>385</v>
      </c>
    </row>
    <row r="1782" spans="1:4" s="1104" customFormat="1" ht="11.25" customHeight="1" x14ac:dyDescent="0.2">
      <c r="A1782" s="1416"/>
      <c r="B1782" s="1111">
        <v>30</v>
      </c>
      <c r="C1782" s="1111">
        <v>30</v>
      </c>
      <c r="D1782" s="1117" t="s">
        <v>11</v>
      </c>
    </row>
    <row r="1783" spans="1:4" s="1104" customFormat="1" ht="11.25" customHeight="1" x14ac:dyDescent="0.2">
      <c r="A1783" s="1414" t="s">
        <v>2602</v>
      </c>
      <c r="B1783" s="1109">
        <v>30</v>
      </c>
      <c r="C1783" s="1109">
        <v>30</v>
      </c>
      <c r="D1783" s="1115" t="s">
        <v>3693</v>
      </c>
    </row>
    <row r="1784" spans="1:4" s="1104" customFormat="1" ht="11.25" customHeight="1" x14ac:dyDescent="0.2">
      <c r="A1784" s="1416"/>
      <c r="B1784" s="1111">
        <v>30</v>
      </c>
      <c r="C1784" s="1111">
        <v>30</v>
      </c>
      <c r="D1784" s="1117" t="s">
        <v>11</v>
      </c>
    </row>
    <row r="1785" spans="1:4" s="1104" customFormat="1" ht="11.25" customHeight="1" x14ac:dyDescent="0.2">
      <c r="A1785" s="1415" t="s">
        <v>3520</v>
      </c>
      <c r="B1785" s="1110">
        <v>50</v>
      </c>
      <c r="C1785" s="1110">
        <v>50</v>
      </c>
      <c r="D1785" s="1116" t="s">
        <v>2510</v>
      </c>
    </row>
    <row r="1786" spans="1:4" s="1104" customFormat="1" ht="11.25" customHeight="1" x14ac:dyDescent="0.2">
      <c r="A1786" s="1415"/>
      <c r="B1786" s="1110">
        <v>50</v>
      </c>
      <c r="C1786" s="1110">
        <v>50</v>
      </c>
      <c r="D1786" s="1116" t="s">
        <v>11</v>
      </c>
    </row>
    <row r="1787" spans="1:4" s="1104" customFormat="1" ht="11.25" customHeight="1" x14ac:dyDescent="0.2">
      <c r="A1787" s="1414" t="s">
        <v>1801</v>
      </c>
      <c r="B1787" s="1109">
        <v>50</v>
      </c>
      <c r="C1787" s="1109">
        <v>50</v>
      </c>
      <c r="D1787" s="1115" t="s">
        <v>2510</v>
      </c>
    </row>
    <row r="1788" spans="1:4" s="1104" customFormat="1" ht="11.25" customHeight="1" x14ac:dyDescent="0.2">
      <c r="A1788" s="1416"/>
      <c r="B1788" s="1111">
        <v>50</v>
      </c>
      <c r="C1788" s="1111">
        <v>50</v>
      </c>
      <c r="D1788" s="1117" t="s">
        <v>11</v>
      </c>
    </row>
    <row r="1789" spans="1:4" s="1104" customFormat="1" ht="11.25" customHeight="1" x14ac:dyDescent="0.2">
      <c r="A1789" s="1415" t="s">
        <v>4769</v>
      </c>
      <c r="B1789" s="1110">
        <v>260.29000000000002</v>
      </c>
      <c r="C1789" s="1110">
        <v>260.28500000000003</v>
      </c>
      <c r="D1789" s="1116" t="s">
        <v>3073</v>
      </c>
    </row>
    <row r="1790" spans="1:4" s="1104" customFormat="1" ht="11.25" customHeight="1" x14ac:dyDescent="0.2">
      <c r="A1790" s="1416"/>
      <c r="B1790" s="1111">
        <v>260.29000000000002</v>
      </c>
      <c r="C1790" s="1111">
        <v>260.28500000000003</v>
      </c>
      <c r="D1790" s="1117" t="s">
        <v>11</v>
      </c>
    </row>
    <row r="1791" spans="1:4" s="1104" customFormat="1" ht="11.25" customHeight="1" x14ac:dyDescent="0.2">
      <c r="A1791" s="1415" t="s">
        <v>4770</v>
      </c>
      <c r="B1791" s="1110">
        <v>50</v>
      </c>
      <c r="C1791" s="1110">
        <v>50</v>
      </c>
      <c r="D1791" s="1116" t="s">
        <v>2510</v>
      </c>
    </row>
    <row r="1792" spans="1:4" s="1104" customFormat="1" ht="11.25" customHeight="1" x14ac:dyDescent="0.2">
      <c r="A1792" s="1415"/>
      <c r="B1792" s="1110">
        <v>50</v>
      </c>
      <c r="C1792" s="1110">
        <v>50</v>
      </c>
      <c r="D1792" s="1116" t="s">
        <v>11</v>
      </c>
    </row>
    <row r="1793" spans="1:4" s="1104" customFormat="1" ht="11.25" customHeight="1" x14ac:dyDescent="0.2">
      <c r="A1793" s="1414" t="s">
        <v>4771</v>
      </c>
      <c r="B1793" s="1109">
        <v>100</v>
      </c>
      <c r="C1793" s="1109">
        <v>100</v>
      </c>
      <c r="D1793" s="1115" t="s">
        <v>2510</v>
      </c>
    </row>
    <row r="1794" spans="1:4" s="1104" customFormat="1" ht="11.25" customHeight="1" x14ac:dyDescent="0.2">
      <c r="A1794" s="1415"/>
      <c r="B1794" s="1110">
        <v>100</v>
      </c>
      <c r="C1794" s="1110">
        <v>100</v>
      </c>
      <c r="D1794" s="1116" t="s">
        <v>11</v>
      </c>
    </row>
    <row r="1795" spans="1:4" s="1104" customFormat="1" ht="11.25" customHeight="1" x14ac:dyDescent="0.2">
      <c r="A1795" s="1414" t="s">
        <v>3944</v>
      </c>
      <c r="B1795" s="1109">
        <v>276.74</v>
      </c>
      <c r="C1795" s="1109">
        <v>276.73899999999998</v>
      </c>
      <c r="D1795" s="1115" t="s">
        <v>3073</v>
      </c>
    </row>
    <row r="1796" spans="1:4" s="1104" customFormat="1" ht="11.25" customHeight="1" x14ac:dyDescent="0.2">
      <c r="A1796" s="1416"/>
      <c r="B1796" s="1111">
        <v>276.74</v>
      </c>
      <c r="C1796" s="1111">
        <v>276.73899999999998</v>
      </c>
      <c r="D1796" s="1117" t="s">
        <v>11</v>
      </c>
    </row>
    <row r="1797" spans="1:4" s="1104" customFormat="1" ht="11.25" customHeight="1" x14ac:dyDescent="0.2">
      <c r="A1797" s="1415" t="s">
        <v>2990</v>
      </c>
      <c r="B1797" s="1110">
        <v>1515</v>
      </c>
      <c r="C1797" s="1110">
        <v>1515</v>
      </c>
      <c r="D1797" s="1116" t="s">
        <v>600</v>
      </c>
    </row>
    <row r="1798" spans="1:4" s="1104" customFormat="1" ht="11.25" customHeight="1" x14ac:dyDescent="0.2">
      <c r="A1798" s="1415"/>
      <c r="B1798" s="1110">
        <v>1515</v>
      </c>
      <c r="C1798" s="1110">
        <v>1515</v>
      </c>
      <c r="D1798" s="1116" t="s">
        <v>11</v>
      </c>
    </row>
    <row r="1799" spans="1:4" s="1104" customFormat="1" ht="11.25" customHeight="1" x14ac:dyDescent="0.2">
      <c r="A1799" s="1414" t="s">
        <v>4188</v>
      </c>
      <c r="B1799" s="1109">
        <v>800</v>
      </c>
      <c r="C1799" s="1109">
        <v>800</v>
      </c>
      <c r="D1799" s="1115" t="s">
        <v>417</v>
      </c>
    </row>
    <row r="1800" spans="1:4" s="1104" customFormat="1" ht="11.25" customHeight="1" x14ac:dyDescent="0.2">
      <c r="A1800" s="1416"/>
      <c r="B1800" s="1111">
        <v>800</v>
      </c>
      <c r="C1800" s="1111">
        <v>800</v>
      </c>
      <c r="D1800" s="1117" t="s">
        <v>11</v>
      </c>
    </row>
    <row r="1801" spans="1:4" s="1104" customFormat="1" ht="11.25" customHeight="1" x14ac:dyDescent="0.2">
      <c r="A1801" s="1415" t="s">
        <v>435</v>
      </c>
      <c r="B1801" s="1110">
        <v>600</v>
      </c>
      <c r="C1801" s="1110">
        <v>600</v>
      </c>
      <c r="D1801" s="1116" t="s">
        <v>3714</v>
      </c>
    </row>
    <row r="1802" spans="1:4" s="1104" customFormat="1" ht="11.25" customHeight="1" x14ac:dyDescent="0.2">
      <c r="A1802" s="1415"/>
      <c r="B1802" s="1110">
        <v>600</v>
      </c>
      <c r="C1802" s="1110">
        <v>600</v>
      </c>
      <c r="D1802" s="1116" t="s">
        <v>11</v>
      </c>
    </row>
    <row r="1803" spans="1:4" s="1104" customFormat="1" ht="11.25" customHeight="1" x14ac:dyDescent="0.2">
      <c r="A1803" s="1414" t="s">
        <v>4772</v>
      </c>
      <c r="B1803" s="1109">
        <v>80</v>
      </c>
      <c r="C1803" s="1109">
        <v>80</v>
      </c>
      <c r="D1803" s="1115" t="s">
        <v>557</v>
      </c>
    </row>
    <row r="1804" spans="1:4" s="1104" customFormat="1" ht="11.25" customHeight="1" x14ac:dyDescent="0.2">
      <c r="A1804" s="1416"/>
      <c r="B1804" s="1111">
        <v>80</v>
      </c>
      <c r="C1804" s="1111">
        <v>80</v>
      </c>
      <c r="D1804" s="1117" t="s">
        <v>11</v>
      </c>
    </row>
    <row r="1805" spans="1:4" s="1104" customFormat="1" ht="11.25" customHeight="1" x14ac:dyDescent="0.2">
      <c r="A1805" s="1415" t="s">
        <v>3945</v>
      </c>
      <c r="B1805" s="1110">
        <v>130</v>
      </c>
      <c r="C1805" s="1110">
        <v>130</v>
      </c>
      <c r="D1805" s="1116" t="s">
        <v>2896</v>
      </c>
    </row>
    <row r="1806" spans="1:4" s="1104" customFormat="1" ht="11.25" customHeight="1" x14ac:dyDescent="0.2">
      <c r="A1806" s="1415"/>
      <c r="B1806" s="1110">
        <v>130</v>
      </c>
      <c r="C1806" s="1110">
        <v>130</v>
      </c>
      <c r="D1806" s="1116" t="s">
        <v>11</v>
      </c>
    </row>
    <row r="1807" spans="1:4" s="1104" customFormat="1" ht="11.25" customHeight="1" x14ac:dyDescent="0.2">
      <c r="A1807" s="1414" t="s">
        <v>3946</v>
      </c>
      <c r="B1807" s="1109">
        <v>500</v>
      </c>
      <c r="C1807" s="1109">
        <v>500</v>
      </c>
      <c r="D1807" s="1115" t="s">
        <v>558</v>
      </c>
    </row>
    <row r="1808" spans="1:4" s="1104" customFormat="1" ht="11.25" customHeight="1" x14ac:dyDescent="0.2">
      <c r="A1808" s="1416"/>
      <c r="B1808" s="1111">
        <v>500</v>
      </c>
      <c r="C1808" s="1111">
        <v>500</v>
      </c>
      <c r="D1808" s="1117" t="s">
        <v>11</v>
      </c>
    </row>
    <row r="1809" spans="1:4" s="1104" customFormat="1" ht="11.25" customHeight="1" x14ac:dyDescent="0.2">
      <c r="A1809" s="1415" t="s">
        <v>3947</v>
      </c>
      <c r="B1809" s="1110">
        <v>5300</v>
      </c>
      <c r="C1809" s="1110">
        <v>5000</v>
      </c>
      <c r="D1809" s="1116" t="s">
        <v>560</v>
      </c>
    </row>
    <row r="1810" spans="1:4" s="1104" customFormat="1" ht="11.25" customHeight="1" x14ac:dyDescent="0.2">
      <c r="A1810" s="1416"/>
      <c r="B1810" s="1111">
        <v>5300</v>
      </c>
      <c r="C1810" s="1111">
        <v>5000</v>
      </c>
      <c r="D1810" s="1117" t="s">
        <v>11</v>
      </c>
    </row>
    <row r="1811" spans="1:4" s="1104" customFormat="1" ht="11.25" customHeight="1" x14ac:dyDescent="0.2">
      <c r="A1811" s="1415" t="s">
        <v>1802</v>
      </c>
      <c r="B1811" s="1110">
        <v>150</v>
      </c>
      <c r="C1811" s="1110">
        <v>150</v>
      </c>
      <c r="D1811" s="1116" t="s">
        <v>3692</v>
      </c>
    </row>
    <row r="1812" spans="1:4" s="1104" customFormat="1" ht="11.25" customHeight="1" x14ac:dyDescent="0.2">
      <c r="A1812" s="1415"/>
      <c r="B1812" s="1110">
        <v>150</v>
      </c>
      <c r="C1812" s="1110">
        <v>150</v>
      </c>
      <c r="D1812" s="1116" t="s">
        <v>11</v>
      </c>
    </row>
    <row r="1813" spans="1:4" s="1104" customFormat="1" ht="11.25" customHeight="1" x14ac:dyDescent="0.2">
      <c r="A1813" s="1414" t="s">
        <v>1803</v>
      </c>
      <c r="B1813" s="1109">
        <v>80</v>
      </c>
      <c r="C1813" s="1109">
        <v>80</v>
      </c>
      <c r="D1813" s="1115" t="s">
        <v>557</v>
      </c>
    </row>
    <row r="1814" spans="1:4" s="1104" customFormat="1" ht="11.25" customHeight="1" x14ac:dyDescent="0.2">
      <c r="A1814" s="1415"/>
      <c r="B1814" s="1110">
        <v>80</v>
      </c>
      <c r="C1814" s="1110">
        <v>80</v>
      </c>
      <c r="D1814" s="1116" t="s">
        <v>11</v>
      </c>
    </row>
    <row r="1815" spans="1:4" s="1104" customFormat="1" ht="11.25" customHeight="1" x14ac:dyDescent="0.2">
      <c r="A1815" s="1414" t="s">
        <v>1804</v>
      </c>
      <c r="B1815" s="1109">
        <v>50</v>
      </c>
      <c r="C1815" s="1109">
        <v>50</v>
      </c>
      <c r="D1815" s="1115" t="s">
        <v>559</v>
      </c>
    </row>
    <row r="1816" spans="1:4" s="1104" customFormat="1" ht="11.25" customHeight="1" x14ac:dyDescent="0.2">
      <c r="A1816" s="1415"/>
      <c r="B1816" s="1110">
        <v>30</v>
      </c>
      <c r="C1816" s="1110">
        <v>30</v>
      </c>
      <c r="D1816" s="1116" t="s">
        <v>3697</v>
      </c>
    </row>
    <row r="1817" spans="1:4" s="1104" customFormat="1" ht="11.25" customHeight="1" x14ac:dyDescent="0.2">
      <c r="A1817" s="1416"/>
      <c r="B1817" s="1111">
        <v>80</v>
      </c>
      <c r="C1817" s="1111">
        <v>80</v>
      </c>
      <c r="D1817" s="1117" t="s">
        <v>11</v>
      </c>
    </row>
    <row r="1818" spans="1:4" s="1104" customFormat="1" ht="11.25" customHeight="1" x14ac:dyDescent="0.2">
      <c r="A1818" s="1415" t="s">
        <v>4773</v>
      </c>
      <c r="B1818" s="1110">
        <v>500</v>
      </c>
      <c r="C1818" s="1110">
        <v>500</v>
      </c>
      <c r="D1818" s="1116" t="s">
        <v>558</v>
      </c>
    </row>
    <row r="1819" spans="1:4" s="1104" customFormat="1" ht="11.25" customHeight="1" x14ac:dyDescent="0.2">
      <c r="A1819" s="1415"/>
      <c r="B1819" s="1110">
        <v>500</v>
      </c>
      <c r="C1819" s="1110">
        <v>500</v>
      </c>
      <c r="D1819" s="1116" t="s">
        <v>11</v>
      </c>
    </row>
    <row r="1820" spans="1:4" s="1104" customFormat="1" ht="11.25" customHeight="1" x14ac:dyDescent="0.2">
      <c r="A1820" s="1414" t="s">
        <v>4774</v>
      </c>
      <c r="B1820" s="1109">
        <v>499</v>
      </c>
      <c r="C1820" s="1109">
        <v>499</v>
      </c>
      <c r="D1820" s="1115" t="s">
        <v>558</v>
      </c>
    </row>
    <row r="1821" spans="1:4" s="1104" customFormat="1" ht="11.25" customHeight="1" x14ac:dyDescent="0.2">
      <c r="A1821" s="1416"/>
      <c r="B1821" s="1111">
        <v>499</v>
      </c>
      <c r="C1821" s="1111">
        <v>499</v>
      </c>
      <c r="D1821" s="1117" t="s">
        <v>11</v>
      </c>
    </row>
    <row r="1822" spans="1:4" s="1104" customFormat="1" ht="11.25" customHeight="1" x14ac:dyDescent="0.2">
      <c r="A1822" s="1415" t="s">
        <v>3948</v>
      </c>
      <c r="B1822" s="1110">
        <v>3800</v>
      </c>
      <c r="C1822" s="1110">
        <v>3800</v>
      </c>
      <c r="D1822" s="1116" t="s">
        <v>560</v>
      </c>
    </row>
    <row r="1823" spans="1:4" s="1104" customFormat="1" ht="11.25" customHeight="1" x14ac:dyDescent="0.2">
      <c r="A1823" s="1415"/>
      <c r="B1823" s="1110">
        <v>3800</v>
      </c>
      <c r="C1823" s="1110">
        <v>3800</v>
      </c>
      <c r="D1823" s="1116" t="s">
        <v>11</v>
      </c>
    </row>
    <row r="1824" spans="1:4" s="1104" customFormat="1" ht="11.25" customHeight="1" x14ac:dyDescent="0.2">
      <c r="A1824" s="1414" t="s">
        <v>4775</v>
      </c>
      <c r="B1824" s="1109">
        <v>500</v>
      </c>
      <c r="C1824" s="1109">
        <v>500</v>
      </c>
      <c r="D1824" s="1115" t="s">
        <v>558</v>
      </c>
    </row>
    <row r="1825" spans="1:4" s="1104" customFormat="1" ht="11.25" customHeight="1" x14ac:dyDescent="0.2">
      <c r="A1825" s="1416"/>
      <c r="B1825" s="1111">
        <v>500</v>
      </c>
      <c r="C1825" s="1111">
        <v>500</v>
      </c>
      <c r="D1825" s="1117" t="s">
        <v>11</v>
      </c>
    </row>
    <row r="1826" spans="1:4" s="1104" customFormat="1" ht="11.25" customHeight="1" x14ac:dyDescent="0.2">
      <c r="A1826" s="1415" t="s">
        <v>3949</v>
      </c>
      <c r="B1826" s="1110">
        <v>392.7</v>
      </c>
      <c r="C1826" s="1110">
        <v>392.702</v>
      </c>
      <c r="D1826" s="1116" t="s">
        <v>3073</v>
      </c>
    </row>
    <row r="1827" spans="1:4" s="1104" customFormat="1" ht="11.25" customHeight="1" x14ac:dyDescent="0.2">
      <c r="A1827" s="1415"/>
      <c r="B1827" s="1110">
        <v>392.7</v>
      </c>
      <c r="C1827" s="1110">
        <v>392.702</v>
      </c>
      <c r="D1827" s="1116" t="s">
        <v>11</v>
      </c>
    </row>
    <row r="1828" spans="1:4" s="1104" customFormat="1" ht="11.25" customHeight="1" x14ac:dyDescent="0.2">
      <c r="A1828" s="1414" t="s">
        <v>3284</v>
      </c>
      <c r="B1828" s="1109">
        <v>2253</v>
      </c>
      <c r="C1828" s="1109">
        <v>2253</v>
      </c>
      <c r="D1828" s="1115" t="s">
        <v>464</v>
      </c>
    </row>
    <row r="1829" spans="1:4" s="1104" customFormat="1" ht="11.25" customHeight="1" x14ac:dyDescent="0.2">
      <c r="A1829" s="1416"/>
      <c r="B1829" s="1111">
        <v>2253</v>
      </c>
      <c r="C1829" s="1111">
        <v>2253</v>
      </c>
      <c r="D1829" s="1117" t="s">
        <v>11</v>
      </c>
    </row>
    <row r="1830" spans="1:4" s="1104" customFormat="1" ht="11.25" customHeight="1" x14ac:dyDescent="0.2">
      <c r="A1830" s="1415" t="s">
        <v>3950</v>
      </c>
      <c r="B1830" s="1110">
        <v>39</v>
      </c>
      <c r="C1830" s="1110">
        <v>39</v>
      </c>
      <c r="D1830" s="1116" t="s">
        <v>2510</v>
      </c>
    </row>
    <row r="1831" spans="1:4" s="1104" customFormat="1" ht="11.25" customHeight="1" x14ac:dyDescent="0.2">
      <c r="A1831" s="1416"/>
      <c r="B1831" s="1111">
        <v>39</v>
      </c>
      <c r="C1831" s="1111">
        <v>39</v>
      </c>
      <c r="D1831" s="1117" t="s">
        <v>11</v>
      </c>
    </row>
    <row r="1832" spans="1:4" s="1104" customFormat="1" ht="11.25" customHeight="1" x14ac:dyDescent="0.2">
      <c r="A1832" s="1415" t="s">
        <v>4776</v>
      </c>
      <c r="B1832" s="1110">
        <v>20</v>
      </c>
      <c r="C1832" s="1110">
        <v>20</v>
      </c>
      <c r="D1832" s="1116" t="s">
        <v>2510</v>
      </c>
    </row>
    <row r="1833" spans="1:4" s="1104" customFormat="1" ht="11.25" customHeight="1" x14ac:dyDescent="0.2">
      <c r="A1833" s="1415"/>
      <c r="B1833" s="1110">
        <v>20</v>
      </c>
      <c r="C1833" s="1110">
        <v>20</v>
      </c>
      <c r="D1833" s="1116" t="s">
        <v>11</v>
      </c>
    </row>
    <row r="1834" spans="1:4" s="1104" customFormat="1" ht="11.25" customHeight="1" x14ac:dyDescent="0.2">
      <c r="A1834" s="1414" t="s">
        <v>4777</v>
      </c>
      <c r="B1834" s="1109">
        <v>63</v>
      </c>
      <c r="C1834" s="1109">
        <v>63</v>
      </c>
      <c r="D1834" s="1115" t="s">
        <v>549</v>
      </c>
    </row>
    <row r="1835" spans="1:4" s="1104" customFormat="1" ht="11.25" customHeight="1" x14ac:dyDescent="0.2">
      <c r="A1835" s="1415"/>
      <c r="B1835" s="1110">
        <v>63</v>
      </c>
      <c r="C1835" s="1110">
        <v>63</v>
      </c>
      <c r="D1835" s="1116" t="s">
        <v>11</v>
      </c>
    </row>
    <row r="1836" spans="1:4" s="1104" customFormat="1" ht="11.25" customHeight="1" x14ac:dyDescent="0.2">
      <c r="A1836" s="1414" t="s">
        <v>2991</v>
      </c>
      <c r="B1836" s="1109">
        <v>80</v>
      </c>
      <c r="C1836" s="1109">
        <v>80</v>
      </c>
      <c r="D1836" s="1115" t="s">
        <v>549</v>
      </c>
    </row>
    <row r="1837" spans="1:4" s="1104" customFormat="1" ht="11.25" customHeight="1" x14ac:dyDescent="0.2">
      <c r="A1837" s="1416"/>
      <c r="B1837" s="1111">
        <v>80</v>
      </c>
      <c r="C1837" s="1111">
        <v>80</v>
      </c>
      <c r="D1837" s="1117" t="s">
        <v>11</v>
      </c>
    </row>
    <row r="1838" spans="1:4" s="1104" customFormat="1" ht="21" x14ac:dyDescent="0.2">
      <c r="A1838" s="1415" t="s">
        <v>2992</v>
      </c>
      <c r="B1838" s="1110">
        <v>151</v>
      </c>
      <c r="C1838" s="1110">
        <v>151</v>
      </c>
      <c r="D1838" s="1116" t="s">
        <v>4613</v>
      </c>
    </row>
    <row r="1839" spans="1:4" s="1104" customFormat="1" ht="11.25" customHeight="1" x14ac:dyDescent="0.2">
      <c r="A1839" s="1415"/>
      <c r="B1839" s="1110">
        <v>151</v>
      </c>
      <c r="C1839" s="1110">
        <v>151</v>
      </c>
      <c r="D1839" s="1116" t="s">
        <v>11</v>
      </c>
    </row>
    <row r="1840" spans="1:4" s="1104" customFormat="1" ht="11.25" customHeight="1" x14ac:dyDescent="0.2">
      <c r="A1840" s="1414" t="s">
        <v>1805</v>
      </c>
      <c r="B1840" s="1109">
        <v>12749.82</v>
      </c>
      <c r="C1840" s="1109">
        <v>12749.816999999999</v>
      </c>
      <c r="D1840" s="1115" t="s">
        <v>1654</v>
      </c>
    </row>
    <row r="1841" spans="1:4" s="1104" customFormat="1" ht="11.25" customHeight="1" x14ac:dyDescent="0.2">
      <c r="A1841" s="1415"/>
      <c r="B1841" s="1110">
        <v>74.400000000000006</v>
      </c>
      <c r="C1841" s="1110">
        <v>74.400000000000006</v>
      </c>
      <c r="D1841" s="1116" t="s">
        <v>3220</v>
      </c>
    </row>
    <row r="1842" spans="1:4" s="1104" customFormat="1" ht="11.25" customHeight="1" x14ac:dyDescent="0.2">
      <c r="A1842" s="1416"/>
      <c r="B1842" s="1111">
        <v>12824.22</v>
      </c>
      <c r="C1842" s="1111">
        <v>12824.216999999999</v>
      </c>
      <c r="D1842" s="1117" t="s">
        <v>11</v>
      </c>
    </row>
    <row r="1843" spans="1:4" s="1104" customFormat="1" ht="11.25" customHeight="1" x14ac:dyDescent="0.2">
      <c r="A1843" s="1415" t="s">
        <v>4778</v>
      </c>
      <c r="B1843" s="1110">
        <v>263.69</v>
      </c>
      <c r="C1843" s="1110">
        <v>263.68900000000002</v>
      </c>
      <c r="D1843" s="1116" t="s">
        <v>1654</v>
      </c>
    </row>
    <row r="1844" spans="1:4" s="1104" customFormat="1" ht="11.25" customHeight="1" x14ac:dyDescent="0.2">
      <c r="A1844" s="1415"/>
      <c r="B1844" s="1110">
        <v>263.69</v>
      </c>
      <c r="C1844" s="1110">
        <v>263.68900000000002</v>
      </c>
      <c r="D1844" s="1116" t="s">
        <v>11</v>
      </c>
    </row>
    <row r="1845" spans="1:4" s="1104" customFormat="1" ht="11.25" customHeight="1" x14ac:dyDescent="0.2">
      <c r="A1845" s="1414" t="s">
        <v>4156</v>
      </c>
      <c r="B1845" s="1109">
        <v>1000</v>
      </c>
      <c r="C1845" s="1109">
        <v>0</v>
      </c>
      <c r="D1845" s="1115" t="s">
        <v>358</v>
      </c>
    </row>
    <row r="1846" spans="1:4" s="1104" customFormat="1" ht="11.25" customHeight="1" x14ac:dyDescent="0.2">
      <c r="A1846" s="1416"/>
      <c r="B1846" s="1111">
        <v>1000</v>
      </c>
      <c r="C1846" s="1111">
        <v>0</v>
      </c>
      <c r="D1846" s="1117" t="s">
        <v>11</v>
      </c>
    </row>
    <row r="1847" spans="1:4" s="1104" customFormat="1" ht="11.25" customHeight="1" x14ac:dyDescent="0.2">
      <c r="A1847" s="1415" t="s">
        <v>1806</v>
      </c>
      <c r="B1847" s="1110">
        <v>80</v>
      </c>
      <c r="C1847" s="1110">
        <v>80</v>
      </c>
      <c r="D1847" s="1116" t="s">
        <v>549</v>
      </c>
    </row>
    <row r="1848" spans="1:4" s="1104" customFormat="1" ht="11.25" customHeight="1" x14ac:dyDescent="0.2">
      <c r="A1848" s="1415"/>
      <c r="B1848" s="1110">
        <v>80</v>
      </c>
      <c r="C1848" s="1110">
        <v>80</v>
      </c>
      <c r="D1848" s="1116" t="s">
        <v>11</v>
      </c>
    </row>
    <row r="1849" spans="1:4" s="1104" customFormat="1" ht="11.25" customHeight="1" x14ac:dyDescent="0.2">
      <c r="A1849" s="1414" t="s">
        <v>3285</v>
      </c>
      <c r="B1849" s="1109">
        <v>80</v>
      </c>
      <c r="C1849" s="1109">
        <v>80</v>
      </c>
      <c r="D1849" s="1115" t="s">
        <v>2956</v>
      </c>
    </row>
    <row r="1850" spans="1:4" s="1104" customFormat="1" ht="11.25" customHeight="1" x14ac:dyDescent="0.2">
      <c r="A1850" s="1416"/>
      <c r="B1850" s="1111">
        <v>80</v>
      </c>
      <c r="C1850" s="1111">
        <v>80</v>
      </c>
      <c r="D1850" s="1117" t="s">
        <v>11</v>
      </c>
    </row>
    <row r="1851" spans="1:4" s="1104" customFormat="1" ht="11.25" customHeight="1" x14ac:dyDescent="0.2">
      <c r="A1851" s="1415" t="s">
        <v>3951</v>
      </c>
      <c r="B1851" s="1110">
        <v>200</v>
      </c>
      <c r="C1851" s="1110">
        <v>200</v>
      </c>
      <c r="D1851" s="1116" t="s">
        <v>3703</v>
      </c>
    </row>
    <row r="1852" spans="1:4" s="1104" customFormat="1" ht="11.25" customHeight="1" x14ac:dyDescent="0.2">
      <c r="A1852" s="1416"/>
      <c r="B1852" s="1111">
        <v>200</v>
      </c>
      <c r="C1852" s="1111">
        <v>200</v>
      </c>
      <c r="D1852" s="1117" t="s">
        <v>11</v>
      </c>
    </row>
    <row r="1853" spans="1:4" s="1104" customFormat="1" ht="11.25" customHeight="1" x14ac:dyDescent="0.2">
      <c r="A1853" s="1415" t="s">
        <v>393</v>
      </c>
      <c r="B1853" s="1110">
        <v>96</v>
      </c>
      <c r="C1853" s="1110">
        <v>96</v>
      </c>
      <c r="D1853" s="1116" t="s">
        <v>4587</v>
      </c>
    </row>
    <row r="1854" spans="1:4" s="1104" customFormat="1" ht="11.25" customHeight="1" x14ac:dyDescent="0.2">
      <c r="A1854" s="1415"/>
      <c r="B1854" s="1110">
        <v>117.3</v>
      </c>
      <c r="C1854" s="1110">
        <v>117.3</v>
      </c>
      <c r="D1854" s="1116" t="s">
        <v>3770</v>
      </c>
    </row>
    <row r="1855" spans="1:4" s="1104" customFormat="1" ht="11.25" customHeight="1" x14ac:dyDescent="0.2">
      <c r="A1855" s="1415"/>
      <c r="B1855" s="1110">
        <v>213.3</v>
      </c>
      <c r="C1855" s="1110">
        <v>213.3</v>
      </c>
      <c r="D1855" s="1116" t="s">
        <v>11</v>
      </c>
    </row>
    <row r="1856" spans="1:4" s="1104" customFormat="1" ht="11.25" customHeight="1" x14ac:dyDescent="0.2">
      <c r="A1856" s="1414" t="s">
        <v>3078</v>
      </c>
      <c r="B1856" s="1109">
        <v>50</v>
      </c>
      <c r="C1856" s="1109">
        <v>50</v>
      </c>
      <c r="D1856" s="1115" t="s">
        <v>3830</v>
      </c>
    </row>
    <row r="1857" spans="1:4" s="1104" customFormat="1" ht="11.25" customHeight="1" x14ac:dyDescent="0.2">
      <c r="A1857" s="1415"/>
      <c r="B1857" s="1110">
        <v>50</v>
      </c>
      <c r="C1857" s="1110">
        <v>50</v>
      </c>
      <c r="D1857" s="1116" t="s">
        <v>11</v>
      </c>
    </row>
    <row r="1858" spans="1:4" s="1104" customFormat="1" ht="11.25" customHeight="1" x14ac:dyDescent="0.2">
      <c r="A1858" s="1414" t="s">
        <v>2993</v>
      </c>
      <c r="B1858" s="1109">
        <v>285</v>
      </c>
      <c r="C1858" s="1109">
        <v>285</v>
      </c>
      <c r="D1858" s="1115" t="s">
        <v>559</v>
      </c>
    </row>
    <row r="1859" spans="1:4" s="1104" customFormat="1" ht="11.25" customHeight="1" x14ac:dyDescent="0.2">
      <c r="A1859" s="1416"/>
      <c r="B1859" s="1111">
        <v>285</v>
      </c>
      <c r="C1859" s="1111">
        <v>285</v>
      </c>
      <c r="D1859" s="1117" t="s">
        <v>11</v>
      </c>
    </row>
    <row r="1860" spans="1:4" s="1104" customFormat="1" ht="11.25" customHeight="1" x14ac:dyDescent="0.2">
      <c r="A1860" s="1415" t="s">
        <v>436</v>
      </c>
      <c r="B1860" s="1110">
        <v>440</v>
      </c>
      <c r="C1860" s="1110">
        <v>440</v>
      </c>
      <c r="D1860" s="1116" t="s">
        <v>611</v>
      </c>
    </row>
    <row r="1861" spans="1:4" s="1104" customFormat="1" ht="11.25" customHeight="1" x14ac:dyDescent="0.2">
      <c r="A1861" s="1415"/>
      <c r="B1861" s="1110">
        <v>150</v>
      </c>
      <c r="C1861" s="1110">
        <v>150</v>
      </c>
      <c r="D1861" s="1116" t="s">
        <v>2939</v>
      </c>
    </row>
    <row r="1862" spans="1:4" s="1104" customFormat="1" ht="11.25" customHeight="1" x14ac:dyDescent="0.2">
      <c r="A1862" s="1415"/>
      <c r="B1862" s="1110">
        <v>8900</v>
      </c>
      <c r="C1862" s="1110">
        <v>8900</v>
      </c>
      <c r="D1862" s="1116" t="s">
        <v>3714</v>
      </c>
    </row>
    <row r="1863" spans="1:4" s="1104" customFormat="1" ht="11.25" customHeight="1" x14ac:dyDescent="0.2">
      <c r="A1863" s="1415"/>
      <c r="B1863" s="1110">
        <v>9490</v>
      </c>
      <c r="C1863" s="1110">
        <v>9490</v>
      </c>
      <c r="D1863" s="1116" t="s">
        <v>11</v>
      </c>
    </row>
    <row r="1864" spans="1:4" s="1104" customFormat="1" ht="11.25" customHeight="1" x14ac:dyDescent="0.2">
      <c r="A1864" s="1414" t="s">
        <v>4178</v>
      </c>
      <c r="B1864" s="1109">
        <v>200</v>
      </c>
      <c r="C1864" s="1109">
        <v>200</v>
      </c>
      <c r="D1864" s="1115" t="s">
        <v>385</v>
      </c>
    </row>
    <row r="1865" spans="1:4" s="1104" customFormat="1" ht="11.25" customHeight="1" x14ac:dyDescent="0.2">
      <c r="A1865" s="1416"/>
      <c r="B1865" s="1111">
        <v>200</v>
      </c>
      <c r="C1865" s="1111">
        <v>200</v>
      </c>
      <c r="D1865" s="1117" t="s">
        <v>11</v>
      </c>
    </row>
    <row r="1866" spans="1:4" s="1104" customFormat="1" ht="11.25" customHeight="1" x14ac:dyDescent="0.2">
      <c r="A1866" s="1415" t="s">
        <v>1807</v>
      </c>
      <c r="B1866" s="1110">
        <v>4164</v>
      </c>
      <c r="C1866" s="1110">
        <v>4164</v>
      </c>
      <c r="D1866" s="1116" t="s">
        <v>600</v>
      </c>
    </row>
    <row r="1867" spans="1:4" s="1104" customFormat="1" ht="11.25" customHeight="1" x14ac:dyDescent="0.2">
      <c r="A1867" s="1415"/>
      <c r="B1867" s="1110">
        <v>4164</v>
      </c>
      <c r="C1867" s="1110">
        <v>4164</v>
      </c>
      <c r="D1867" s="1116" t="s">
        <v>11</v>
      </c>
    </row>
    <row r="1868" spans="1:4" s="1104" customFormat="1" ht="11.25" customHeight="1" x14ac:dyDescent="0.2">
      <c r="A1868" s="1414" t="s">
        <v>1808</v>
      </c>
      <c r="B1868" s="1109">
        <v>4400</v>
      </c>
      <c r="C1868" s="1109">
        <v>4400</v>
      </c>
      <c r="D1868" s="1115" t="s">
        <v>600</v>
      </c>
    </row>
    <row r="1869" spans="1:4" s="1104" customFormat="1" ht="11.25" customHeight="1" x14ac:dyDescent="0.2">
      <c r="A1869" s="1415"/>
      <c r="B1869" s="1110">
        <v>120</v>
      </c>
      <c r="C1869" s="1110">
        <v>0</v>
      </c>
      <c r="D1869" s="1116" t="s">
        <v>598</v>
      </c>
    </row>
    <row r="1870" spans="1:4" s="1104" customFormat="1" ht="11.25" customHeight="1" x14ac:dyDescent="0.2">
      <c r="A1870" s="1416"/>
      <c r="B1870" s="1111">
        <v>4520</v>
      </c>
      <c r="C1870" s="1111">
        <v>4400</v>
      </c>
      <c r="D1870" s="1117" t="s">
        <v>11</v>
      </c>
    </row>
    <row r="1871" spans="1:4" s="1104" customFormat="1" ht="11.25" customHeight="1" x14ac:dyDescent="0.2">
      <c r="A1871" s="1415" t="s">
        <v>4779</v>
      </c>
      <c r="B1871" s="1110">
        <v>80</v>
      </c>
      <c r="C1871" s="1110">
        <v>80</v>
      </c>
      <c r="D1871" s="1116" t="s">
        <v>4587</v>
      </c>
    </row>
    <row r="1872" spans="1:4" s="1104" customFormat="1" ht="11.25" customHeight="1" x14ac:dyDescent="0.2">
      <c r="A1872" s="1415"/>
      <c r="B1872" s="1110">
        <v>80</v>
      </c>
      <c r="C1872" s="1110">
        <v>80</v>
      </c>
      <c r="D1872" s="1116" t="s">
        <v>11</v>
      </c>
    </row>
    <row r="1873" spans="1:4" s="1104" customFormat="1" ht="11.25" customHeight="1" x14ac:dyDescent="0.2">
      <c r="A1873" s="1414" t="s">
        <v>4780</v>
      </c>
      <c r="B1873" s="1109">
        <v>30</v>
      </c>
      <c r="C1873" s="1109">
        <v>30</v>
      </c>
      <c r="D1873" s="1115" t="s">
        <v>4587</v>
      </c>
    </row>
    <row r="1874" spans="1:4" s="1104" customFormat="1" ht="11.25" customHeight="1" x14ac:dyDescent="0.2">
      <c r="A1874" s="1416"/>
      <c r="B1874" s="1111">
        <v>30</v>
      </c>
      <c r="C1874" s="1111">
        <v>30</v>
      </c>
      <c r="D1874" s="1117" t="s">
        <v>11</v>
      </c>
    </row>
    <row r="1875" spans="1:4" s="1104" customFormat="1" ht="11.25" customHeight="1" x14ac:dyDescent="0.2">
      <c r="A1875" s="1415" t="s">
        <v>4210</v>
      </c>
      <c r="B1875" s="1110">
        <v>70</v>
      </c>
      <c r="C1875" s="1110">
        <v>70</v>
      </c>
      <c r="D1875" s="1116" t="s">
        <v>2939</v>
      </c>
    </row>
    <row r="1876" spans="1:4" s="1104" customFormat="1" ht="11.25" customHeight="1" x14ac:dyDescent="0.2">
      <c r="A1876" s="1415"/>
      <c r="B1876" s="1110">
        <v>1000</v>
      </c>
      <c r="C1876" s="1110">
        <v>1000</v>
      </c>
      <c r="D1876" s="1116" t="s">
        <v>3714</v>
      </c>
    </row>
    <row r="1877" spans="1:4" s="1104" customFormat="1" ht="11.25" customHeight="1" x14ac:dyDescent="0.2">
      <c r="A1877" s="1416"/>
      <c r="B1877" s="1111">
        <v>1070</v>
      </c>
      <c r="C1877" s="1111">
        <v>1070</v>
      </c>
      <c r="D1877" s="1117" t="s">
        <v>11</v>
      </c>
    </row>
    <row r="1878" spans="1:4" s="1104" customFormat="1" ht="11.25" customHeight="1" x14ac:dyDescent="0.2">
      <c r="A1878" s="1415" t="s">
        <v>303</v>
      </c>
      <c r="B1878" s="1110">
        <v>3000</v>
      </c>
      <c r="C1878" s="1110">
        <v>3000</v>
      </c>
      <c r="D1878" s="1116" t="s">
        <v>3952</v>
      </c>
    </row>
    <row r="1879" spans="1:4" s="1104" customFormat="1" ht="11.25" customHeight="1" x14ac:dyDescent="0.2">
      <c r="A1879" s="1415"/>
      <c r="B1879" s="1110">
        <v>3000</v>
      </c>
      <c r="C1879" s="1110">
        <v>3000</v>
      </c>
      <c r="D1879" s="1116" t="s">
        <v>11</v>
      </c>
    </row>
    <row r="1880" spans="1:4" s="1104" customFormat="1" ht="11.25" customHeight="1" x14ac:dyDescent="0.2">
      <c r="A1880" s="1414" t="s">
        <v>2551</v>
      </c>
      <c r="B1880" s="1109">
        <v>71.2</v>
      </c>
      <c r="C1880" s="1109">
        <v>71.2</v>
      </c>
      <c r="D1880" s="1115" t="s">
        <v>549</v>
      </c>
    </row>
    <row r="1881" spans="1:4" s="1104" customFormat="1" ht="11.25" customHeight="1" x14ac:dyDescent="0.2">
      <c r="A1881" s="1415"/>
      <c r="B1881" s="1110">
        <v>71.2</v>
      </c>
      <c r="C1881" s="1110">
        <v>71.2</v>
      </c>
      <c r="D1881" s="1116" t="s">
        <v>11</v>
      </c>
    </row>
    <row r="1882" spans="1:4" s="1104" customFormat="1" ht="11.25" customHeight="1" x14ac:dyDescent="0.2">
      <c r="A1882" s="1414" t="s">
        <v>4781</v>
      </c>
      <c r="B1882" s="1109">
        <v>79.3</v>
      </c>
      <c r="C1882" s="1109">
        <v>79.3</v>
      </c>
      <c r="D1882" s="1115" t="s">
        <v>549</v>
      </c>
    </row>
    <row r="1883" spans="1:4" s="1104" customFormat="1" ht="11.25" customHeight="1" x14ac:dyDescent="0.2">
      <c r="A1883" s="1416"/>
      <c r="B1883" s="1111">
        <v>79.3</v>
      </c>
      <c r="C1883" s="1111">
        <v>79.3</v>
      </c>
      <c r="D1883" s="1117" t="s">
        <v>11</v>
      </c>
    </row>
    <row r="1884" spans="1:4" s="1104" customFormat="1" ht="11.25" customHeight="1" x14ac:dyDescent="0.2">
      <c r="A1884" s="1415" t="s">
        <v>4782</v>
      </c>
      <c r="B1884" s="1110">
        <v>80</v>
      </c>
      <c r="C1884" s="1110">
        <v>80</v>
      </c>
      <c r="D1884" s="1116" t="s">
        <v>549</v>
      </c>
    </row>
    <row r="1885" spans="1:4" s="1104" customFormat="1" ht="11.25" customHeight="1" x14ac:dyDescent="0.2">
      <c r="A1885" s="1415"/>
      <c r="B1885" s="1110">
        <v>80</v>
      </c>
      <c r="C1885" s="1110">
        <v>80</v>
      </c>
      <c r="D1885" s="1116" t="s">
        <v>11</v>
      </c>
    </row>
    <row r="1886" spans="1:4" s="1104" customFormat="1" ht="11.25" customHeight="1" x14ac:dyDescent="0.2">
      <c r="A1886" s="1414" t="s">
        <v>1809</v>
      </c>
      <c r="B1886" s="1109">
        <v>80</v>
      </c>
      <c r="C1886" s="1109">
        <v>80</v>
      </c>
      <c r="D1886" s="1115" t="s">
        <v>549</v>
      </c>
    </row>
    <row r="1887" spans="1:4" s="1104" customFormat="1" ht="11.25" customHeight="1" x14ac:dyDescent="0.2">
      <c r="A1887" s="1416"/>
      <c r="B1887" s="1111">
        <v>80</v>
      </c>
      <c r="C1887" s="1111">
        <v>80</v>
      </c>
      <c r="D1887" s="1117" t="s">
        <v>11</v>
      </c>
    </row>
    <row r="1888" spans="1:4" s="1104" customFormat="1" ht="11.25" customHeight="1" x14ac:dyDescent="0.2">
      <c r="A1888" s="1415" t="s">
        <v>3286</v>
      </c>
      <c r="B1888" s="1110">
        <v>80</v>
      </c>
      <c r="C1888" s="1110">
        <v>80</v>
      </c>
      <c r="D1888" s="1116" t="s">
        <v>549</v>
      </c>
    </row>
    <row r="1889" spans="1:4" s="1104" customFormat="1" ht="11.25" customHeight="1" x14ac:dyDescent="0.2">
      <c r="A1889" s="1415"/>
      <c r="B1889" s="1110">
        <v>80</v>
      </c>
      <c r="C1889" s="1110">
        <v>80</v>
      </c>
      <c r="D1889" s="1116" t="s">
        <v>11</v>
      </c>
    </row>
    <row r="1890" spans="1:4" s="1104" customFormat="1" ht="11.25" customHeight="1" x14ac:dyDescent="0.2">
      <c r="A1890" s="1414" t="s">
        <v>4783</v>
      </c>
      <c r="B1890" s="1109">
        <v>75</v>
      </c>
      <c r="C1890" s="1109">
        <v>75</v>
      </c>
      <c r="D1890" s="1115" t="s">
        <v>549</v>
      </c>
    </row>
    <row r="1891" spans="1:4" s="1104" customFormat="1" ht="11.25" customHeight="1" x14ac:dyDescent="0.2">
      <c r="A1891" s="1416"/>
      <c r="B1891" s="1111">
        <v>75</v>
      </c>
      <c r="C1891" s="1111">
        <v>75</v>
      </c>
      <c r="D1891" s="1117" t="s">
        <v>11</v>
      </c>
    </row>
    <row r="1892" spans="1:4" s="1104" customFormat="1" ht="11.25" customHeight="1" x14ac:dyDescent="0.2">
      <c r="A1892" s="1415" t="s">
        <v>4784</v>
      </c>
      <c r="B1892" s="1110">
        <v>48.9</v>
      </c>
      <c r="C1892" s="1110">
        <v>47</v>
      </c>
      <c r="D1892" s="1116" t="s">
        <v>549</v>
      </c>
    </row>
    <row r="1893" spans="1:4" s="1104" customFormat="1" ht="11.25" customHeight="1" x14ac:dyDescent="0.2">
      <c r="A1893" s="1415"/>
      <c r="B1893" s="1110">
        <v>48.9</v>
      </c>
      <c r="C1893" s="1110">
        <v>47</v>
      </c>
      <c r="D1893" s="1116" t="s">
        <v>11</v>
      </c>
    </row>
    <row r="1894" spans="1:4" s="1104" customFormat="1" ht="11.25" customHeight="1" x14ac:dyDescent="0.2">
      <c r="A1894" s="1414" t="s">
        <v>3287</v>
      </c>
      <c r="B1894" s="1109">
        <v>35.6</v>
      </c>
      <c r="C1894" s="1109">
        <v>35.6</v>
      </c>
      <c r="D1894" s="1115" t="s">
        <v>549</v>
      </c>
    </row>
    <row r="1895" spans="1:4" s="1104" customFormat="1" ht="11.25" customHeight="1" x14ac:dyDescent="0.2">
      <c r="A1895" s="1416"/>
      <c r="B1895" s="1111">
        <v>35.6</v>
      </c>
      <c r="C1895" s="1111">
        <v>35.6</v>
      </c>
      <c r="D1895" s="1117" t="s">
        <v>11</v>
      </c>
    </row>
    <row r="1896" spans="1:4" s="1104" customFormat="1" ht="11.25" customHeight="1" x14ac:dyDescent="0.2">
      <c r="A1896" s="1415" t="s">
        <v>4785</v>
      </c>
      <c r="B1896" s="1110">
        <v>66</v>
      </c>
      <c r="C1896" s="1110">
        <v>66</v>
      </c>
      <c r="D1896" s="1116" t="s">
        <v>549</v>
      </c>
    </row>
    <row r="1897" spans="1:4" s="1104" customFormat="1" ht="11.25" customHeight="1" x14ac:dyDescent="0.2">
      <c r="A1897" s="1416"/>
      <c r="B1897" s="1111">
        <v>66</v>
      </c>
      <c r="C1897" s="1111">
        <v>66</v>
      </c>
      <c r="D1897" s="1117" t="s">
        <v>11</v>
      </c>
    </row>
    <row r="1898" spans="1:4" s="1104" customFormat="1" ht="11.25" customHeight="1" x14ac:dyDescent="0.2">
      <c r="A1898" s="1415" t="s">
        <v>2552</v>
      </c>
      <c r="B1898" s="1110">
        <v>26.8</v>
      </c>
      <c r="C1898" s="1110">
        <v>26.8</v>
      </c>
      <c r="D1898" s="1116" t="s">
        <v>549</v>
      </c>
    </row>
    <row r="1899" spans="1:4" s="1104" customFormat="1" ht="11.25" customHeight="1" x14ac:dyDescent="0.2">
      <c r="A1899" s="1415"/>
      <c r="B1899" s="1110">
        <v>26.8</v>
      </c>
      <c r="C1899" s="1110">
        <v>26.8</v>
      </c>
      <c r="D1899" s="1116" t="s">
        <v>11</v>
      </c>
    </row>
    <row r="1900" spans="1:4" s="1104" customFormat="1" ht="11.25" customHeight="1" x14ac:dyDescent="0.2">
      <c r="A1900" s="1414" t="s">
        <v>2712</v>
      </c>
      <c r="B1900" s="1109">
        <v>46.8</v>
      </c>
      <c r="C1900" s="1109">
        <v>46.8</v>
      </c>
      <c r="D1900" s="1115" t="s">
        <v>549</v>
      </c>
    </row>
    <row r="1901" spans="1:4" s="1104" customFormat="1" ht="11.25" customHeight="1" x14ac:dyDescent="0.2">
      <c r="A1901" s="1415"/>
      <c r="B1901" s="1110">
        <v>46.8</v>
      </c>
      <c r="C1901" s="1110">
        <v>46.8</v>
      </c>
      <c r="D1901" s="1116" t="s">
        <v>11</v>
      </c>
    </row>
    <row r="1902" spans="1:4" s="1104" customFormat="1" ht="11.25" customHeight="1" x14ac:dyDescent="0.2">
      <c r="A1902" s="1414" t="s">
        <v>3953</v>
      </c>
      <c r="B1902" s="1109">
        <v>36</v>
      </c>
      <c r="C1902" s="1109">
        <v>36</v>
      </c>
      <c r="D1902" s="1115" t="s">
        <v>549</v>
      </c>
    </row>
    <row r="1903" spans="1:4" s="1104" customFormat="1" ht="11.25" customHeight="1" x14ac:dyDescent="0.2">
      <c r="A1903" s="1416"/>
      <c r="B1903" s="1111">
        <v>36</v>
      </c>
      <c r="C1903" s="1111">
        <v>36</v>
      </c>
      <c r="D1903" s="1117" t="s">
        <v>11</v>
      </c>
    </row>
    <row r="1904" spans="1:4" s="1104" customFormat="1" ht="11.25" customHeight="1" x14ac:dyDescent="0.2">
      <c r="A1904" s="1415" t="s">
        <v>4786</v>
      </c>
      <c r="B1904" s="1110">
        <v>78</v>
      </c>
      <c r="C1904" s="1110">
        <v>78</v>
      </c>
      <c r="D1904" s="1116" t="s">
        <v>549</v>
      </c>
    </row>
    <row r="1905" spans="1:4" s="1104" customFormat="1" ht="11.25" customHeight="1" x14ac:dyDescent="0.2">
      <c r="A1905" s="1415"/>
      <c r="B1905" s="1110">
        <v>78</v>
      </c>
      <c r="C1905" s="1110">
        <v>78</v>
      </c>
      <c r="D1905" s="1116" t="s">
        <v>11</v>
      </c>
    </row>
    <row r="1906" spans="1:4" s="1104" customFormat="1" ht="11.25" customHeight="1" x14ac:dyDescent="0.2">
      <c r="A1906" s="1414" t="s">
        <v>4787</v>
      </c>
      <c r="B1906" s="1109">
        <v>63</v>
      </c>
      <c r="C1906" s="1109">
        <v>63</v>
      </c>
      <c r="D1906" s="1115" t="s">
        <v>549</v>
      </c>
    </row>
    <row r="1907" spans="1:4" s="1104" customFormat="1" ht="11.25" customHeight="1" x14ac:dyDescent="0.2">
      <c r="A1907" s="1416"/>
      <c r="B1907" s="1111">
        <v>63</v>
      </c>
      <c r="C1907" s="1111">
        <v>63</v>
      </c>
      <c r="D1907" s="1117" t="s">
        <v>11</v>
      </c>
    </row>
    <row r="1908" spans="1:4" s="1104" customFormat="1" ht="11.25" customHeight="1" x14ac:dyDescent="0.2">
      <c r="A1908" s="1414" t="s">
        <v>3954</v>
      </c>
      <c r="B1908" s="1109">
        <v>37.5</v>
      </c>
      <c r="C1908" s="1109">
        <v>37.5</v>
      </c>
      <c r="D1908" s="1115" t="s">
        <v>549</v>
      </c>
    </row>
    <row r="1909" spans="1:4" s="1104" customFormat="1" ht="11.25" customHeight="1" x14ac:dyDescent="0.2">
      <c r="A1909" s="1416"/>
      <c r="B1909" s="1111">
        <v>37.5</v>
      </c>
      <c r="C1909" s="1111">
        <v>37.5</v>
      </c>
      <c r="D1909" s="1117" t="s">
        <v>11</v>
      </c>
    </row>
    <row r="1910" spans="1:4" s="1104" customFormat="1" ht="11.25" customHeight="1" x14ac:dyDescent="0.2">
      <c r="A1910" s="1415" t="s">
        <v>2994</v>
      </c>
      <c r="B1910" s="1110">
        <v>34.5</v>
      </c>
      <c r="C1910" s="1110">
        <v>24.169</v>
      </c>
      <c r="D1910" s="1116" t="s">
        <v>549</v>
      </c>
    </row>
    <row r="1911" spans="1:4" s="1104" customFormat="1" ht="11.25" customHeight="1" x14ac:dyDescent="0.2">
      <c r="A1911" s="1415"/>
      <c r="B1911" s="1110">
        <v>34.5</v>
      </c>
      <c r="C1911" s="1110">
        <v>24.169</v>
      </c>
      <c r="D1911" s="1116" t="s">
        <v>11</v>
      </c>
    </row>
    <row r="1912" spans="1:4" s="1104" customFormat="1" ht="11.25" customHeight="1" x14ac:dyDescent="0.2">
      <c r="A1912" s="1414" t="s">
        <v>3955</v>
      </c>
      <c r="B1912" s="1109">
        <v>63</v>
      </c>
      <c r="C1912" s="1109">
        <v>41.484000000000002</v>
      </c>
      <c r="D1912" s="1115" t="s">
        <v>549</v>
      </c>
    </row>
    <row r="1913" spans="1:4" s="1104" customFormat="1" ht="11.25" customHeight="1" x14ac:dyDescent="0.2">
      <c r="A1913" s="1416"/>
      <c r="B1913" s="1111">
        <v>63</v>
      </c>
      <c r="C1913" s="1111">
        <v>41.484000000000002</v>
      </c>
      <c r="D1913" s="1117" t="s">
        <v>11</v>
      </c>
    </row>
    <row r="1914" spans="1:4" s="1104" customFormat="1" ht="11.25" customHeight="1" x14ac:dyDescent="0.2">
      <c r="A1914" s="1415" t="s">
        <v>4788</v>
      </c>
      <c r="B1914" s="1110">
        <v>42.6</v>
      </c>
      <c r="C1914" s="1110">
        <v>42.6</v>
      </c>
      <c r="D1914" s="1116" t="s">
        <v>549</v>
      </c>
    </row>
    <row r="1915" spans="1:4" s="1104" customFormat="1" ht="11.25" customHeight="1" x14ac:dyDescent="0.2">
      <c r="A1915" s="1415"/>
      <c r="B1915" s="1110">
        <v>42.6</v>
      </c>
      <c r="C1915" s="1110">
        <v>42.6</v>
      </c>
      <c r="D1915" s="1116" t="s">
        <v>11</v>
      </c>
    </row>
    <row r="1916" spans="1:4" s="1104" customFormat="1" ht="11.25" customHeight="1" x14ac:dyDescent="0.2">
      <c r="A1916" s="1414" t="s">
        <v>2995</v>
      </c>
      <c r="B1916" s="1109">
        <v>79.3</v>
      </c>
      <c r="C1916" s="1109">
        <v>79.3</v>
      </c>
      <c r="D1916" s="1115" t="s">
        <v>549</v>
      </c>
    </row>
    <row r="1917" spans="1:4" s="1104" customFormat="1" ht="11.25" customHeight="1" x14ac:dyDescent="0.2">
      <c r="A1917" s="1416"/>
      <c r="B1917" s="1111">
        <v>79.3</v>
      </c>
      <c r="C1917" s="1111">
        <v>79.3</v>
      </c>
      <c r="D1917" s="1117" t="s">
        <v>11</v>
      </c>
    </row>
    <row r="1918" spans="1:4" s="1104" customFormat="1" ht="11.25" customHeight="1" x14ac:dyDescent="0.2">
      <c r="A1918" s="1415" t="s">
        <v>4789</v>
      </c>
      <c r="B1918" s="1110">
        <v>75</v>
      </c>
      <c r="C1918" s="1110">
        <v>75</v>
      </c>
      <c r="D1918" s="1116" t="s">
        <v>549</v>
      </c>
    </row>
    <row r="1919" spans="1:4" s="1104" customFormat="1" ht="11.25" customHeight="1" x14ac:dyDescent="0.2">
      <c r="A1919" s="1415"/>
      <c r="B1919" s="1110">
        <v>75</v>
      </c>
      <c r="C1919" s="1110">
        <v>75</v>
      </c>
      <c r="D1919" s="1116" t="s">
        <v>11</v>
      </c>
    </row>
    <row r="1920" spans="1:4" s="1104" customFormat="1" ht="11.25" customHeight="1" x14ac:dyDescent="0.2">
      <c r="A1920" s="1414" t="s">
        <v>1810</v>
      </c>
      <c r="B1920" s="1109">
        <v>80</v>
      </c>
      <c r="C1920" s="1109">
        <v>80</v>
      </c>
      <c r="D1920" s="1115" t="s">
        <v>549</v>
      </c>
    </row>
    <row r="1921" spans="1:4" s="1104" customFormat="1" ht="11.25" customHeight="1" x14ac:dyDescent="0.2">
      <c r="A1921" s="1416"/>
      <c r="B1921" s="1111">
        <v>80</v>
      </c>
      <c r="C1921" s="1111">
        <v>80</v>
      </c>
      <c r="D1921" s="1117" t="s">
        <v>11</v>
      </c>
    </row>
    <row r="1922" spans="1:4" s="1104" customFormat="1" ht="11.25" customHeight="1" x14ac:dyDescent="0.2">
      <c r="A1922" s="1414" t="s">
        <v>4790</v>
      </c>
      <c r="B1922" s="1109">
        <v>80</v>
      </c>
      <c r="C1922" s="1109">
        <v>80</v>
      </c>
      <c r="D1922" s="1115" t="s">
        <v>549</v>
      </c>
    </row>
    <row r="1923" spans="1:4" s="1104" customFormat="1" ht="11.25" customHeight="1" x14ac:dyDescent="0.2">
      <c r="A1923" s="1416"/>
      <c r="B1923" s="1111">
        <v>80</v>
      </c>
      <c r="C1923" s="1111">
        <v>80</v>
      </c>
      <c r="D1923" s="1117" t="s">
        <v>11</v>
      </c>
    </row>
    <row r="1924" spans="1:4" s="1104" customFormat="1" ht="11.25" customHeight="1" x14ac:dyDescent="0.2">
      <c r="A1924" s="1415" t="s">
        <v>1811</v>
      </c>
      <c r="B1924" s="1110">
        <v>43.7</v>
      </c>
      <c r="C1924" s="1110">
        <v>43.7</v>
      </c>
      <c r="D1924" s="1116" t="s">
        <v>2939</v>
      </c>
    </row>
    <row r="1925" spans="1:4" s="1104" customFormat="1" ht="11.25" customHeight="1" x14ac:dyDescent="0.2">
      <c r="A1925" s="1415"/>
      <c r="B1925" s="1110">
        <v>43.7</v>
      </c>
      <c r="C1925" s="1110">
        <v>43.7</v>
      </c>
      <c r="D1925" s="1116" t="s">
        <v>11</v>
      </c>
    </row>
    <row r="1926" spans="1:4" s="1104" customFormat="1" ht="11.25" customHeight="1" x14ac:dyDescent="0.2">
      <c r="A1926" s="1414" t="s">
        <v>1812</v>
      </c>
      <c r="B1926" s="1109">
        <v>55</v>
      </c>
      <c r="C1926" s="1109">
        <v>55</v>
      </c>
      <c r="D1926" s="1115" t="s">
        <v>549</v>
      </c>
    </row>
    <row r="1927" spans="1:4" s="1104" customFormat="1" ht="11.25" customHeight="1" x14ac:dyDescent="0.2">
      <c r="A1927" s="1416"/>
      <c r="B1927" s="1111">
        <v>55</v>
      </c>
      <c r="C1927" s="1111">
        <v>55</v>
      </c>
      <c r="D1927" s="1117" t="s">
        <v>11</v>
      </c>
    </row>
    <row r="1928" spans="1:4" s="1104" customFormat="1" ht="11.25" customHeight="1" x14ac:dyDescent="0.2">
      <c r="A1928" s="1415" t="s">
        <v>1813</v>
      </c>
      <c r="B1928" s="1110">
        <v>43.3</v>
      </c>
      <c r="C1928" s="1110">
        <v>43.3</v>
      </c>
      <c r="D1928" s="1116" t="s">
        <v>549</v>
      </c>
    </row>
    <row r="1929" spans="1:4" s="1104" customFormat="1" ht="11.25" customHeight="1" x14ac:dyDescent="0.2">
      <c r="A1929" s="1415"/>
      <c r="B1929" s="1110">
        <v>43.3</v>
      </c>
      <c r="C1929" s="1110">
        <v>43.3</v>
      </c>
      <c r="D1929" s="1116" t="s">
        <v>11</v>
      </c>
    </row>
    <row r="1930" spans="1:4" s="1104" customFormat="1" ht="11.25" customHeight="1" x14ac:dyDescent="0.2">
      <c r="A1930" s="1414" t="s">
        <v>1814</v>
      </c>
      <c r="B1930" s="1109">
        <v>71.900000000000006</v>
      </c>
      <c r="C1930" s="1109">
        <v>71.900000000000006</v>
      </c>
      <c r="D1930" s="1115" t="s">
        <v>549</v>
      </c>
    </row>
    <row r="1931" spans="1:4" s="1104" customFormat="1" ht="11.25" customHeight="1" x14ac:dyDescent="0.2">
      <c r="A1931" s="1416"/>
      <c r="B1931" s="1111">
        <v>71.900000000000006</v>
      </c>
      <c r="C1931" s="1111">
        <v>71.900000000000006</v>
      </c>
      <c r="D1931" s="1117" t="s">
        <v>11</v>
      </c>
    </row>
    <row r="1932" spans="1:4" s="1104" customFormat="1" ht="11.25" customHeight="1" x14ac:dyDescent="0.2">
      <c r="A1932" s="1415" t="s">
        <v>2996</v>
      </c>
      <c r="B1932" s="1110">
        <v>57.9</v>
      </c>
      <c r="C1932" s="1110">
        <v>57.9</v>
      </c>
      <c r="D1932" s="1116" t="s">
        <v>549</v>
      </c>
    </row>
    <row r="1933" spans="1:4" s="1104" customFormat="1" ht="11.25" customHeight="1" x14ac:dyDescent="0.2">
      <c r="A1933" s="1415"/>
      <c r="B1933" s="1110">
        <v>57.9</v>
      </c>
      <c r="C1933" s="1110">
        <v>57.9</v>
      </c>
      <c r="D1933" s="1116" t="s">
        <v>11</v>
      </c>
    </row>
    <row r="1934" spans="1:4" s="1104" customFormat="1" ht="11.25" customHeight="1" x14ac:dyDescent="0.2">
      <c r="A1934" s="1414" t="s">
        <v>3956</v>
      </c>
      <c r="B1934" s="1109">
        <v>36</v>
      </c>
      <c r="C1934" s="1109">
        <v>36</v>
      </c>
      <c r="D1934" s="1115" t="s">
        <v>549</v>
      </c>
    </row>
    <row r="1935" spans="1:4" s="1104" customFormat="1" ht="11.25" customHeight="1" x14ac:dyDescent="0.2">
      <c r="A1935" s="1416"/>
      <c r="B1935" s="1111">
        <v>36</v>
      </c>
      <c r="C1935" s="1111">
        <v>36</v>
      </c>
      <c r="D1935" s="1117" t="s">
        <v>11</v>
      </c>
    </row>
    <row r="1936" spans="1:4" s="1104" customFormat="1" ht="11.25" customHeight="1" x14ac:dyDescent="0.2">
      <c r="A1936" s="1415" t="s">
        <v>3288</v>
      </c>
      <c r="B1936" s="1110">
        <v>65</v>
      </c>
      <c r="C1936" s="1110">
        <v>63.638860000000001</v>
      </c>
      <c r="D1936" s="1116" t="s">
        <v>549</v>
      </c>
    </row>
    <row r="1937" spans="1:4" s="1104" customFormat="1" ht="11.25" customHeight="1" x14ac:dyDescent="0.2">
      <c r="A1937" s="1416"/>
      <c r="B1937" s="1111">
        <v>65</v>
      </c>
      <c r="C1937" s="1111">
        <v>63.638860000000001</v>
      </c>
      <c r="D1937" s="1117" t="s">
        <v>11</v>
      </c>
    </row>
    <row r="1938" spans="1:4" s="1104" customFormat="1" ht="11.25" customHeight="1" x14ac:dyDescent="0.2">
      <c r="A1938" s="1415" t="s">
        <v>3957</v>
      </c>
      <c r="B1938" s="1110">
        <v>80</v>
      </c>
      <c r="C1938" s="1110">
        <v>80</v>
      </c>
      <c r="D1938" s="1116" t="s">
        <v>549</v>
      </c>
    </row>
    <row r="1939" spans="1:4" s="1104" customFormat="1" ht="11.25" customHeight="1" x14ac:dyDescent="0.2">
      <c r="A1939" s="1415"/>
      <c r="B1939" s="1110">
        <v>80</v>
      </c>
      <c r="C1939" s="1110">
        <v>80</v>
      </c>
      <c r="D1939" s="1116" t="s">
        <v>11</v>
      </c>
    </row>
    <row r="1940" spans="1:4" s="1104" customFormat="1" ht="11.25" customHeight="1" x14ac:dyDescent="0.2">
      <c r="A1940" s="1414" t="s">
        <v>4791</v>
      </c>
      <c r="B1940" s="1109">
        <v>80</v>
      </c>
      <c r="C1940" s="1109">
        <v>80</v>
      </c>
      <c r="D1940" s="1115" t="s">
        <v>549</v>
      </c>
    </row>
    <row r="1941" spans="1:4" s="1104" customFormat="1" ht="11.25" customHeight="1" x14ac:dyDescent="0.2">
      <c r="A1941" s="1415"/>
      <c r="B1941" s="1110">
        <v>80</v>
      </c>
      <c r="C1941" s="1110">
        <v>80</v>
      </c>
      <c r="D1941" s="1116" t="s">
        <v>11</v>
      </c>
    </row>
    <row r="1942" spans="1:4" s="1104" customFormat="1" ht="11.25" customHeight="1" x14ac:dyDescent="0.2">
      <c r="A1942" s="1414" t="s">
        <v>4792</v>
      </c>
      <c r="B1942" s="1109">
        <v>54.9</v>
      </c>
      <c r="C1942" s="1109">
        <v>54.9</v>
      </c>
      <c r="D1942" s="1115" t="s">
        <v>549</v>
      </c>
    </row>
    <row r="1943" spans="1:4" s="1104" customFormat="1" ht="11.25" customHeight="1" x14ac:dyDescent="0.2">
      <c r="A1943" s="1416"/>
      <c r="B1943" s="1111">
        <v>54.9</v>
      </c>
      <c r="C1943" s="1111">
        <v>54.9</v>
      </c>
      <c r="D1943" s="1117" t="s">
        <v>11</v>
      </c>
    </row>
    <row r="1944" spans="1:4" s="1104" customFormat="1" ht="11.25" customHeight="1" x14ac:dyDescent="0.2">
      <c r="A1944" s="1415" t="s">
        <v>4793</v>
      </c>
      <c r="B1944" s="1110">
        <v>75.5</v>
      </c>
      <c r="C1944" s="1110">
        <v>75.5</v>
      </c>
      <c r="D1944" s="1116" t="s">
        <v>549</v>
      </c>
    </row>
    <row r="1945" spans="1:4" s="1104" customFormat="1" ht="11.25" customHeight="1" x14ac:dyDescent="0.2">
      <c r="A1945" s="1415"/>
      <c r="B1945" s="1110">
        <v>75.5</v>
      </c>
      <c r="C1945" s="1110">
        <v>75.5</v>
      </c>
      <c r="D1945" s="1116" t="s">
        <v>11</v>
      </c>
    </row>
    <row r="1946" spans="1:4" s="1104" customFormat="1" ht="11.25" customHeight="1" x14ac:dyDescent="0.2">
      <c r="A1946" s="1414" t="s">
        <v>4794</v>
      </c>
      <c r="B1946" s="1109">
        <v>80</v>
      </c>
      <c r="C1946" s="1109">
        <v>80</v>
      </c>
      <c r="D1946" s="1115" t="s">
        <v>549</v>
      </c>
    </row>
    <row r="1947" spans="1:4" s="1104" customFormat="1" ht="11.25" customHeight="1" x14ac:dyDescent="0.2">
      <c r="A1947" s="1416"/>
      <c r="B1947" s="1111">
        <v>80</v>
      </c>
      <c r="C1947" s="1111">
        <v>80</v>
      </c>
      <c r="D1947" s="1117" t="s">
        <v>11</v>
      </c>
    </row>
    <row r="1948" spans="1:4" s="1104" customFormat="1" ht="11.25" customHeight="1" x14ac:dyDescent="0.2">
      <c r="A1948" s="1415" t="s">
        <v>1815</v>
      </c>
      <c r="B1948" s="1110">
        <v>65</v>
      </c>
      <c r="C1948" s="1110">
        <v>65</v>
      </c>
      <c r="D1948" s="1116" t="s">
        <v>549</v>
      </c>
    </row>
    <row r="1949" spans="1:4" s="1104" customFormat="1" ht="11.25" customHeight="1" x14ac:dyDescent="0.2">
      <c r="A1949" s="1415"/>
      <c r="B1949" s="1110">
        <v>65</v>
      </c>
      <c r="C1949" s="1110">
        <v>65</v>
      </c>
      <c r="D1949" s="1116" t="s">
        <v>11</v>
      </c>
    </row>
    <row r="1950" spans="1:4" s="1104" customFormat="1" ht="11.25" customHeight="1" x14ac:dyDescent="0.2">
      <c r="A1950" s="1414" t="s">
        <v>3958</v>
      </c>
      <c r="B1950" s="1109">
        <v>70</v>
      </c>
      <c r="C1950" s="1109">
        <v>70</v>
      </c>
      <c r="D1950" s="1115" t="s">
        <v>549</v>
      </c>
    </row>
    <row r="1951" spans="1:4" s="1104" customFormat="1" ht="11.25" customHeight="1" x14ac:dyDescent="0.2">
      <c r="A1951" s="1416"/>
      <c r="B1951" s="1111">
        <v>70</v>
      </c>
      <c r="C1951" s="1111">
        <v>70</v>
      </c>
      <c r="D1951" s="1117" t="s">
        <v>11</v>
      </c>
    </row>
    <row r="1952" spans="1:4" s="1104" customFormat="1" ht="11.25" customHeight="1" x14ac:dyDescent="0.2">
      <c r="A1952" s="1415" t="s">
        <v>4795</v>
      </c>
      <c r="B1952" s="1110">
        <v>52.3</v>
      </c>
      <c r="C1952" s="1110">
        <v>32.646999999999998</v>
      </c>
      <c r="D1952" s="1116" t="s">
        <v>549</v>
      </c>
    </row>
    <row r="1953" spans="1:4" s="1104" customFormat="1" ht="11.25" customHeight="1" x14ac:dyDescent="0.2">
      <c r="A1953" s="1415"/>
      <c r="B1953" s="1110">
        <v>52.3</v>
      </c>
      <c r="C1953" s="1110">
        <v>32.646999999999998</v>
      </c>
      <c r="D1953" s="1116" t="s">
        <v>11</v>
      </c>
    </row>
    <row r="1954" spans="1:4" s="1104" customFormat="1" ht="11.25" customHeight="1" x14ac:dyDescent="0.2">
      <c r="A1954" s="1414" t="s">
        <v>2713</v>
      </c>
      <c r="B1954" s="1109">
        <v>34</v>
      </c>
      <c r="C1954" s="1109">
        <v>34</v>
      </c>
      <c r="D1954" s="1115" t="s">
        <v>549</v>
      </c>
    </row>
    <row r="1955" spans="1:4" s="1104" customFormat="1" ht="11.25" customHeight="1" x14ac:dyDescent="0.2">
      <c r="A1955" s="1416"/>
      <c r="B1955" s="1111">
        <v>34</v>
      </c>
      <c r="C1955" s="1111">
        <v>34</v>
      </c>
      <c r="D1955" s="1117" t="s">
        <v>11</v>
      </c>
    </row>
    <row r="1956" spans="1:4" s="1104" customFormat="1" ht="11.25" customHeight="1" x14ac:dyDescent="0.2">
      <c r="A1956" s="1415" t="s">
        <v>3959</v>
      </c>
      <c r="B1956" s="1110">
        <v>61.3</v>
      </c>
      <c r="C1956" s="1110">
        <v>61.3</v>
      </c>
      <c r="D1956" s="1116" t="s">
        <v>549</v>
      </c>
    </row>
    <row r="1957" spans="1:4" s="1104" customFormat="1" ht="11.25" customHeight="1" x14ac:dyDescent="0.2">
      <c r="A1957" s="1416"/>
      <c r="B1957" s="1111">
        <v>61.3</v>
      </c>
      <c r="C1957" s="1111">
        <v>61.3</v>
      </c>
      <c r="D1957" s="1117" t="s">
        <v>11</v>
      </c>
    </row>
    <row r="1958" spans="1:4" s="1104" customFormat="1" ht="11.25" customHeight="1" x14ac:dyDescent="0.2">
      <c r="A1958" s="1415" t="s">
        <v>4796</v>
      </c>
      <c r="B1958" s="1110">
        <v>32</v>
      </c>
      <c r="C1958" s="1110">
        <v>30.925000000000001</v>
      </c>
      <c r="D1958" s="1116" t="s">
        <v>549</v>
      </c>
    </row>
    <row r="1959" spans="1:4" s="1104" customFormat="1" ht="11.25" customHeight="1" x14ac:dyDescent="0.2">
      <c r="A1959" s="1415"/>
      <c r="B1959" s="1110">
        <v>32</v>
      </c>
      <c r="C1959" s="1110">
        <v>30.925000000000001</v>
      </c>
      <c r="D1959" s="1116" t="s">
        <v>11</v>
      </c>
    </row>
    <row r="1960" spans="1:4" s="1104" customFormat="1" ht="11.25" customHeight="1" x14ac:dyDescent="0.2">
      <c r="A1960" s="1414" t="s">
        <v>2553</v>
      </c>
      <c r="B1960" s="1109">
        <v>75.5</v>
      </c>
      <c r="C1960" s="1109">
        <v>69.367000000000004</v>
      </c>
      <c r="D1960" s="1115" t="s">
        <v>549</v>
      </c>
    </row>
    <row r="1961" spans="1:4" s="1104" customFormat="1" ht="11.25" customHeight="1" x14ac:dyDescent="0.2">
      <c r="A1961" s="1415"/>
      <c r="B1961" s="1110">
        <v>75.5</v>
      </c>
      <c r="C1961" s="1110">
        <v>69.367000000000004</v>
      </c>
      <c r="D1961" s="1116" t="s">
        <v>11</v>
      </c>
    </row>
    <row r="1962" spans="1:4" s="1104" customFormat="1" ht="11.25" customHeight="1" x14ac:dyDescent="0.2">
      <c r="A1962" s="1414" t="s">
        <v>4797</v>
      </c>
      <c r="B1962" s="1109">
        <v>56.5</v>
      </c>
      <c r="C1962" s="1109">
        <v>56.5</v>
      </c>
      <c r="D1962" s="1115" t="s">
        <v>549</v>
      </c>
    </row>
    <row r="1963" spans="1:4" s="1104" customFormat="1" ht="11.25" customHeight="1" x14ac:dyDescent="0.2">
      <c r="A1963" s="1416"/>
      <c r="B1963" s="1111">
        <v>56.5</v>
      </c>
      <c r="C1963" s="1111">
        <v>56.5</v>
      </c>
      <c r="D1963" s="1117" t="s">
        <v>11</v>
      </c>
    </row>
    <row r="1964" spans="1:4" s="1104" customFormat="1" ht="11.25" customHeight="1" x14ac:dyDescent="0.2">
      <c r="A1964" s="1415" t="s">
        <v>4798</v>
      </c>
      <c r="B1964" s="1110">
        <v>80</v>
      </c>
      <c r="C1964" s="1110">
        <v>64.67</v>
      </c>
      <c r="D1964" s="1116" t="s">
        <v>549</v>
      </c>
    </row>
    <row r="1965" spans="1:4" s="1104" customFormat="1" ht="11.25" customHeight="1" x14ac:dyDescent="0.2">
      <c r="A1965" s="1415"/>
      <c r="B1965" s="1110">
        <v>80</v>
      </c>
      <c r="C1965" s="1110">
        <v>64.67</v>
      </c>
      <c r="D1965" s="1116" t="s">
        <v>11</v>
      </c>
    </row>
    <row r="1966" spans="1:4" s="1104" customFormat="1" ht="11.25" customHeight="1" x14ac:dyDescent="0.2">
      <c r="A1966" s="1414" t="s">
        <v>4799</v>
      </c>
      <c r="B1966" s="1109">
        <v>46.4</v>
      </c>
      <c r="C1966" s="1109">
        <v>46.4</v>
      </c>
      <c r="D1966" s="1115" t="s">
        <v>549</v>
      </c>
    </row>
    <row r="1967" spans="1:4" s="1104" customFormat="1" ht="11.25" customHeight="1" x14ac:dyDescent="0.2">
      <c r="A1967" s="1416"/>
      <c r="B1967" s="1111">
        <v>46.4</v>
      </c>
      <c r="C1967" s="1111">
        <v>46.4</v>
      </c>
      <c r="D1967" s="1117" t="s">
        <v>11</v>
      </c>
    </row>
    <row r="1968" spans="1:4" s="1104" customFormat="1" ht="11.25" customHeight="1" x14ac:dyDescent="0.2">
      <c r="A1968" s="1415" t="s">
        <v>3960</v>
      </c>
      <c r="B1968" s="1110">
        <v>41.7</v>
      </c>
      <c r="C1968" s="1110">
        <v>41.7</v>
      </c>
      <c r="D1968" s="1116" t="s">
        <v>549</v>
      </c>
    </row>
    <row r="1969" spans="1:4" s="1104" customFormat="1" ht="11.25" customHeight="1" x14ac:dyDescent="0.2">
      <c r="A1969" s="1415"/>
      <c r="B1969" s="1110">
        <v>41.7</v>
      </c>
      <c r="C1969" s="1110">
        <v>41.7</v>
      </c>
      <c r="D1969" s="1116" t="s">
        <v>11</v>
      </c>
    </row>
    <row r="1970" spans="1:4" s="1104" customFormat="1" ht="11.25" customHeight="1" x14ac:dyDescent="0.2">
      <c r="A1970" s="1414" t="s">
        <v>4800</v>
      </c>
      <c r="B1970" s="1109">
        <v>80</v>
      </c>
      <c r="C1970" s="1109">
        <v>80</v>
      </c>
      <c r="D1970" s="1115" t="s">
        <v>549</v>
      </c>
    </row>
    <row r="1971" spans="1:4" s="1104" customFormat="1" ht="11.25" customHeight="1" x14ac:dyDescent="0.2">
      <c r="A1971" s="1416"/>
      <c r="B1971" s="1111">
        <v>80</v>
      </c>
      <c r="C1971" s="1111">
        <v>80</v>
      </c>
      <c r="D1971" s="1117" t="s">
        <v>11</v>
      </c>
    </row>
    <row r="1972" spans="1:4" s="1104" customFormat="1" ht="11.25" customHeight="1" x14ac:dyDescent="0.2">
      <c r="A1972" s="1415" t="s">
        <v>2997</v>
      </c>
      <c r="B1972" s="1110">
        <v>79.599999999999994</v>
      </c>
      <c r="C1972" s="1110">
        <v>79.599999999999994</v>
      </c>
      <c r="D1972" s="1116" t="s">
        <v>549</v>
      </c>
    </row>
    <row r="1973" spans="1:4" s="1104" customFormat="1" ht="11.25" customHeight="1" x14ac:dyDescent="0.2">
      <c r="A1973" s="1415"/>
      <c r="B1973" s="1110">
        <v>79.599999999999994</v>
      </c>
      <c r="C1973" s="1110">
        <v>79.599999999999994</v>
      </c>
      <c r="D1973" s="1116" t="s">
        <v>11</v>
      </c>
    </row>
    <row r="1974" spans="1:4" s="1104" customFormat="1" ht="11.25" customHeight="1" x14ac:dyDescent="0.2">
      <c r="A1974" s="1414" t="s">
        <v>3289</v>
      </c>
      <c r="B1974" s="1109">
        <v>80</v>
      </c>
      <c r="C1974" s="1109">
        <v>80</v>
      </c>
      <c r="D1974" s="1115" t="s">
        <v>549</v>
      </c>
    </row>
    <row r="1975" spans="1:4" s="1104" customFormat="1" ht="11.25" customHeight="1" x14ac:dyDescent="0.2">
      <c r="A1975" s="1416"/>
      <c r="B1975" s="1111">
        <v>80</v>
      </c>
      <c r="C1975" s="1111">
        <v>80</v>
      </c>
      <c r="D1975" s="1117" t="s">
        <v>11</v>
      </c>
    </row>
    <row r="1976" spans="1:4" s="1104" customFormat="1" ht="11.25" customHeight="1" x14ac:dyDescent="0.2">
      <c r="A1976" s="1415" t="s">
        <v>1816</v>
      </c>
      <c r="B1976" s="1110">
        <v>45</v>
      </c>
      <c r="C1976" s="1110">
        <v>45</v>
      </c>
      <c r="D1976" s="1116" t="s">
        <v>549</v>
      </c>
    </row>
    <row r="1977" spans="1:4" s="1104" customFormat="1" ht="11.25" customHeight="1" x14ac:dyDescent="0.2">
      <c r="A1977" s="1416"/>
      <c r="B1977" s="1111">
        <v>45</v>
      </c>
      <c r="C1977" s="1111">
        <v>45</v>
      </c>
      <c r="D1977" s="1117" t="s">
        <v>11</v>
      </c>
    </row>
    <row r="1978" spans="1:4" s="1104" customFormat="1" ht="11.25" customHeight="1" x14ac:dyDescent="0.2">
      <c r="A1978" s="1415" t="s">
        <v>3961</v>
      </c>
      <c r="B1978" s="1110">
        <v>80</v>
      </c>
      <c r="C1978" s="1110">
        <v>80</v>
      </c>
      <c r="D1978" s="1116" t="s">
        <v>549</v>
      </c>
    </row>
    <row r="1979" spans="1:4" s="1104" customFormat="1" ht="11.25" customHeight="1" x14ac:dyDescent="0.2">
      <c r="A1979" s="1415"/>
      <c r="B1979" s="1110">
        <v>80</v>
      </c>
      <c r="C1979" s="1110">
        <v>80</v>
      </c>
      <c r="D1979" s="1116" t="s">
        <v>11</v>
      </c>
    </row>
    <row r="1980" spans="1:4" s="1104" customFormat="1" ht="11.25" customHeight="1" x14ac:dyDescent="0.2">
      <c r="A1980" s="1414" t="s">
        <v>3962</v>
      </c>
      <c r="B1980" s="1109">
        <v>80</v>
      </c>
      <c r="C1980" s="1109">
        <v>80</v>
      </c>
      <c r="D1980" s="1115" t="s">
        <v>549</v>
      </c>
    </row>
    <row r="1981" spans="1:4" s="1104" customFormat="1" ht="11.25" customHeight="1" x14ac:dyDescent="0.2">
      <c r="A1981" s="1415"/>
      <c r="B1981" s="1110">
        <v>80</v>
      </c>
      <c r="C1981" s="1110">
        <v>80</v>
      </c>
      <c r="D1981" s="1116" t="s">
        <v>11</v>
      </c>
    </row>
    <row r="1982" spans="1:4" s="1104" customFormat="1" ht="11.25" customHeight="1" x14ac:dyDescent="0.2">
      <c r="A1982" s="1414" t="s">
        <v>4801</v>
      </c>
      <c r="B1982" s="1109">
        <v>77</v>
      </c>
      <c r="C1982" s="1109">
        <v>77</v>
      </c>
      <c r="D1982" s="1115" t="s">
        <v>549</v>
      </c>
    </row>
    <row r="1983" spans="1:4" s="1104" customFormat="1" ht="11.25" customHeight="1" x14ac:dyDescent="0.2">
      <c r="A1983" s="1416"/>
      <c r="B1983" s="1111">
        <v>77</v>
      </c>
      <c r="C1983" s="1111">
        <v>77</v>
      </c>
      <c r="D1983" s="1117" t="s">
        <v>11</v>
      </c>
    </row>
    <row r="1984" spans="1:4" s="1104" customFormat="1" ht="11.25" customHeight="1" x14ac:dyDescent="0.2">
      <c r="A1984" s="1415" t="s">
        <v>3963</v>
      </c>
      <c r="B1984" s="1110">
        <v>65.8</v>
      </c>
      <c r="C1984" s="1110">
        <v>65.8</v>
      </c>
      <c r="D1984" s="1116" t="s">
        <v>549</v>
      </c>
    </row>
    <row r="1985" spans="1:4" s="1104" customFormat="1" ht="11.25" customHeight="1" x14ac:dyDescent="0.2">
      <c r="A1985" s="1415"/>
      <c r="B1985" s="1110">
        <v>65.8</v>
      </c>
      <c r="C1985" s="1110">
        <v>65.8</v>
      </c>
      <c r="D1985" s="1116" t="s">
        <v>11</v>
      </c>
    </row>
    <row r="1986" spans="1:4" s="1104" customFormat="1" ht="11.25" customHeight="1" x14ac:dyDescent="0.2">
      <c r="A1986" s="1414" t="s">
        <v>3290</v>
      </c>
      <c r="B1986" s="1109">
        <v>59.1</v>
      </c>
      <c r="C1986" s="1109">
        <v>59.1</v>
      </c>
      <c r="D1986" s="1115" t="s">
        <v>549</v>
      </c>
    </row>
    <row r="1987" spans="1:4" s="1104" customFormat="1" ht="11.25" customHeight="1" x14ac:dyDescent="0.2">
      <c r="A1987" s="1416"/>
      <c r="B1987" s="1111">
        <v>59.1</v>
      </c>
      <c r="C1987" s="1111">
        <v>59.1</v>
      </c>
      <c r="D1987" s="1117" t="s">
        <v>11</v>
      </c>
    </row>
    <row r="1988" spans="1:4" s="1104" customFormat="1" ht="11.25" customHeight="1" x14ac:dyDescent="0.2">
      <c r="A1988" s="1415" t="s">
        <v>4802</v>
      </c>
      <c r="B1988" s="1110">
        <v>29.1</v>
      </c>
      <c r="C1988" s="1110">
        <v>27.874089999999999</v>
      </c>
      <c r="D1988" s="1116" t="s">
        <v>549</v>
      </c>
    </row>
    <row r="1989" spans="1:4" s="1104" customFormat="1" ht="11.25" customHeight="1" x14ac:dyDescent="0.2">
      <c r="A1989" s="1415"/>
      <c r="B1989" s="1110">
        <v>29.1</v>
      </c>
      <c r="C1989" s="1110">
        <v>27.874089999999999</v>
      </c>
      <c r="D1989" s="1116" t="s">
        <v>11</v>
      </c>
    </row>
    <row r="1990" spans="1:4" s="1104" customFormat="1" ht="11.25" customHeight="1" x14ac:dyDescent="0.2">
      <c r="A1990" s="1414" t="s">
        <v>3964</v>
      </c>
      <c r="B1990" s="1109">
        <v>79</v>
      </c>
      <c r="C1990" s="1109">
        <v>79</v>
      </c>
      <c r="D1990" s="1115" t="s">
        <v>549</v>
      </c>
    </row>
    <row r="1991" spans="1:4" s="1104" customFormat="1" ht="11.25" customHeight="1" x14ac:dyDescent="0.2">
      <c r="A1991" s="1416"/>
      <c r="B1991" s="1111">
        <v>79</v>
      </c>
      <c r="C1991" s="1111">
        <v>79</v>
      </c>
      <c r="D1991" s="1117" t="s">
        <v>11</v>
      </c>
    </row>
    <row r="1992" spans="1:4" s="1104" customFormat="1" ht="11.25" customHeight="1" x14ac:dyDescent="0.2">
      <c r="A1992" s="1415" t="s">
        <v>4803</v>
      </c>
      <c r="B1992" s="1110">
        <v>80</v>
      </c>
      <c r="C1992" s="1110">
        <v>80</v>
      </c>
      <c r="D1992" s="1116" t="s">
        <v>549</v>
      </c>
    </row>
    <row r="1993" spans="1:4" s="1104" customFormat="1" ht="11.25" customHeight="1" x14ac:dyDescent="0.2">
      <c r="A1993" s="1415"/>
      <c r="B1993" s="1110">
        <v>80</v>
      </c>
      <c r="C1993" s="1110">
        <v>80</v>
      </c>
      <c r="D1993" s="1116" t="s">
        <v>11</v>
      </c>
    </row>
    <row r="1994" spans="1:4" s="1104" customFormat="1" ht="11.25" customHeight="1" x14ac:dyDescent="0.2">
      <c r="A1994" s="1414" t="s">
        <v>2998</v>
      </c>
      <c r="B1994" s="1109">
        <v>78</v>
      </c>
      <c r="C1994" s="1109">
        <v>78</v>
      </c>
      <c r="D1994" s="1115" t="s">
        <v>549</v>
      </c>
    </row>
    <row r="1995" spans="1:4" s="1104" customFormat="1" ht="11.25" customHeight="1" x14ac:dyDescent="0.2">
      <c r="A1995" s="1416"/>
      <c r="B1995" s="1111">
        <v>78</v>
      </c>
      <c r="C1995" s="1111">
        <v>78</v>
      </c>
      <c r="D1995" s="1117" t="s">
        <v>11</v>
      </c>
    </row>
    <row r="1996" spans="1:4" s="1104" customFormat="1" ht="11.25" customHeight="1" x14ac:dyDescent="0.2">
      <c r="A1996" s="1415" t="s">
        <v>4804</v>
      </c>
      <c r="B1996" s="1110">
        <v>80</v>
      </c>
      <c r="C1996" s="1110">
        <v>80</v>
      </c>
      <c r="D1996" s="1116" t="s">
        <v>549</v>
      </c>
    </row>
    <row r="1997" spans="1:4" s="1104" customFormat="1" ht="11.25" customHeight="1" x14ac:dyDescent="0.2">
      <c r="A1997" s="1416"/>
      <c r="B1997" s="1111">
        <v>80</v>
      </c>
      <c r="C1997" s="1111">
        <v>80</v>
      </c>
      <c r="D1997" s="1117" t="s">
        <v>11</v>
      </c>
    </row>
    <row r="1998" spans="1:4" s="1104" customFormat="1" ht="11.25" customHeight="1" x14ac:dyDescent="0.2">
      <c r="A1998" s="1415" t="s">
        <v>4805</v>
      </c>
      <c r="B1998" s="1110">
        <v>42.6</v>
      </c>
      <c r="C1998" s="1110">
        <v>42.6</v>
      </c>
      <c r="D1998" s="1116" t="s">
        <v>549</v>
      </c>
    </row>
    <row r="1999" spans="1:4" s="1104" customFormat="1" ht="11.25" customHeight="1" x14ac:dyDescent="0.2">
      <c r="A1999" s="1415"/>
      <c r="B1999" s="1110">
        <v>42.6</v>
      </c>
      <c r="C1999" s="1110">
        <v>42.6</v>
      </c>
      <c r="D1999" s="1116" t="s">
        <v>11</v>
      </c>
    </row>
    <row r="2000" spans="1:4" s="1104" customFormat="1" ht="11.25" customHeight="1" x14ac:dyDescent="0.2">
      <c r="A2000" s="1414" t="s">
        <v>1817</v>
      </c>
      <c r="B2000" s="1109">
        <v>80</v>
      </c>
      <c r="C2000" s="1109">
        <v>80</v>
      </c>
      <c r="D2000" s="1115" t="s">
        <v>549</v>
      </c>
    </row>
    <row r="2001" spans="1:4" s="1104" customFormat="1" ht="11.25" customHeight="1" x14ac:dyDescent="0.2">
      <c r="A2001" s="1415"/>
      <c r="B2001" s="1110">
        <v>80</v>
      </c>
      <c r="C2001" s="1110">
        <v>80</v>
      </c>
      <c r="D2001" s="1116" t="s">
        <v>11</v>
      </c>
    </row>
    <row r="2002" spans="1:4" s="1104" customFormat="1" ht="11.25" customHeight="1" x14ac:dyDescent="0.2">
      <c r="A2002" s="1414" t="s">
        <v>4806</v>
      </c>
      <c r="B2002" s="1109">
        <v>63</v>
      </c>
      <c r="C2002" s="1109">
        <v>63</v>
      </c>
      <c r="D2002" s="1115" t="s">
        <v>549</v>
      </c>
    </row>
    <row r="2003" spans="1:4" s="1104" customFormat="1" ht="11.25" customHeight="1" x14ac:dyDescent="0.2">
      <c r="A2003" s="1416"/>
      <c r="B2003" s="1111">
        <v>63</v>
      </c>
      <c r="C2003" s="1111">
        <v>63</v>
      </c>
      <c r="D2003" s="1117" t="s">
        <v>11</v>
      </c>
    </row>
    <row r="2004" spans="1:4" s="1104" customFormat="1" ht="11.25" customHeight="1" x14ac:dyDescent="0.2">
      <c r="A2004" s="1415" t="s">
        <v>2999</v>
      </c>
      <c r="B2004" s="1110">
        <v>65</v>
      </c>
      <c r="C2004" s="1110">
        <v>65</v>
      </c>
      <c r="D2004" s="1116" t="s">
        <v>549</v>
      </c>
    </row>
    <row r="2005" spans="1:4" s="1104" customFormat="1" ht="11.25" customHeight="1" x14ac:dyDescent="0.2">
      <c r="A2005" s="1415"/>
      <c r="B2005" s="1110">
        <v>65</v>
      </c>
      <c r="C2005" s="1110">
        <v>65</v>
      </c>
      <c r="D2005" s="1116" t="s">
        <v>11</v>
      </c>
    </row>
    <row r="2006" spans="1:4" s="1104" customFormat="1" ht="11.25" customHeight="1" x14ac:dyDescent="0.2">
      <c r="A2006" s="1414" t="s">
        <v>3291</v>
      </c>
      <c r="B2006" s="1109">
        <v>48</v>
      </c>
      <c r="C2006" s="1109">
        <v>47.576599999999999</v>
      </c>
      <c r="D2006" s="1115" t="s">
        <v>549</v>
      </c>
    </row>
    <row r="2007" spans="1:4" s="1104" customFormat="1" ht="11.25" customHeight="1" x14ac:dyDescent="0.2">
      <c r="A2007" s="1416"/>
      <c r="B2007" s="1111">
        <v>48</v>
      </c>
      <c r="C2007" s="1111">
        <v>47.576599999999999</v>
      </c>
      <c r="D2007" s="1117" t="s">
        <v>11</v>
      </c>
    </row>
    <row r="2008" spans="1:4" s="1104" customFormat="1" ht="11.25" customHeight="1" x14ac:dyDescent="0.2">
      <c r="A2008" s="1415" t="s">
        <v>1818</v>
      </c>
      <c r="B2008" s="1110">
        <v>80</v>
      </c>
      <c r="C2008" s="1110">
        <v>80</v>
      </c>
      <c r="D2008" s="1116" t="s">
        <v>549</v>
      </c>
    </row>
    <row r="2009" spans="1:4" s="1104" customFormat="1" ht="11.25" customHeight="1" x14ac:dyDescent="0.2">
      <c r="A2009" s="1415"/>
      <c r="B2009" s="1110">
        <v>80</v>
      </c>
      <c r="C2009" s="1110">
        <v>80</v>
      </c>
      <c r="D2009" s="1116" t="s">
        <v>11</v>
      </c>
    </row>
    <row r="2010" spans="1:4" s="1104" customFormat="1" ht="11.25" customHeight="1" x14ac:dyDescent="0.2">
      <c r="A2010" s="1414" t="s">
        <v>2554</v>
      </c>
      <c r="B2010" s="1109">
        <v>80</v>
      </c>
      <c r="C2010" s="1109">
        <v>80</v>
      </c>
      <c r="D2010" s="1115" t="s">
        <v>549</v>
      </c>
    </row>
    <row r="2011" spans="1:4" s="1104" customFormat="1" ht="11.25" customHeight="1" x14ac:dyDescent="0.2">
      <c r="A2011" s="1416"/>
      <c r="B2011" s="1111">
        <v>80</v>
      </c>
      <c r="C2011" s="1111">
        <v>80</v>
      </c>
      <c r="D2011" s="1117" t="s">
        <v>11</v>
      </c>
    </row>
    <row r="2012" spans="1:4" s="1104" customFormat="1" ht="11.25" customHeight="1" x14ac:dyDescent="0.2">
      <c r="A2012" s="1414" t="s">
        <v>2714</v>
      </c>
      <c r="B2012" s="1109">
        <v>47</v>
      </c>
      <c r="C2012" s="1109">
        <v>47</v>
      </c>
      <c r="D2012" s="1115" t="s">
        <v>549</v>
      </c>
    </row>
    <row r="2013" spans="1:4" s="1104" customFormat="1" ht="11.25" customHeight="1" x14ac:dyDescent="0.2">
      <c r="A2013" s="1416"/>
      <c r="B2013" s="1111">
        <v>47</v>
      </c>
      <c r="C2013" s="1111">
        <v>47</v>
      </c>
      <c r="D2013" s="1117" t="s">
        <v>11</v>
      </c>
    </row>
    <row r="2014" spans="1:4" s="1104" customFormat="1" ht="11.25" customHeight="1" x14ac:dyDescent="0.2">
      <c r="A2014" s="1414" t="s">
        <v>2715</v>
      </c>
      <c r="B2014" s="1109">
        <v>80</v>
      </c>
      <c r="C2014" s="1109">
        <v>80</v>
      </c>
      <c r="D2014" s="1115" t="s">
        <v>549</v>
      </c>
    </row>
    <row r="2015" spans="1:4" s="1104" customFormat="1" ht="11.25" customHeight="1" x14ac:dyDescent="0.2">
      <c r="A2015" s="1416"/>
      <c r="B2015" s="1111">
        <v>80</v>
      </c>
      <c r="C2015" s="1111">
        <v>80</v>
      </c>
      <c r="D2015" s="1117" t="s">
        <v>11</v>
      </c>
    </row>
    <row r="2016" spans="1:4" s="1104" customFormat="1" ht="11.25" customHeight="1" x14ac:dyDescent="0.2">
      <c r="A2016" s="1415" t="s">
        <v>3292</v>
      </c>
      <c r="B2016" s="1110">
        <v>80</v>
      </c>
      <c r="C2016" s="1110">
        <v>80</v>
      </c>
      <c r="D2016" s="1116" t="s">
        <v>549</v>
      </c>
    </row>
    <row r="2017" spans="1:4" s="1104" customFormat="1" ht="11.25" customHeight="1" x14ac:dyDescent="0.2">
      <c r="A2017" s="1416"/>
      <c r="B2017" s="1111">
        <v>80</v>
      </c>
      <c r="C2017" s="1111">
        <v>80</v>
      </c>
      <c r="D2017" s="1117" t="s">
        <v>11</v>
      </c>
    </row>
    <row r="2018" spans="1:4" s="1104" customFormat="1" ht="11.25" customHeight="1" x14ac:dyDescent="0.2">
      <c r="A2018" s="1415" t="s">
        <v>4807</v>
      </c>
      <c r="B2018" s="1110">
        <v>79.900000000000006</v>
      </c>
      <c r="C2018" s="1110">
        <v>79.900000000000006</v>
      </c>
      <c r="D2018" s="1116" t="s">
        <v>549</v>
      </c>
    </row>
    <row r="2019" spans="1:4" s="1104" customFormat="1" ht="11.25" customHeight="1" x14ac:dyDescent="0.2">
      <c r="A2019" s="1415"/>
      <c r="B2019" s="1110">
        <v>79.900000000000006</v>
      </c>
      <c r="C2019" s="1110">
        <v>79.900000000000006</v>
      </c>
      <c r="D2019" s="1116" t="s">
        <v>11</v>
      </c>
    </row>
    <row r="2020" spans="1:4" s="1104" customFormat="1" ht="11.25" customHeight="1" x14ac:dyDescent="0.2">
      <c r="A2020" s="1414" t="s">
        <v>3293</v>
      </c>
      <c r="B2020" s="1109">
        <v>31</v>
      </c>
      <c r="C2020" s="1109">
        <v>22.8248</v>
      </c>
      <c r="D2020" s="1115" t="s">
        <v>549</v>
      </c>
    </row>
    <row r="2021" spans="1:4" s="1104" customFormat="1" ht="11.25" customHeight="1" x14ac:dyDescent="0.2">
      <c r="A2021" s="1415"/>
      <c r="B2021" s="1110">
        <v>31</v>
      </c>
      <c r="C2021" s="1110">
        <v>22.8248</v>
      </c>
      <c r="D2021" s="1116" t="s">
        <v>11</v>
      </c>
    </row>
    <row r="2022" spans="1:4" s="1104" customFormat="1" ht="11.25" customHeight="1" x14ac:dyDescent="0.2">
      <c r="A2022" s="1414" t="s">
        <v>3000</v>
      </c>
      <c r="B2022" s="1109">
        <v>80</v>
      </c>
      <c r="C2022" s="1109">
        <v>80</v>
      </c>
      <c r="D2022" s="1115" t="s">
        <v>549</v>
      </c>
    </row>
    <row r="2023" spans="1:4" s="1104" customFormat="1" ht="11.25" customHeight="1" x14ac:dyDescent="0.2">
      <c r="A2023" s="1416"/>
      <c r="B2023" s="1111">
        <v>80</v>
      </c>
      <c r="C2023" s="1111">
        <v>80</v>
      </c>
      <c r="D2023" s="1117" t="s">
        <v>11</v>
      </c>
    </row>
    <row r="2024" spans="1:4" s="1104" customFormat="1" ht="11.25" customHeight="1" x14ac:dyDescent="0.2">
      <c r="A2024" s="1415" t="s">
        <v>3965</v>
      </c>
      <c r="B2024" s="1110">
        <v>80</v>
      </c>
      <c r="C2024" s="1110">
        <v>80</v>
      </c>
      <c r="D2024" s="1116" t="s">
        <v>549</v>
      </c>
    </row>
    <row r="2025" spans="1:4" s="1104" customFormat="1" ht="11.25" customHeight="1" x14ac:dyDescent="0.2">
      <c r="A2025" s="1415"/>
      <c r="B2025" s="1110">
        <v>80</v>
      </c>
      <c r="C2025" s="1110">
        <v>80</v>
      </c>
      <c r="D2025" s="1116" t="s">
        <v>11</v>
      </c>
    </row>
    <row r="2026" spans="1:4" s="1104" customFormat="1" ht="11.25" customHeight="1" x14ac:dyDescent="0.2">
      <c r="A2026" s="1414" t="s">
        <v>3966</v>
      </c>
      <c r="B2026" s="1109">
        <v>80</v>
      </c>
      <c r="C2026" s="1109">
        <v>80</v>
      </c>
      <c r="D2026" s="1115" t="s">
        <v>549</v>
      </c>
    </row>
    <row r="2027" spans="1:4" s="1104" customFormat="1" ht="11.25" customHeight="1" x14ac:dyDescent="0.2">
      <c r="A2027" s="1416"/>
      <c r="B2027" s="1111">
        <v>80</v>
      </c>
      <c r="C2027" s="1111">
        <v>80</v>
      </c>
      <c r="D2027" s="1117" t="s">
        <v>11</v>
      </c>
    </row>
    <row r="2028" spans="1:4" s="1104" customFormat="1" ht="11.25" customHeight="1" x14ac:dyDescent="0.2">
      <c r="A2028" s="1415" t="s">
        <v>4808</v>
      </c>
      <c r="B2028" s="1110">
        <v>42.6</v>
      </c>
      <c r="C2028" s="1110">
        <v>42.6</v>
      </c>
      <c r="D2028" s="1116" t="s">
        <v>549</v>
      </c>
    </row>
    <row r="2029" spans="1:4" s="1104" customFormat="1" ht="11.25" customHeight="1" x14ac:dyDescent="0.2">
      <c r="A2029" s="1415"/>
      <c r="B2029" s="1110">
        <v>42.6</v>
      </c>
      <c r="C2029" s="1110">
        <v>42.6</v>
      </c>
      <c r="D2029" s="1116" t="s">
        <v>11</v>
      </c>
    </row>
    <row r="2030" spans="1:4" s="1104" customFormat="1" ht="11.25" customHeight="1" x14ac:dyDescent="0.2">
      <c r="A2030" s="1414" t="s">
        <v>4809</v>
      </c>
      <c r="B2030" s="1109">
        <v>52</v>
      </c>
      <c r="C2030" s="1109">
        <v>52</v>
      </c>
      <c r="D2030" s="1115" t="s">
        <v>549</v>
      </c>
    </row>
    <row r="2031" spans="1:4" s="1104" customFormat="1" ht="11.25" customHeight="1" x14ac:dyDescent="0.2">
      <c r="A2031" s="1416"/>
      <c r="B2031" s="1111">
        <v>52</v>
      </c>
      <c r="C2031" s="1111">
        <v>52</v>
      </c>
      <c r="D2031" s="1117" t="s">
        <v>11</v>
      </c>
    </row>
    <row r="2032" spans="1:4" s="1104" customFormat="1" ht="11.25" customHeight="1" x14ac:dyDescent="0.2">
      <c r="A2032" s="1415" t="s">
        <v>3294</v>
      </c>
      <c r="B2032" s="1110">
        <v>73.2</v>
      </c>
      <c r="C2032" s="1110">
        <v>73.2</v>
      </c>
      <c r="D2032" s="1116" t="s">
        <v>549</v>
      </c>
    </row>
    <row r="2033" spans="1:4" s="1104" customFormat="1" ht="11.25" customHeight="1" x14ac:dyDescent="0.2">
      <c r="A2033" s="1415"/>
      <c r="B2033" s="1110">
        <v>73.2</v>
      </c>
      <c r="C2033" s="1110">
        <v>73.2</v>
      </c>
      <c r="D2033" s="1116" t="s">
        <v>11</v>
      </c>
    </row>
    <row r="2034" spans="1:4" s="1104" customFormat="1" ht="11.25" customHeight="1" x14ac:dyDescent="0.2">
      <c r="A2034" s="1414" t="s">
        <v>4810</v>
      </c>
      <c r="B2034" s="1109">
        <v>74</v>
      </c>
      <c r="C2034" s="1109">
        <v>74</v>
      </c>
      <c r="D2034" s="1115" t="s">
        <v>549</v>
      </c>
    </row>
    <row r="2035" spans="1:4" s="1104" customFormat="1" ht="11.25" customHeight="1" x14ac:dyDescent="0.2">
      <c r="A2035" s="1416"/>
      <c r="B2035" s="1111">
        <v>74</v>
      </c>
      <c r="C2035" s="1111">
        <v>74</v>
      </c>
      <c r="D2035" s="1117" t="s">
        <v>11</v>
      </c>
    </row>
    <row r="2036" spans="1:4" s="1104" customFormat="1" ht="11.25" customHeight="1" x14ac:dyDescent="0.2">
      <c r="A2036" s="1415" t="s">
        <v>2555</v>
      </c>
      <c r="B2036" s="1110">
        <v>49.8</v>
      </c>
      <c r="C2036" s="1110">
        <v>49.8</v>
      </c>
      <c r="D2036" s="1116" t="s">
        <v>549</v>
      </c>
    </row>
    <row r="2037" spans="1:4" s="1104" customFormat="1" ht="11.25" customHeight="1" x14ac:dyDescent="0.2">
      <c r="A2037" s="1416"/>
      <c r="B2037" s="1111">
        <v>49.8</v>
      </c>
      <c r="C2037" s="1111">
        <v>49.8</v>
      </c>
      <c r="D2037" s="1117" t="s">
        <v>11</v>
      </c>
    </row>
    <row r="2038" spans="1:4" s="1104" customFormat="1" ht="11.25" customHeight="1" x14ac:dyDescent="0.2">
      <c r="A2038" s="1415" t="s">
        <v>4811</v>
      </c>
      <c r="B2038" s="1110">
        <v>80</v>
      </c>
      <c r="C2038" s="1110">
        <v>50.552999999999997</v>
      </c>
      <c r="D2038" s="1116" t="s">
        <v>549</v>
      </c>
    </row>
    <row r="2039" spans="1:4" s="1104" customFormat="1" ht="11.25" customHeight="1" x14ac:dyDescent="0.2">
      <c r="A2039" s="1415"/>
      <c r="B2039" s="1110">
        <v>80</v>
      </c>
      <c r="C2039" s="1110">
        <v>50.552999999999997</v>
      </c>
      <c r="D2039" s="1116" t="s">
        <v>11</v>
      </c>
    </row>
    <row r="2040" spans="1:4" s="1104" customFormat="1" ht="11.25" customHeight="1" x14ac:dyDescent="0.2">
      <c r="A2040" s="1414" t="s">
        <v>3001</v>
      </c>
      <c r="B2040" s="1109">
        <v>80</v>
      </c>
      <c r="C2040" s="1109">
        <v>80</v>
      </c>
      <c r="D2040" s="1115" t="s">
        <v>549</v>
      </c>
    </row>
    <row r="2041" spans="1:4" s="1104" customFormat="1" ht="11.25" customHeight="1" x14ac:dyDescent="0.2">
      <c r="A2041" s="1415"/>
      <c r="B2041" s="1110">
        <v>80</v>
      </c>
      <c r="C2041" s="1110">
        <v>80</v>
      </c>
      <c r="D2041" s="1116" t="s">
        <v>11</v>
      </c>
    </row>
    <row r="2042" spans="1:4" s="1104" customFormat="1" ht="11.25" customHeight="1" x14ac:dyDescent="0.2">
      <c r="A2042" s="1414" t="s">
        <v>4812</v>
      </c>
      <c r="B2042" s="1109">
        <v>59.5</v>
      </c>
      <c r="C2042" s="1109">
        <v>59.5</v>
      </c>
      <c r="D2042" s="1115" t="s">
        <v>549</v>
      </c>
    </row>
    <row r="2043" spans="1:4" s="1104" customFormat="1" ht="11.25" customHeight="1" x14ac:dyDescent="0.2">
      <c r="A2043" s="1416"/>
      <c r="B2043" s="1111">
        <v>59.5</v>
      </c>
      <c r="C2043" s="1111">
        <v>59.5</v>
      </c>
      <c r="D2043" s="1117" t="s">
        <v>11</v>
      </c>
    </row>
    <row r="2044" spans="1:4" s="1104" customFormat="1" ht="11.25" customHeight="1" x14ac:dyDescent="0.2">
      <c r="A2044" s="1415" t="s">
        <v>4813</v>
      </c>
      <c r="B2044" s="1110">
        <v>76.599999999999994</v>
      </c>
      <c r="C2044" s="1110">
        <v>76.599999999999994</v>
      </c>
      <c r="D2044" s="1116" t="s">
        <v>549</v>
      </c>
    </row>
    <row r="2045" spans="1:4" s="1104" customFormat="1" ht="11.25" customHeight="1" x14ac:dyDescent="0.2">
      <c r="A2045" s="1415"/>
      <c r="B2045" s="1110">
        <v>76.599999999999994</v>
      </c>
      <c r="C2045" s="1110">
        <v>76.599999999999994</v>
      </c>
      <c r="D2045" s="1116" t="s">
        <v>11</v>
      </c>
    </row>
    <row r="2046" spans="1:4" s="1104" customFormat="1" ht="11.25" customHeight="1" x14ac:dyDescent="0.2">
      <c r="A2046" s="1414" t="s">
        <v>1819</v>
      </c>
      <c r="B2046" s="1109">
        <v>39.9</v>
      </c>
      <c r="C2046" s="1109">
        <v>39.9</v>
      </c>
      <c r="D2046" s="1115" t="s">
        <v>549</v>
      </c>
    </row>
    <row r="2047" spans="1:4" s="1104" customFormat="1" ht="11.25" customHeight="1" x14ac:dyDescent="0.2">
      <c r="A2047" s="1416"/>
      <c r="B2047" s="1111">
        <v>39.9</v>
      </c>
      <c r="C2047" s="1111">
        <v>39.9</v>
      </c>
      <c r="D2047" s="1117" t="s">
        <v>11</v>
      </c>
    </row>
    <row r="2048" spans="1:4" s="1104" customFormat="1" ht="11.25" customHeight="1" x14ac:dyDescent="0.2">
      <c r="A2048" s="1415" t="s">
        <v>4814</v>
      </c>
      <c r="B2048" s="1110">
        <v>80</v>
      </c>
      <c r="C2048" s="1110">
        <v>79.548520000000011</v>
      </c>
      <c r="D2048" s="1116" t="s">
        <v>549</v>
      </c>
    </row>
    <row r="2049" spans="1:4" s="1104" customFormat="1" ht="11.25" customHeight="1" x14ac:dyDescent="0.2">
      <c r="A2049" s="1415"/>
      <c r="B2049" s="1110">
        <v>80</v>
      </c>
      <c r="C2049" s="1110">
        <v>79.548520000000011</v>
      </c>
      <c r="D2049" s="1116" t="s">
        <v>11</v>
      </c>
    </row>
    <row r="2050" spans="1:4" s="1104" customFormat="1" ht="11.25" customHeight="1" x14ac:dyDescent="0.2">
      <c r="A2050" s="1414" t="s">
        <v>1820</v>
      </c>
      <c r="B2050" s="1109">
        <v>80</v>
      </c>
      <c r="C2050" s="1109">
        <v>74.92</v>
      </c>
      <c r="D2050" s="1115" t="s">
        <v>549</v>
      </c>
    </row>
    <row r="2051" spans="1:4" s="1104" customFormat="1" ht="11.25" customHeight="1" x14ac:dyDescent="0.2">
      <c r="A2051" s="1416"/>
      <c r="B2051" s="1111">
        <v>80</v>
      </c>
      <c r="C2051" s="1111">
        <v>74.92</v>
      </c>
      <c r="D2051" s="1117" t="s">
        <v>11</v>
      </c>
    </row>
    <row r="2052" spans="1:4" s="1104" customFormat="1" ht="11.25" customHeight="1" x14ac:dyDescent="0.2">
      <c r="A2052" s="1415" t="s">
        <v>3295</v>
      </c>
      <c r="B2052" s="1110">
        <v>80</v>
      </c>
      <c r="C2052" s="1110">
        <v>80</v>
      </c>
      <c r="D2052" s="1116" t="s">
        <v>549</v>
      </c>
    </row>
    <row r="2053" spans="1:4" s="1104" customFormat="1" ht="11.25" customHeight="1" x14ac:dyDescent="0.2">
      <c r="A2053" s="1415"/>
      <c r="B2053" s="1110">
        <v>80</v>
      </c>
      <c r="C2053" s="1110">
        <v>80</v>
      </c>
      <c r="D2053" s="1116" t="s">
        <v>11</v>
      </c>
    </row>
    <row r="2054" spans="1:4" s="1104" customFormat="1" ht="11.25" customHeight="1" x14ac:dyDescent="0.2">
      <c r="A2054" s="1414" t="s">
        <v>3967</v>
      </c>
      <c r="B2054" s="1109">
        <v>80</v>
      </c>
      <c r="C2054" s="1109">
        <v>79.651529999999994</v>
      </c>
      <c r="D2054" s="1115" t="s">
        <v>549</v>
      </c>
    </row>
    <row r="2055" spans="1:4" s="1104" customFormat="1" ht="11.25" customHeight="1" x14ac:dyDescent="0.2">
      <c r="A2055" s="1416"/>
      <c r="B2055" s="1111">
        <v>80</v>
      </c>
      <c r="C2055" s="1111">
        <v>79.651529999999994</v>
      </c>
      <c r="D2055" s="1117" t="s">
        <v>11</v>
      </c>
    </row>
    <row r="2056" spans="1:4" s="1104" customFormat="1" ht="11.25" customHeight="1" x14ac:dyDescent="0.2">
      <c r="A2056" s="1415" t="s">
        <v>3002</v>
      </c>
      <c r="B2056" s="1110">
        <v>41.3</v>
      </c>
      <c r="C2056" s="1110">
        <v>41.3</v>
      </c>
      <c r="D2056" s="1116" t="s">
        <v>549</v>
      </c>
    </row>
    <row r="2057" spans="1:4" s="1104" customFormat="1" ht="11.25" customHeight="1" x14ac:dyDescent="0.2">
      <c r="A2057" s="1416"/>
      <c r="B2057" s="1111">
        <v>41.3</v>
      </c>
      <c r="C2057" s="1111">
        <v>41.3</v>
      </c>
      <c r="D2057" s="1117" t="s">
        <v>11</v>
      </c>
    </row>
    <row r="2058" spans="1:4" s="1104" customFormat="1" ht="11.25" customHeight="1" x14ac:dyDescent="0.2">
      <c r="A2058" s="1414" t="s">
        <v>4815</v>
      </c>
      <c r="B2058" s="1109">
        <v>72</v>
      </c>
      <c r="C2058" s="1109">
        <v>72</v>
      </c>
      <c r="D2058" s="1115" t="s">
        <v>549</v>
      </c>
    </row>
    <row r="2059" spans="1:4" s="1104" customFormat="1" ht="11.25" customHeight="1" x14ac:dyDescent="0.2">
      <c r="A2059" s="1416"/>
      <c r="B2059" s="1111">
        <v>72</v>
      </c>
      <c r="C2059" s="1111">
        <v>72</v>
      </c>
      <c r="D2059" s="1117" t="s">
        <v>11</v>
      </c>
    </row>
    <row r="2060" spans="1:4" s="1104" customFormat="1" ht="11.25" customHeight="1" x14ac:dyDescent="0.2">
      <c r="A2060" s="1414" t="s">
        <v>3968</v>
      </c>
      <c r="B2060" s="1109">
        <v>75</v>
      </c>
      <c r="C2060" s="1109">
        <v>75</v>
      </c>
      <c r="D2060" s="1115" t="s">
        <v>549</v>
      </c>
    </row>
    <row r="2061" spans="1:4" s="1104" customFormat="1" ht="11.25" customHeight="1" x14ac:dyDescent="0.2">
      <c r="A2061" s="1415"/>
      <c r="B2061" s="1110">
        <v>75</v>
      </c>
      <c r="C2061" s="1110">
        <v>75</v>
      </c>
      <c r="D2061" s="1116" t="s">
        <v>11</v>
      </c>
    </row>
    <row r="2062" spans="1:4" s="1104" customFormat="1" ht="11.25" customHeight="1" x14ac:dyDescent="0.2">
      <c r="A2062" s="1414" t="s">
        <v>3969</v>
      </c>
      <c r="B2062" s="1109">
        <v>20</v>
      </c>
      <c r="C2062" s="1109">
        <v>6.8292000000000002</v>
      </c>
      <c r="D2062" s="1115" t="s">
        <v>549</v>
      </c>
    </row>
    <row r="2063" spans="1:4" s="1104" customFormat="1" ht="11.25" customHeight="1" x14ac:dyDescent="0.2">
      <c r="A2063" s="1416"/>
      <c r="B2063" s="1111">
        <v>20</v>
      </c>
      <c r="C2063" s="1111">
        <v>6.8292000000000002</v>
      </c>
      <c r="D2063" s="1117" t="s">
        <v>11</v>
      </c>
    </row>
    <row r="2064" spans="1:4" s="1104" customFormat="1" ht="11.25" customHeight="1" x14ac:dyDescent="0.2">
      <c r="A2064" s="1415" t="s">
        <v>4816</v>
      </c>
      <c r="B2064" s="1110">
        <v>45</v>
      </c>
      <c r="C2064" s="1110">
        <v>45</v>
      </c>
      <c r="D2064" s="1116" t="s">
        <v>549</v>
      </c>
    </row>
    <row r="2065" spans="1:4" s="1104" customFormat="1" ht="11.25" customHeight="1" x14ac:dyDescent="0.2">
      <c r="A2065" s="1415"/>
      <c r="B2065" s="1110">
        <v>45</v>
      </c>
      <c r="C2065" s="1110">
        <v>45</v>
      </c>
      <c r="D2065" s="1116" t="s">
        <v>11</v>
      </c>
    </row>
    <row r="2066" spans="1:4" s="1104" customFormat="1" ht="11.25" customHeight="1" x14ac:dyDescent="0.2">
      <c r="A2066" s="1414" t="s">
        <v>4817</v>
      </c>
      <c r="B2066" s="1109">
        <v>48.9</v>
      </c>
      <c r="C2066" s="1109">
        <v>48.9</v>
      </c>
      <c r="D2066" s="1115" t="s">
        <v>549</v>
      </c>
    </row>
    <row r="2067" spans="1:4" s="1104" customFormat="1" ht="11.25" customHeight="1" x14ac:dyDescent="0.2">
      <c r="A2067" s="1416"/>
      <c r="B2067" s="1111">
        <v>48.9</v>
      </c>
      <c r="C2067" s="1111">
        <v>48.9</v>
      </c>
      <c r="D2067" s="1117" t="s">
        <v>11</v>
      </c>
    </row>
    <row r="2068" spans="1:4" s="1104" customFormat="1" ht="11.25" customHeight="1" x14ac:dyDescent="0.2">
      <c r="A2068" s="1415" t="s">
        <v>3970</v>
      </c>
      <c r="B2068" s="1110">
        <v>77</v>
      </c>
      <c r="C2068" s="1110">
        <v>77</v>
      </c>
      <c r="D2068" s="1116" t="s">
        <v>549</v>
      </c>
    </row>
    <row r="2069" spans="1:4" s="1104" customFormat="1" ht="11.25" customHeight="1" x14ac:dyDescent="0.2">
      <c r="A2069" s="1415"/>
      <c r="B2069" s="1110">
        <v>77</v>
      </c>
      <c r="C2069" s="1110">
        <v>77</v>
      </c>
      <c r="D2069" s="1116" t="s">
        <v>11</v>
      </c>
    </row>
    <row r="2070" spans="1:4" s="1104" customFormat="1" ht="11.25" customHeight="1" x14ac:dyDescent="0.2">
      <c r="A2070" s="1414" t="s">
        <v>3971</v>
      </c>
      <c r="B2070" s="1109">
        <v>78.2</v>
      </c>
      <c r="C2070" s="1109">
        <v>78.2</v>
      </c>
      <c r="D2070" s="1115" t="s">
        <v>549</v>
      </c>
    </row>
    <row r="2071" spans="1:4" s="1104" customFormat="1" ht="11.25" customHeight="1" x14ac:dyDescent="0.2">
      <c r="A2071" s="1416"/>
      <c r="B2071" s="1111">
        <v>78.2</v>
      </c>
      <c r="C2071" s="1111">
        <v>78.2</v>
      </c>
      <c r="D2071" s="1117" t="s">
        <v>11</v>
      </c>
    </row>
    <row r="2072" spans="1:4" s="1104" customFormat="1" ht="11.25" customHeight="1" x14ac:dyDescent="0.2">
      <c r="A2072" s="1415" t="s">
        <v>4818</v>
      </c>
      <c r="B2072" s="1110">
        <v>80</v>
      </c>
      <c r="C2072" s="1110">
        <v>80</v>
      </c>
      <c r="D2072" s="1116" t="s">
        <v>549</v>
      </c>
    </row>
    <row r="2073" spans="1:4" s="1104" customFormat="1" ht="11.25" customHeight="1" x14ac:dyDescent="0.2">
      <c r="A2073" s="1415"/>
      <c r="B2073" s="1110">
        <v>80</v>
      </c>
      <c r="C2073" s="1110">
        <v>80</v>
      </c>
      <c r="D2073" s="1116" t="s">
        <v>11</v>
      </c>
    </row>
    <row r="2074" spans="1:4" s="1104" customFormat="1" ht="11.25" customHeight="1" x14ac:dyDescent="0.2">
      <c r="A2074" s="1414" t="s">
        <v>4819</v>
      </c>
      <c r="B2074" s="1109">
        <v>79.5</v>
      </c>
      <c r="C2074" s="1109">
        <v>0</v>
      </c>
      <c r="D2074" s="1115" t="s">
        <v>549</v>
      </c>
    </row>
    <row r="2075" spans="1:4" s="1104" customFormat="1" ht="11.25" customHeight="1" x14ac:dyDescent="0.2">
      <c r="A2075" s="1416"/>
      <c r="B2075" s="1111">
        <v>79.5</v>
      </c>
      <c r="C2075" s="1111">
        <v>0</v>
      </c>
      <c r="D2075" s="1117" t="s">
        <v>11</v>
      </c>
    </row>
    <row r="2076" spans="1:4" s="1104" customFormat="1" ht="11.25" customHeight="1" x14ac:dyDescent="0.2">
      <c r="A2076" s="1415" t="s">
        <v>3003</v>
      </c>
      <c r="B2076" s="1110">
        <v>27.2</v>
      </c>
      <c r="C2076" s="1110">
        <v>23.849999999999998</v>
      </c>
      <c r="D2076" s="1116" t="s">
        <v>549</v>
      </c>
    </row>
    <row r="2077" spans="1:4" s="1104" customFormat="1" ht="11.25" customHeight="1" x14ac:dyDescent="0.2">
      <c r="A2077" s="1416"/>
      <c r="B2077" s="1111">
        <v>27.2</v>
      </c>
      <c r="C2077" s="1111">
        <v>23.849999999999998</v>
      </c>
      <c r="D2077" s="1117" t="s">
        <v>11</v>
      </c>
    </row>
    <row r="2078" spans="1:4" s="1104" customFormat="1" ht="11.25" customHeight="1" x14ac:dyDescent="0.2">
      <c r="A2078" s="1415" t="s">
        <v>3296</v>
      </c>
      <c r="B2078" s="1110">
        <v>80</v>
      </c>
      <c r="C2078" s="1110">
        <v>78.815799999999996</v>
      </c>
      <c r="D2078" s="1116" t="s">
        <v>549</v>
      </c>
    </row>
    <row r="2079" spans="1:4" s="1104" customFormat="1" ht="11.25" customHeight="1" x14ac:dyDescent="0.2">
      <c r="A2079" s="1415"/>
      <c r="B2079" s="1110">
        <v>80</v>
      </c>
      <c r="C2079" s="1110">
        <v>78.815799999999996</v>
      </c>
      <c r="D2079" s="1116" t="s">
        <v>11</v>
      </c>
    </row>
    <row r="2080" spans="1:4" s="1104" customFormat="1" ht="11.25" customHeight="1" x14ac:dyDescent="0.2">
      <c r="A2080" s="1414" t="s">
        <v>1821</v>
      </c>
      <c r="B2080" s="1109">
        <v>64.7</v>
      </c>
      <c r="C2080" s="1109">
        <v>64.7</v>
      </c>
      <c r="D2080" s="1115" t="s">
        <v>549</v>
      </c>
    </row>
    <row r="2081" spans="1:4" s="1104" customFormat="1" ht="11.25" customHeight="1" x14ac:dyDescent="0.2">
      <c r="A2081" s="1415"/>
      <c r="B2081" s="1110">
        <v>64.7</v>
      </c>
      <c r="C2081" s="1110">
        <v>64.7</v>
      </c>
      <c r="D2081" s="1116" t="s">
        <v>11</v>
      </c>
    </row>
    <row r="2082" spans="1:4" s="1104" customFormat="1" ht="11.25" customHeight="1" x14ac:dyDescent="0.2">
      <c r="A2082" s="1414" t="s">
        <v>3004</v>
      </c>
      <c r="B2082" s="1109">
        <v>80</v>
      </c>
      <c r="C2082" s="1109">
        <v>80</v>
      </c>
      <c r="D2082" s="1115" t="s">
        <v>549</v>
      </c>
    </row>
    <row r="2083" spans="1:4" s="1104" customFormat="1" ht="11.25" customHeight="1" x14ac:dyDescent="0.2">
      <c r="A2083" s="1416"/>
      <c r="B2083" s="1111">
        <v>80</v>
      </c>
      <c r="C2083" s="1111">
        <v>80</v>
      </c>
      <c r="D2083" s="1117" t="s">
        <v>11</v>
      </c>
    </row>
    <row r="2084" spans="1:4" s="1104" customFormat="1" ht="11.25" customHeight="1" x14ac:dyDescent="0.2">
      <c r="A2084" s="1415" t="s">
        <v>4820</v>
      </c>
      <c r="B2084" s="1110">
        <v>80</v>
      </c>
      <c r="C2084" s="1110">
        <v>80</v>
      </c>
      <c r="D2084" s="1116" t="s">
        <v>549</v>
      </c>
    </row>
    <row r="2085" spans="1:4" s="1104" customFormat="1" ht="11.25" customHeight="1" x14ac:dyDescent="0.2">
      <c r="A2085" s="1415"/>
      <c r="B2085" s="1110">
        <v>80</v>
      </c>
      <c r="C2085" s="1110">
        <v>80</v>
      </c>
      <c r="D2085" s="1116" t="s">
        <v>11</v>
      </c>
    </row>
    <row r="2086" spans="1:4" s="1104" customFormat="1" ht="11.25" customHeight="1" x14ac:dyDescent="0.2">
      <c r="A2086" s="1414" t="s">
        <v>4821</v>
      </c>
      <c r="B2086" s="1109">
        <v>54</v>
      </c>
      <c r="C2086" s="1109">
        <v>54</v>
      </c>
      <c r="D2086" s="1115" t="s">
        <v>549</v>
      </c>
    </row>
    <row r="2087" spans="1:4" s="1104" customFormat="1" ht="11.25" customHeight="1" x14ac:dyDescent="0.2">
      <c r="A2087" s="1416"/>
      <c r="B2087" s="1111">
        <v>54</v>
      </c>
      <c r="C2087" s="1111">
        <v>54</v>
      </c>
      <c r="D2087" s="1117" t="s">
        <v>11</v>
      </c>
    </row>
    <row r="2088" spans="1:4" s="1104" customFormat="1" ht="11.25" customHeight="1" x14ac:dyDescent="0.2">
      <c r="A2088" s="1415" t="s">
        <v>3005</v>
      </c>
      <c r="B2088" s="1110">
        <v>80</v>
      </c>
      <c r="C2088" s="1110">
        <v>80</v>
      </c>
      <c r="D2088" s="1116" t="s">
        <v>549</v>
      </c>
    </row>
    <row r="2089" spans="1:4" s="1104" customFormat="1" ht="11.25" customHeight="1" x14ac:dyDescent="0.2">
      <c r="A2089" s="1415"/>
      <c r="B2089" s="1110">
        <v>80</v>
      </c>
      <c r="C2089" s="1110">
        <v>80</v>
      </c>
      <c r="D2089" s="1116" t="s">
        <v>11</v>
      </c>
    </row>
    <row r="2090" spans="1:4" s="1104" customFormat="1" ht="11.25" customHeight="1" x14ac:dyDescent="0.2">
      <c r="A2090" s="1414" t="s">
        <v>4822</v>
      </c>
      <c r="B2090" s="1109">
        <v>27.9</v>
      </c>
      <c r="C2090" s="1109">
        <v>26.381</v>
      </c>
      <c r="D2090" s="1115" t="s">
        <v>549</v>
      </c>
    </row>
    <row r="2091" spans="1:4" s="1104" customFormat="1" ht="11.25" customHeight="1" x14ac:dyDescent="0.2">
      <c r="A2091" s="1416"/>
      <c r="B2091" s="1111">
        <v>27.9</v>
      </c>
      <c r="C2091" s="1111">
        <v>26.381</v>
      </c>
      <c r="D2091" s="1117" t="s">
        <v>11</v>
      </c>
    </row>
    <row r="2092" spans="1:4" s="1104" customFormat="1" ht="11.25" customHeight="1" x14ac:dyDescent="0.2">
      <c r="A2092" s="1415" t="s">
        <v>2556</v>
      </c>
      <c r="B2092" s="1110">
        <v>45</v>
      </c>
      <c r="C2092" s="1110">
        <v>36</v>
      </c>
      <c r="D2092" s="1116" t="s">
        <v>549</v>
      </c>
    </row>
    <row r="2093" spans="1:4" s="1104" customFormat="1" ht="11.25" customHeight="1" x14ac:dyDescent="0.2">
      <c r="A2093" s="1415"/>
      <c r="B2093" s="1110">
        <v>45</v>
      </c>
      <c r="C2093" s="1110">
        <v>36</v>
      </c>
      <c r="D2093" s="1116" t="s">
        <v>11</v>
      </c>
    </row>
    <row r="2094" spans="1:4" s="1104" customFormat="1" ht="11.25" customHeight="1" x14ac:dyDescent="0.2">
      <c r="A2094" s="1414" t="s">
        <v>4823</v>
      </c>
      <c r="B2094" s="1109">
        <v>80</v>
      </c>
      <c r="C2094" s="1109">
        <v>80</v>
      </c>
      <c r="D2094" s="1115" t="s">
        <v>549</v>
      </c>
    </row>
    <row r="2095" spans="1:4" s="1104" customFormat="1" ht="11.25" customHeight="1" x14ac:dyDescent="0.2">
      <c r="A2095" s="1416"/>
      <c r="B2095" s="1111">
        <v>80</v>
      </c>
      <c r="C2095" s="1111">
        <v>80</v>
      </c>
      <c r="D2095" s="1117" t="s">
        <v>11</v>
      </c>
    </row>
    <row r="2096" spans="1:4" s="1104" customFormat="1" ht="11.25" customHeight="1" x14ac:dyDescent="0.2">
      <c r="A2096" s="1415" t="s">
        <v>4824</v>
      </c>
      <c r="B2096" s="1110">
        <v>80</v>
      </c>
      <c r="C2096" s="1110">
        <v>80</v>
      </c>
      <c r="D2096" s="1116" t="s">
        <v>549</v>
      </c>
    </row>
    <row r="2097" spans="1:4" s="1104" customFormat="1" ht="11.25" customHeight="1" x14ac:dyDescent="0.2">
      <c r="A2097" s="1416"/>
      <c r="B2097" s="1111">
        <v>80</v>
      </c>
      <c r="C2097" s="1111">
        <v>80</v>
      </c>
      <c r="D2097" s="1117" t="s">
        <v>11</v>
      </c>
    </row>
    <row r="2098" spans="1:4" s="1104" customFormat="1" ht="11.25" customHeight="1" x14ac:dyDescent="0.2">
      <c r="A2098" s="1415" t="s">
        <v>4161</v>
      </c>
      <c r="B2098" s="1110">
        <v>3000</v>
      </c>
      <c r="C2098" s="1110">
        <v>3000</v>
      </c>
      <c r="D2098" s="1116" t="s">
        <v>3739</v>
      </c>
    </row>
    <row r="2099" spans="1:4" s="1104" customFormat="1" ht="11.25" customHeight="1" x14ac:dyDescent="0.2">
      <c r="A2099" s="1415"/>
      <c r="B2099" s="1110">
        <v>3000</v>
      </c>
      <c r="C2099" s="1110">
        <v>3000</v>
      </c>
      <c r="D2099" s="1116" t="s">
        <v>11</v>
      </c>
    </row>
    <row r="2100" spans="1:4" s="1104" customFormat="1" ht="11.25" customHeight="1" x14ac:dyDescent="0.2">
      <c r="A2100" s="1414" t="s">
        <v>3972</v>
      </c>
      <c r="B2100" s="1109">
        <v>999.2</v>
      </c>
      <c r="C2100" s="1109">
        <v>999.2</v>
      </c>
      <c r="D2100" s="1115" t="s">
        <v>3073</v>
      </c>
    </row>
    <row r="2101" spans="1:4" s="1104" customFormat="1" ht="11.25" customHeight="1" x14ac:dyDescent="0.2">
      <c r="A2101" s="1415"/>
      <c r="B2101" s="1110">
        <v>999.2</v>
      </c>
      <c r="C2101" s="1110">
        <v>999.2</v>
      </c>
      <c r="D2101" s="1116" t="s">
        <v>11</v>
      </c>
    </row>
    <row r="2102" spans="1:4" s="1104" customFormat="1" ht="11.25" customHeight="1" x14ac:dyDescent="0.2">
      <c r="A2102" s="1414" t="s">
        <v>3973</v>
      </c>
      <c r="B2102" s="1109">
        <v>280.10000000000002</v>
      </c>
      <c r="C2102" s="1109">
        <v>280.10300000000001</v>
      </c>
      <c r="D2102" s="1115" t="s">
        <v>3073</v>
      </c>
    </row>
    <row r="2103" spans="1:4" s="1104" customFormat="1" ht="11.25" customHeight="1" x14ac:dyDescent="0.2">
      <c r="A2103" s="1416"/>
      <c r="B2103" s="1111">
        <v>280.10000000000002</v>
      </c>
      <c r="C2103" s="1111">
        <v>280.10300000000001</v>
      </c>
      <c r="D2103" s="1117" t="s">
        <v>11</v>
      </c>
    </row>
    <row r="2104" spans="1:4" s="1104" customFormat="1" ht="11.25" customHeight="1" x14ac:dyDescent="0.2">
      <c r="A2104" s="1414" t="s">
        <v>4162</v>
      </c>
      <c r="B2104" s="1109">
        <v>400</v>
      </c>
      <c r="C2104" s="1109">
        <v>400</v>
      </c>
      <c r="D2104" s="1115" t="s">
        <v>3739</v>
      </c>
    </row>
    <row r="2105" spans="1:4" s="1104" customFormat="1" ht="11.25" customHeight="1" x14ac:dyDescent="0.2">
      <c r="A2105" s="1416"/>
      <c r="B2105" s="1111">
        <v>400</v>
      </c>
      <c r="C2105" s="1111">
        <v>400</v>
      </c>
      <c r="D2105" s="1117" t="s">
        <v>11</v>
      </c>
    </row>
    <row r="2106" spans="1:4" s="1104" customFormat="1" ht="11.25" customHeight="1" x14ac:dyDescent="0.2">
      <c r="A2106" s="1414" t="s">
        <v>4825</v>
      </c>
      <c r="B2106" s="1109">
        <v>350</v>
      </c>
      <c r="C2106" s="1109">
        <v>350</v>
      </c>
      <c r="D2106" s="1115" t="s">
        <v>3073</v>
      </c>
    </row>
    <row r="2107" spans="1:4" s="1104" customFormat="1" ht="11.25" customHeight="1" x14ac:dyDescent="0.2">
      <c r="A2107" s="1416"/>
      <c r="B2107" s="1111">
        <v>350</v>
      </c>
      <c r="C2107" s="1111">
        <v>350</v>
      </c>
      <c r="D2107" s="1117" t="s">
        <v>11</v>
      </c>
    </row>
    <row r="2108" spans="1:4" s="1104" customFormat="1" ht="11.25" customHeight="1" x14ac:dyDescent="0.2">
      <c r="A2108" s="1415" t="s">
        <v>3974</v>
      </c>
      <c r="B2108" s="1110">
        <v>216.01</v>
      </c>
      <c r="C2108" s="1110">
        <v>216.012</v>
      </c>
      <c r="D2108" s="1116" t="s">
        <v>3073</v>
      </c>
    </row>
    <row r="2109" spans="1:4" s="1104" customFormat="1" ht="11.25" customHeight="1" x14ac:dyDescent="0.2">
      <c r="A2109" s="1415"/>
      <c r="B2109" s="1110">
        <v>216.01</v>
      </c>
      <c r="C2109" s="1110">
        <v>216.012</v>
      </c>
      <c r="D2109" s="1116" t="s">
        <v>11</v>
      </c>
    </row>
    <row r="2110" spans="1:4" s="1104" customFormat="1" ht="11.25" customHeight="1" x14ac:dyDescent="0.2">
      <c r="A2110" s="1414" t="s">
        <v>3006</v>
      </c>
      <c r="B2110" s="1109">
        <v>300</v>
      </c>
      <c r="C2110" s="1109">
        <v>300</v>
      </c>
      <c r="D2110" s="1115" t="s">
        <v>559</v>
      </c>
    </row>
    <row r="2111" spans="1:4" s="1104" customFormat="1" ht="11.25" customHeight="1" x14ac:dyDescent="0.2">
      <c r="A2111" s="1416"/>
      <c r="B2111" s="1111">
        <v>300</v>
      </c>
      <c r="C2111" s="1111">
        <v>300</v>
      </c>
      <c r="D2111" s="1117" t="s">
        <v>11</v>
      </c>
    </row>
    <row r="2112" spans="1:4" s="1104" customFormat="1" ht="11.25" customHeight="1" x14ac:dyDescent="0.2">
      <c r="A2112" s="1415" t="s">
        <v>3506</v>
      </c>
      <c r="B2112" s="1110">
        <v>494.08</v>
      </c>
      <c r="C2112" s="1110">
        <v>494.08</v>
      </c>
      <c r="D2112" s="1116" t="s">
        <v>3761</v>
      </c>
    </row>
    <row r="2113" spans="1:4" s="1104" customFormat="1" ht="11.25" customHeight="1" x14ac:dyDescent="0.2">
      <c r="A2113" s="1415"/>
      <c r="B2113" s="1110">
        <v>494.08</v>
      </c>
      <c r="C2113" s="1110">
        <v>494.08</v>
      </c>
      <c r="D2113" s="1116" t="s">
        <v>11</v>
      </c>
    </row>
    <row r="2114" spans="1:4" s="1104" customFormat="1" ht="11.25" customHeight="1" x14ac:dyDescent="0.2">
      <c r="A2114" s="1414" t="s">
        <v>4826</v>
      </c>
      <c r="B2114" s="1109">
        <v>3900</v>
      </c>
      <c r="C2114" s="1109">
        <v>3900</v>
      </c>
      <c r="D2114" s="1115" t="s">
        <v>600</v>
      </c>
    </row>
    <row r="2115" spans="1:4" s="1104" customFormat="1" ht="11.25" customHeight="1" x14ac:dyDescent="0.2">
      <c r="A2115" s="1415"/>
      <c r="B2115" s="1110">
        <v>200</v>
      </c>
      <c r="C2115" s="1110">
        <v>200</v>
      </c>
      <c r="D2115" s="1116" t="s">
        <v>4616</v>
      </c>
    </row>
    <row r="2116" spans="1:4" s="1104" customFormat="1" ht="11.25" customHeight="1" x14ac:dyDescent="0.2">
      <c r="A2116" s="1415"/>
      <c r="B2116" s="1110">
        <v>80</v>
      </c>
      <c r="C2116" s="1110">
        <v>80</v>
      </c>
      <c r="D2116" s="1116" t="s">
        <v>559</v>
      </c>
    </row>
    <row r="2117" spans="1:4" s="1104" customFormat="1" ht="11.25" customHeight="1" x14ac:dyDescent="0.2">
      <c r="A2117" s="1416"/>
      <c r="B2117" s="1111">
        <v>4180</v>
      </c>
      <c r="C2117" s="1111">
        <v>4180</v>
      </c>
      <c r="D2117" s="1117" t="s">
        <v>11</v>
      </c>
    </row>
    <row r="2118" spans="1:4" s="1104" customFormat="1" ht="11.25" customHeight="1" x14ac:dyDescent="0.2">
      <c r="A2118" s="1415" t="s">
        <v>4827</v>
      </c>
      <c r="B2118" s="1110">
        <v>40</v>
      </c>
      <c r="C2118" s="1110">
        <v>39.36</v>
      </c>
      <c r="D2118" s="1116" t="s">
        <v>2939</v>
      </c>
    </row>
    <row r="2119" spans="1:4" s="1104" customFormat="1" ht="11.25" customHeight="1" x14ac:dyDescent="0.2">
      <c r="A2119" s="1416"/>
      <c r="B2119" s="1111">
        <v>40</v>
      </c>
      <c r="C2119" s="1111">
        <v>39.36</v>
      </c>
      <c r="D2119" s="1117" t="s">
        <v>11</v>
      </c>
    </row>
    <row r="2120" spans="1:4" s="1104" customFormat="1" ht="11.25" customHeight="1" x14ac:dyDescent="0.2">
      <c r="A2120" s="1415" t="s">
        <v>3297</v>
      </c>
      <c r="B2120" s="1110">
        <v>70</v>
      </c>
      <c r="C2120" s="1110">
        <v>70</v>
      </c>
      <c r="D2120" s="1116" t="s">
        <v>2939</v>
      </c>
    </row>
    <row r="2121" spans="1:4" s="1104" customFormat="1" ht="11.25" customHeight="1" x14ac:dyDescent="0.2">
      <c r="A2121" s="1415"/>
      <c r="B2121" s="1110">
        <v>70</v>
      </c>
      <c r="C2121" s="1110">
        <v>70</v>
      </c>
      <c r="D2121" s="1116" t="s">
        <v>11</v>
      </c>
    </row>
    <row r="2122" spans="1:4" s="1104" customFormat="1" ht="11.25" customHeight="1" x14ac:dyDescent="0.2">
      <c r="A2122" s="1414" t="s">
        <v>3094</v>
      </c>
      <c r="B2122" s="1109">
        <v>30</v>
      </c>
      <c r="C2122" s="1109">
        <v>30</v>
      </c>
      <c r="D2122" s="1115" t="s">
        <v>3714</v>
      </c>
    </row>
    <row r="2123" spans="1:4" s="1104" customFormat="1" ht="11.25" customHeight="1" x14ac:dyDescent="0.2">
      <c r="A2123" s="1415"/>
      <c r="B2123" s="1110">
        <v>30</v>
      </c>
      <c r="C2123" s="1110">
        <v>30</v>
      </c>
      <c r="D2123" s="1116" t="s">
        <v>11</v>
      </c>
    </row>
    <row r="2124" spans="1:4" s="1104" customFormat="1" ht="11.25" customHeight="1" x14ac:dyDescent="0.2">
      <c r="A2124" s="1414" t="s">
        <v>4828</v>
      </c>
      <c r="B2124" s="1109">
        <v>70</v>
      </c>
      <c r="C2124" s="1109">
        <v>70</v>
      </c>
      <c r="D2124" s="1115" t="s">
        <v>2939</v>
      </c>
    </row>
    <row r="2125" spans="1:4" s="1104" customFormat="1" ht="11.25" customHeight="1" x14ac:dyDescent="0.2">
      <c r="A2125" s="1416"/>
      <c r="B2125" s="1111">
        <v>70</v>
      </c>
      <c r="C2125" s="1111">
        <v>70</v>
      </c>
      <c r="D2125" s="1117" t="s">
        <v>11</v>
      </c>
    </row>
    <row r="2126" spans="1:4" s="1104" customFormat="1" ht="11.25" customHeight="1" x14ac:dyDescent="0.2">
      <c r="A2126" s="1415" t="s">
        <v>4829</v>
      </c>
      <c r="B2126" s="1110">
        <v>53</v>
      </c>
      <c r="C2126" s="1110">
        <v>53</v>
      </c>
      <c r="D2126" s="1116" t="s">
        <v>2939</v>
      </c>
    </row>
    <row r="2127" spans="1:4" s="1104" customFormat="1" ht="11.25" customHeight="1" x14ac:dyDescent="0.2">
      <c r="A2127" s="1415"/>
      <c r="B2127" s="1110">
        <v>53</v>
      </c>
      <c r="C2127" s="1110">
        <v>53</v>
      </c>
      <c r="D2127" s="1116" t="s">
        <v>11</v>
      </c>
    </row>
    <row r="2128" spans="1:4" s="1104" customFormat="1" ht="11.25" customHeight="1" x14ac:dyDescent="0.2">
      <c r="A2128" s="1414" t="s">
        <v>3298</v>
      </c>
      <c r="B2128" s="1109">
        <v>88.28</v>
      </c>
      <c r="C2128" s="1109">
        <v>88.272000000000006</v>
      </c>
      <c r="D2128" s="1115" t="s">
        <v>3222</v>
      </c>
    </row>
    <row r="2129" spans="1:4" s="1104" customFormat="1" ht="11.25" customHeight="1" x14ac:dyDescent="0.2">
      <c r="A2129" s="1416"/>
      <c r="B2129" s="1111">
        <v>88.28</v>
      </c>
      <c r="C2129" s="1111">
        <v>88.272000000000006</v>
      </c>
      <c r="D2129" s="1117" t="s">
        <v>11</v>
      </c>
    </row>
    <row r="2130" spans="1:4" s="1104" customFormat="1" ht="11.25" customHeight="1" x14ac:dyDescent="0.2">
      <c r="A2130" s="1415" t="s">
        <v>401</v>
      </c>
      <c r="B2130" s="1110">
        <v>369.81</v>
      </c>
      <c r="C2130" s="1110">
        <v>369.81</v>
      </c>
      <c r="D2130" s="1116" t="s">
        <v>588</v>
      </c>
    </row>
    <row r="2131" spans="1:4" s="1104" customFormat="1" ht="11.25" customHeight="1" x14ac:dyDescent="0.2">
      <c r="A2131" s="1415"/>
      <c r="B2131" s="1110">
        <v>1000</v>
      </c>
      <c r="C2131" s="1110">
        <v>1000</v>
      </c>
      <c r="D2131" s="1116" t="s">
        <v>3714</v>
      </c>
    </row>
    <row r="2132" spans="1:4" s="1104" customFormat="1" ht="11.25" customHeight="1" x14ac:dyDescent="0.2">
      <c r="A2132" s="1415"/>
      <c r="B2132" s="1110">
        <v>1369.81</v>
      </c>
      <c r="C2132" s="1110">
        <v>1369.81</v>
      </c>
      <c r="D2132" s="1116" t="s">
        <v>11</v>
      </c>
    </row>
    <row r="2133" spans="1:4" s="1104" customFormat="1" ht="11.25" customHeight="1" x14ac:dyDescent="0.2">
      <c r="A2133" s="1414" t="s">
        <v>402</v>
      </c>
      <c r="B2133" s="1109">
        <v>239.33</v>
      </c>
      <c r="C2133" s="1109">
        <v>239.33</v>
      </c>
      <c r="D2133" s="1115" t="s">
        <v>588</v>
      </c>
    </row>
    <row r="2134" spans="1:4" s="1104" customFormat="1" ht="11.25" customHeight="1" x14ac:dyDescent="0.2">
      <c r="A2134" s="1415"/>
      <c r="B2134" s="1110">
        <v>57.41</v>
      </c>
      <c r="C2134" s="1110">
        <v>57.40305</v>
      </c>
      <c r="D2134" s="1116" t="s">
        <v>3693</v>
      </c>
    </row>
    <row r="2135" spans="1:4" s="1104" customFormat="1" ht="11.25" customHeight="1" x14ac:dyDescent="0.2">
      <c r="A2135" s="1416"/>
      <c r="B2135" s="1111">
        <v>296.74</v>
      </c>
      <c r="C2135" s="1111">
        <v>296.73304999999999</v>
      </c>
      <c r="D2135" s="1117" t="s">
        <v>11</v>
      </c>
    </row>
    <row r="2136" spans="1:4" s="1104" customFormat="1" ht="11.25" customHeight="1" x14ac:dyDescent="0.2">
      <c r="A2136" s="1415" t="s">
        <v>447</v>
      </c>
      <c r="B2136" s="1110">
        <v>150</v>
      </c>
      <c r="C2136" s="1110">
        <v>150</v>
      </c>
      <c r="D2136" s="1116" t="s">
        <v>2939</v>
      </c>
    </row>
    <row r="2137" spans="1:4" s="1104" customFormat="1" ht="11.25" customHeight="1" x14ac:dyDescent="0.2">
      <c r="A2137" s="1415"/>
      <c r="B2137" s="1110">
        <v>150</v>
      </c>
      <c r="C2137" s="1110">
        <v>150</v>
      </c>
      <c r="D2137" s="1116" t="s">
        <v>11</v>
      </c>
    </row>
    <row r="2138" spans="1:4" s="1104" customFormat="1" ht="11.25" customHeight="1" x14ac:dyDescent="0.2">
      <c r="A2138" s="1414" t="s">
        <v>1822</v>
      </c>
      <c r="B2138" s="1109">
        <v>440</v>
      </c>
      <c r="C2138" s="1109">
        <v>440</v>
      </c>
      <c r="D2138" s="1115" t="s">
        <v>611</v>
      </c>
    </row>
    <row r="2139" spans="1:4" s="1104" customFormat="1" ht="11.25" customHeight="1" x14ac:dyDescent="0.2">
      <c r="A2139" s="1415"/>
      <c r="B2139" s="1110">
        <v>35</v>
      </c>
      <c r="C2139" s="1110">
        <v>35</v>
      </c>
      <c r="D2139" s="1116" t="s">
        <v>3714</v>
      </c>
    </row>
    <row r="2140" spans="1:4" s="1104" customFormat="1" ht="11.25" customHeight="1" x14ac:dyDescent="0.2">
      <c r="A2140" s="1416"/>
      <c r="B2140" s="1111">
        <v>475</v>
      </c>
      <c r="C2140" s="1111">
        <v>475</v>
      </c>
      <c r="D2140" s="1117" t="s">
        <v>11</v>
      </c>
    </row>
    <row r="2141" spans="1:4" s="1104" customFormat="1" ht="11.25" customHeight="1" x14ac:dyDescent="0.2">
      <c r="A2141" s="1415" t="s">
        <v>410</v>
      </c>
      <c r="B2141" s="1110">
        <v>1626</v>
      </c>
      <c r="C2141" s="1110">
        <v>1572.7810999999999</v>
      </c>
      <c r="D2141" s="1116" t="s">
        <v>3279</v>
      </c>
    </row>
    <row r="2142" spans="1:4" s="1104" customFormat="1" ht="11.25" customHeight="1" x14ac:dyDescent="0.2">
      <c r="A2142" s="1415"/>
      <c r="B2142" s="1110">
        <v>80</v>
      </c>
      <c r="C2142" s="1110">
        <v>80</v>
      </c>
      <c r="D2142" s="1116" t="s">
        <v>2956</v>
      </c>
    </row>
    <row r="2143" spans="1:4" s="1104" customFormat="1" ht="21" x14ac:dyDescent="0.2">
      <c r="A2143" s="1415"/>
      <c r="B2143" s="1110">
        <v>16686</v>
      </c>
      <c r="C2143" s="1110">
        <v>16686</v>
      </c>
      <c r="D2143" s="1116" t="s">
        <v>599</v>
      </c>
    </row>
    <row r="2144" spans="1:4" s="1104" customFormat="1" ht="11.25" customHeight="1" x14ac:dyDescent="0.2">
      <c r="A2144" s="1415"/>
      <c r="B2144" s="1110">
        <v>95</v>
      </c>
      <c r="C2144" s="1110">
        <v>95</v>
      </c>
      <c r="D2144" s="1116" t="s">
        <v>3770</v>
      </c>
    </row>
    <row r="2145" spans="1:4" s="1104" customFormat="1" ht="11.25" customHeight="1" x14ac:dyDescent="0.2">
      <c r="A2145" s="1415"/>
      <c r="B2145" s="1110">
        <v>408581.29</v>
      </c>
      <c r="C2145" s="1110">
        <v>408581.28899999999</v>
      </c>
      <c r="D2145" s="1116" t="s">
        <v>600</v>
      </c>
    </row>
    <row r="2146" spans="1:4" s="1104" customFormat="1" ht="11.25" customHeight="1" x14ac:dyDescent="0.2">
      <c r="A2146" s="1415"/>
      <c r="B2146" s="1110">
        <v>47</v>
      </c>
      <c r="C2146" s="1110">
        <v>43</v>
      </c>
      <c r="D2146" s="1116" t="s">
        <v>4616</v>
      </c>
    </row>
    <row r="2147" spans="1:4" s="1104" customFormat="1" ht="11.25" customHeight="1" x14ac:dyDescent="0.2">
      <c r="A2147" s="1415"/>
      <c r="B2147" s="1110">
        <v>4662.2000000000007</v>
      </c>
      <c r="C2147" s="1110">
        <v>4655.9320000000007</v>
      </c>
      <c r="D2147" s="1116" t="s">
        <v>598</v>
      </c>
    </row>
    <row r="2148" spans="1:4" s="1104" customFormat="1" ht="21" x14ac:dyDescent="0.2">
      <c r="A2148" s="1415"/>
      <c r="B2148" s="1110">
        <v>400</v>
      </c>
      <c r="C2148" s="1110">
        <v>400</v>
      </c>
      <c r="D2148" s="1116" t="s">
        <v>4613</v>
      </c>
    </row>
    <row r="2149" spans="1:4" s="1104" customFormat="1" ht="21" x14ac:dyDescent="0.2">
      <c r="A2149" s="1415"/>
      <c r="B2149" s="1110">
        <v>210</v>
      </c>
      <c r="C2149" s="1110">
        <v>210</v>
      </c>
      <c r="D2149" s="1116" t="s">
        <v>597</v>
      </c>
    </row>
    <row r="2150" spans="1:4" s="1104" customFormat="1" ht="11.25" customHeight="1" x14ac:dyDescent="0.2">
      <c r="A2150" s="1416"/>
      <c r="B2150" s="1111">
        <v>432387.49</v>
      </c>
      <c r="C2150" s="1111">
        <v>432324.00209999998</v>
      </c>
      <c r="D2150" s="1117" t="s">
        <v>11</v>
      </c>
    </row>
    <row r="2151" spans="1:4" s="1104" customFormat="1" ht="11.25" customHeight="1" x14ac:dyDescent="0.2">
      <c r="A2151" s="1415" t="s">
        <v>1823</v>
      </c>
      <c r="B2151" s="1110">
        <v>80</v>
      </c>
      <c r="C2151" s="1110">
        <v>80</v>
      </c>
      <c r="D2151" s="1116" t="s">
        <v>2956</v>
      </c>
    </row>
    <row r="2152" spans="1:4" s="1104" customFormat="1" ht="21" x14ac:dyDescent="0.2">
      <c r="A2152" s="1415"/>
      <c r="B2152" s="1110">
        <v>777</v>
      </c>
      <c r="C2152" s="1110">
        <v>777</v>
      </c>
      <c r="D2152" s="1116" t="s">
        <v>599</v>
      </c>
    </row>
    <row r="2153" spans="1:4" s="1104" customFormat="1" ht="11.25" customHeight="1" x14ac:dyDescent="0.2">
      <c r="A2153" s="1415"/>
      <c r="B2153" s="1110">
        <v>26220</v>
      </c>
      <c r="C2153" s="1110">
        <v>26220</v>
      </c>
      <c r="D2153" s="1116" t="s">
        <v>600</v>
      </c>
    </row>
    <row r="2154" spans="1:4" s="1104" customFormat="1" ht="11.25" customHeight="1" x14ac:dyDescent="0.2">
      <c r="A2154" s="1415"/>
      <c r="B2154" s="1110">
        <v>27077</v>
      </c>
      <c r="C2154" s="1110">
        <v>27077</v>
      </c>
      <c r="D2154" s="1116" t="s">
        <v>11</v>
      </c>
    </row>
    <row r="2155" spans="1:4" s="1104" customFormat="1" ht="11.25" customHeight="1" x14ac:dyDescent="0.2">
      <c r="A2155" s="1414" t="s">
        <v>2716</v>
      </c>
      <c r="B2155" s="1109">
        <v>300</v>
      </c>
      <c r="C2155" s="1109">
        <v>300</v>
      </c>
      <c r="D2155" s="1115" t="s">
        <v>559</v>
      </c>
    </row>
    <row r="2156" spans="1:4" s="1104" customFormat="1" ht="11.25" customHeight="1" x14ac:dyDescent="0.2">
      <c r="A2156" s="1416"/>
      <c r="B2156" s="1111">
        <v>300</v>
      </c>
      <c r="C2156" s="1111">
        <v>300</v>
      </c>
      <c r="D2156" s="1117" t="s">
        <v>11</v>
      </c>
    </row>
    <row r="2157" spans="1:4" s="1104" customFormat="1" ht="11.25" customHeight="1" x14ac:dyDescent="0.2">
      <c r="A2157" s="1415" t="s">
        <v>389</v>
      </c>
      <c r="B2157" s="1110">
        <v>405</v>
      </c>
      <c r="C2157" s="1110">
        <v>405</v>
      </c>
      <c r="D2157" s="1116" t="s">
        <v>578</v>
      </c>
    </row>
    <row r="2158" spans="1:4" s="1104" customFormat="1" ht="11.25" customHeight="1" x14ac:dyDescent="0.2">
      <c r="A2158" s="1415"/>
      <c r="B2158" s="1110">
        <v>3000</v>
      </c>
      <c r="C2158" s="1110">
        <v>3000</v>
      </c>
      <c r="D2158" s="1116" t="s">
        <v>3913</v>
      </c>
    </row>
    <row r="2159" spans="1:4" s="1104" customFormat="1" ht="11.25" customHeight="1" x14ac:dyDescent="0.2">
      <c r="A2159" s="1415"/>
      <c r="B2159" s="1110">
        <v>30</v>
      </c>
      <c r="C2159" s="1110">
        <v>30</v>
      </c>
      <c r="D2159" s="1116" t="s">
        <v>3975</v>
      </c>
    </row>
    <row r="2160" spans="1:4" s="1104" customFormat="1" ht="11.25" customHeight="1" x14ac:dyDescent="0.2">
      <c r="A2160" s="1415"/>
      <c r="B2160" s="1110">
        <v>2000</v>
      </c>
      <c r="C2160" s="1110">
        <v>1990</v>
      </c>
      <c r="D2160" s="1116" t="s">
        <v>3507</v>
      </c>
    </row>
    <row r="2161" spans="1:4" s="1104" customFormat="1" ht="11.25" customHeight="1" x14ac:dyDescent="0.2">
      <c r="A2161" s="1415"/>
      <c r="B2161" s="1110">
        <v>2808.15</v>
      </c>
      <c r="C2161" s="1110">
        <v>2808.1467000000002</v>
      </c>
      <c r="D2161" s="1116" t="s">
        <v>3457</v>
      </c>
    </row>
    <row r="2162" spans="1:4" s="1104" customFormat="1" ht="11.25" customHeight="1" x14ac:dyDescent="0.2">
      <c r="A2162" s="1415"/>
      <c r="B2162" s="1110">
        <v>8243.15</v>
      </c>
      <c r="C2162" s="1110">
        <v>8233.1467000000011</v>
      </c>
      <c r="D2162" s="1116" t="s">
        <v>11</v>
      </c>
    </row>
    <row r="2163" spans="1:4" s="1104" customFormat="1" ht="11.25" customHeight="1" x14ac:dyDescent="0.2">
      <c r="A2163" s="1414" t="s">
        <v>403</v>
      </c>
      <c r="B2163" s="1109">
        <v>356.8</v>
      </c>
      <c r="C2163" s="1109">
        <v>349.18099999999998</v>
      </c>
      <c r="D2163" s="1115" t="s">
        <v>590</v>
      </c>
    </row>
    <row r="2164" spans="1:4" s="1104" customFormat="1" ht="11.25" customHeight="1" x14ac:dyDescent="0.2">
      <c r="A2164" s="1415"/>
      <c r="B2164" s="1110">
        <v>855</v>
      </c>
      <c r="C2164" s="1110">
        <v>855</v>
      </c>
      <c r="D2164" s="1116" t="s">
        <v>3693</v>
      </c>
    </row>
    <row r="2165" spans="1:4" s="1104" customFormat="1" ht="11.25" customHeight="1" x14ac:dyDescent="0.2">
      <c r="A2165" s="1416"/>
      <c r="B2165" s="1111">
        <v>1211.8</v>
      </c>
      <c r="C2165" s="1111">
        <v>1204.181</v>
      </c>
      <c r="D2165" s="1117" t="s">
        <v>11</v>
      </c>
    </row>
    <row r="2166" spans="1:4" s="1104" customFormat="1" ht="11.25" customHeight="1" x14ac:dyDescent="0.2">
      <c r="A2166" s="1415" t="s">
        <v>1824</v>
      </c>
      <c r="B2166" s="1110">
        <v>1100</v>
      </c>
      <c r="C2166" s="1110">
        <v>1100</v>
      </c>
      <c r="D2166" s="1116" t="s">
        <v>611</v>
      </c>
    </row>
    <row r="2167" spans="1:4" s="1104" customFormat="1" ht="11.25" customHeight="1" x14ac:dyDescent="0.2">
      <c r="A2167" s="1415"/>
      <c r="B2167" s="1110">
        <v>1100</v>
      </c>
      <c r="C2167" s="1110">
        <v>1100</v>
      </c>
      <c r="D2167" s="1116" t="s">
        <v>11</v>
      </c>
    </row>
    <row r="2168" spans="1:4" s="1104" customFormat="1" ht="11.25" customHeight="1" x14ac:dyDescent="0.2">
      <c r="A2168" s="1414" t="s">
        <v>4830</v>
      </c>
      <c r="B2168" s="1109">
        <v>300</v>
      </c>
      <c r="C2168" s="1109">
        <v>300</v>
      </c>
      <c r="D2168" s="1115" t="s">
        <v>559</v>
      </c>
    </row>
    <row r="2169" spans="1:4" s="1104" customFormat="1" ht="11.25" customHeight="1" x14ac:dyDescent="0.2">
      <c r="A2169" s="1416"/>
      <c r="B2169" s="1111">
        <v>300</v>
      </c>
      <c r="C2169" s="1111">
        <v>300</v>
      </c>
      <c r="D2169" s="1117" t="s">
        <v>11</v>
      </c>
    </row>
    <row r="2170" spans="1:4" s="1104" customFormat="1" ht="11.25" customHeight="1" x14ac:dyDescent="0.2">
      <c r="A2170" s="1415" t="s">
        <v>404</v>
      </c>
      <c r="B2170" s="1110">
        <v>230</v>
      </c>
      <c r="C2170" s="1110">
        <v>230</v>
      </c>
      <c r="D2170" s="1116" t="s">
        <v>3693</v>
      </c>
    </row>
    <row r="2171" spans="1:4" s="1104" customFormat="1" ht="11.25" customHeight="1" x14ac:dyDescent="0.2">
      <c r="A2171" s="1415"/>
      <c r="B2171" s="1110">
        <v>2753.96</v>
      </c>
      <c r="C2171" s="1110">
        <v>2753.9569999999999</v>
      </c>
      <c r="D2171" s="1116" t="s">
        <v>2587</v>
      </c>
    </row>
    <row r="2172" spans="1:4" s="1104" customFormat="1" ht="11.25" customHeight="1" x14ac:dyDescent="0.2">
      <c r="A2172" s="1415"/>
      <c r="B2172" s="1110">
        <v>2983.96</v>
      </c>
      <c r="C2172" s="1110">
        <v>2983.9569999999999</v>
      </c>
      <c r="D2172" s="1116" t="s">
        <v>11</v>
      </c>
    </row>
    <row r="2173" spans="1:4" s="1104" customFormat="1" ht="21" x14ac:dyDescent="0.2">
      <c r="A2173" s="1414" t="s">
        <v>1825</v>
      </c>
      <c r="B2173" s="1109">
        <v>371</v>
      </c>
      <c r="C2173" s="1109">
        <v>371</v>
      </c>
      <c r="D2173" s="1115" t="s">
        <v>599</v>
      </c>
    </row>
    <row r="2174" spans="1:4" s="1104" customFormat="1" ht="11.25" customHeight="1" x14ac:dyDescent="0.2">
      <c r="A2174" s="1415"/>
      <c r="B2174" s="1110">
        <v>4900</v>
      </c>
      <c r="C2174" s="1110">
        <v>4900</v>
      </c>
      <c r="D2174" s="1116" t="s">
        <v>600</v>
      </c>
    </row>
    <row r="2175" spans="1:4" s="1104" customFormat="1" ht="11.25" customHeight="1" x14ac:dyDescent="0.2">
      <c r="A2175" s="1416"/>
      <c r="B2175" s="1111">
        <v>5271</v>
      </c>
      <c r="C2175" s="1111">
        <v>5271</v>
      </c>
      <c r="D2175" s="1117" t="s">
        <v>11</v>
      </c>
    </row>
    <row r="2176" spans="1:4" s="1104" customFormat="1" ht="21" x14ac:dyDescent="0.2">
      <c r="A2176" s="1414" t="s">
        <v>1826</v>
      </c>
      <c r="B2176" s="1109">
        <v>591</v>
      </c>
      <c r="C2176" s="1109">
        <v>591</v>
      </c>
      <c r="D2176" s="1115" t="s">
        <v>599</v>
      </c>
    </row>
    <row r="2177" spans="1:4" s="1104" customFormat="1" ht="11.25" customHeight="1" x14ac:dyDescent="0.2">
      <c r="A2177" s="1415"/>
      <c r="B2177" s="1110">
        <v>4498</v>
      </c>
      <c r="C2177" s="1110">
        <v>4498</v>
      </c>
      <c r="D2177" s="1116" t="s">
        <v>600</v>
      </c>
    </row>
    <row r="2178" spans="1:4" s="1104" customFormat="1" ht="11.25" customHeight="1" x14ac:dyDescent="0.2">
      <c r="A2178" s="1416"/>
      <c r="B2178" s="1111">
        <v>5089</v>
      </c>
      <c r="C2178" s="1111">
        <v>5089</v>
      </c>
      <c r="D2178" s="1117" t="s">
        <v>11</v>
      </c>
    </row>
    <row r="2179" spans="1:4" s="1104" customFormat="1" ht="11.25" customHeight="1" x14ac:dyDescent="0.2">
      <c r="A2179" s="1415" t="s">
        <v>2603</v>
      </c>
      <c r="B2179" s="1110">
        <v>400</v>
      </c>
      <c r="C2179" s="1110">
        <v>400</v>
      </c>
      <c r="D2179" s="1116" t="s">
        <v>3693</v>
      </c>
    </row>
    <row r="2180" spans="1:4" s="1104" customFormat="1" ht="11.25" customHeight="1" x14ac:dyDescent="0.2">
      <c r="A2180" s="1416"/>
      <c r="B2180" s="1111">
        <v>400</v>
      </c>
      <c r="C2180" s="1111">
        <v>400</v>
      </c>
      <c r="D2180" s="1117" t="s">
        <v>11</v>
      </c>
    </row>
    <row r="2181" spans="1:4" s="1104" customFormat="1" ht="11.25" customHeight="1" x14ac:dyDescent="0.2">
      <c r="A2181" s="1415" t="s">
        <v>3007</v>
      </c>
      <c r="B2181" s="1110">
        <v>130</v>
      </c>
      <c r="C2181" s="1110">
        <v>130</v>
      </c>
      <c r="D2181" s="1116" t="s">
        <v>2896</v>
      </c>
    </row>
    <row r="2182" spans="1:4" s="1104" customFormat="1" ht="11.25" customHeight="1" x14ac:dyDescent="0.2">
      <c r="A2182" s="1415"/>
      <c r="B2182" s="1110">
        <v>130</v>
      </c>
      <c r="C2182" s="1110">
        <v>130</v>
      </c>
      <c r="D2182" s="1116" t="s">
        <v>11</v>
      </c>
    </row>
    <row r="2183" spans="1:4" s="1104" customFormat="1" ht="11.25" customHeight="1" x14ac:dyDescent="0.2">
      <c r="A2183" s="1414" t="s">
        <v>3299</v>
      </c>
      <c r="B2183" s="1109">
        <v>130</v>
      </c>
      <c r="C2183" s="1109">
        <v>130</v>
      </c>
      <c r="D2183" s="1115" t="s">
        <v>2896</v>
      </c>
    </row>
    <row r="2184" spans="1:4" s="1104" customFormat="1" ht="11.25" customHeight="1" x14ac:dyDescent="0.2">
      <c r="A2184" s="1415"/>
      <c r="B2184" s="1110">
        <v>130</v>
      </c>
      <c r="C2184" s="1110">
        <v>130</v>
      </c>
      <c r="D2184" s="1116" t="s">
        <v>11</v>
      </c>
    </row>
    <row r="2185" spans="1:4" s="1104" customFormat="1" ht="11.25" customHeight="1" x14ac:dyDescent="0.2">
      <c r="A2185" s="1414" t="s">
        <v>3976</v>
      </c>
      <c r="B2185" s="1109">
        <v>310.82</v>
      </c>
      <c r="C2185" s="1109">
        <v>310.82</v>
      </c>
      <c r="D2185" s="1115" t="s">
        <v>3073</v>
      </c>
    </row>
    <row r="2186" spans="1:4" s="1104" customFormat="1" ht="11.25" customHeight="1" x14ac:dyDescent="0.2">
      <c r="A2186" s="1416"/>
      <c r="B2186" s="1111">
        <v>310.82</v>
      </c>
      <c r="C2186" s="1111">
        <v>310.82</v>
      </c>
      <c r="D2186" s="1117" t="s">
        <v>11</v>
      </c>
    </row>
    <row r="2187" spans="1:4" s="1104" customFormat="1" ht="11.25" customHeight="1" x14ac:dyDescent="0.2">
      <c r="A2187" s="1415" t="s">
        <v>3977</v>
      </c>
      <c r="B2187" s="1110">
        <v>346</v>
      </c>
      <c r="C2187" s="1110">
        <v>346</v>
      </c>
      <c r="D2187" s="1116" t="s">
        <v>3073</v>
      </c>
    </row>
    <row r="2188" spans="1:4" s="1104" customFormat="1" ht="11.25" customHeight="1" x14ac:dyDescent="0.2">
      <c r="A2188" s="1415"/>
      <c r="B2188" s="1110">
        <v>346</v>
      </c>
      <c r="C2188" s="1110">
        <v>346</v>
      </c>
      <c r="D2188" s="1116" t="s">
        <v>11</v>
      </c>
    </row>
    <row r="2189" spans="1:4" s="1104" customFormat="1" ht="11.25" customHeight="1" x14ac:dyDescent="0.2">
      <c r="A2189" s="1414" t="s">
        <v>1827</v>
      </c>
      <c r="B2189" s="1109">
        <v>2551.15</v>
      </c>
      <c r="C2189" s="1109">
        <v>2551.1480000000001</v>
      </c>
      <c r="D2189" s="1115" t="s">
        <v>1654</v>
      </c>
    </row>
    <row r="2190" spans="1:4" s="1104" customFormat="1" ht="11.25" customHeight="1" x14ac:dyDescent="0.2">
      <c r="A2190" s="1416"/>
      <c r="B2190" s="1111">
        <v>2551.15</v>
      </c>
      <c r="C2190" s="1111">
        <v>2551.1480000000001</v>
      </c>
      <c r="D2190" s="1117" t="s">
        <v>11</v>
      </c>
    </row>
    <row r="2191" spans="1:4" s="1104" customFormat="1" ht="11.25" customHeight="1" x14ac:dyDescent="0.2">
      <c r="A2191" s="1415" t="s">
        <v>1828</v>
      </c>
      <c r="B2191" s="1110">
        <v>3641.69</v>
      </c>
      <c r="C2191" s="1110">
        <v>3641.694</v>
      </c>
      <c r="D2191" s="1116" t="s">
        <v>1654</v>
      </c>
    </row>
    <row r="2192" spans="1:4" s="1104" customFormat="1" ht="11.25" customHeight="1" x14ac:dyDescent="0.2">
      <c r="A2192" s="1415"/>
      <c r="B2192" s="1110">
        <v>3641.69</v>
      </c>
      <c r="C2192" s="1110">
        <v>3641.694</v>
      </c>
      <c r="D2192" s="1116" t="s">
        <v>11</v>
      </c>
    </row>
    <row r="2193" spans="1:4" s="1104" customFormat="1" ht="11.25" customHeight="1" x14ac:dyDescent="0.2">
      <c r="A2193" s="1414" t="s">
        <v>1829</v>
      </c>
      <c r="B2193" s="1109">
        <v>15945.49</v>
      </c>
      <c r="C2193" s="1109">
        <v>15945.486000000001</v>
      </c>
      <c r="D2193" s="1115" t="s">
        <v>1654</v>
      </c>
    </row>
    <row r="2194" spans="1:4" s="1104" customFormat="1" ht="11.25" customHeight="1" x14ac:dyDescent="0.2">
      <c r="A2194" s="1416"/>
      <c r="B2194" s="1111">
        <v>15945.49</v>
      </c>
      <c r="C2194" s="1111">
        <v>15945.486000000001</v>
      </c>
      <c r="D2194" s="1117" t="s">
        <v>11</v>
      </c>
    </row>
    <row r="2195" spans="1:4" s="1104" customFormat="1" ht="11.25" customHeight="1" x14ac:dyDescent="0.2">
      <c r="A2195" s="1415" t="s">
        <v>1830</v>
      </c>
      <c r="B2195" s="1110">
        <v>17884.84</v>
      </c>
      <c r="C2195" s="1110">
        <v>17884.844000000001</v>
      </c>
      <c r="D2195" s="1116" t="s">
        <v>1654</v>
      </c>
    </row>
    <row r="2196" spans="1:4" s="1104" customFormat="1" ht="11.25" customHeight="1" x14ac:dyDescent="0.2">
      <c r="A2196" s="1415"/>
      <c r="B2196" s="1110">
        <v>17884.84</v>
      </c>
      <c r="C2196" s="1110">
        <v>17884.844000000001</v>
      </c>
      <c r="D2196" s="1116" t="s">
        <v>11</v>
      </c>
    </row>
    <row r="2197" spans="1:4" s="1104" customFormat="1" ht="11.25" customHeight="1" x14ac:dyDescent="0.2">
      <c r="A2197" s="1414" t="s">
        <v>1831</v>
      </c>
      <c r="B2197" s="1109">
        <v>23466.13</v>
      </c>
      <c r="C2197" s="1109">
        <v>23466.13</v>
      </c>
      <c r="D2197" s="1115" t="s">
        <v>1654</v>
      </c>
    </row>
    <row r="2198" spans="1:4" s="1104" customFormat="1" ht="11.25" customHeight="1" x14ac:dyDescent="0.2">
      <c r="A2198" s="1416"/>
      <c r="B2198" s="1111">
        <v>23466.13</v>
      </c>
      <c r="C2198" s="1111">
        <v>23466.13</v>
      </c>
      <c r="D2198" s="1117" t="s">
        <v>11</v>
      </c>
    </row>
    <row r="2199" spans="1:4" s="1104" customFormat="1" ht="11.25" customHeight="1" x14ac:dyDescent="0.2">
      <c r="A2199" s="1415" t="s">
        <v>1832</v>
      </c>
      <c r="B2199" s="1110">
        <v>20336.66</v>
      </c>
      <c r="C2199" s="1110">
        <v>20336.66</v>
      </c>
      <c r="D2199" s="1116" t="s">
        <v>1654</v>
      </c>
    </row>
    <row r="2200" spans="1:4" s="1104" customFormat="1" ht="11.25" customHeight="1" x14ac:dyDescent="0.2">
      <c r="A2200" s="1416"/>
      <c r="B2200" s="1111">
        <v>20336.66</v>
      </c>
      <c r="C2200" s="1111">
        <v>20336.66</v>
      </c>
      <c r="D2200" s="1117" t="s">
        <v>11</v>
      </c>
    </row>
    <row r="2201" spans="1:4" s="1104" customFormat="1" ht="11.25" customHeight="1" x14ac:dyDescent="0.2">
      <c r="A2201" s="1415" t="s">
        <v>1833</v>
      </c>
      <c r="B2201" s="1110">
        <v>7236.97</v>
      </c>
      <c r="C2201" s="1110">
        <v>7236.9740000000002</v>
      </c>
      <c r="D2201" s="1116" t="s">
        <v>1654</v>
      </c>
    </row>
    <row r="2202" spans="1:4" s="1104" customFormat="1" ht="11.25" customHeight="1" x14ac:dyDescent="0.2">
      <c r="A2202" s="1415"/>
      <c r="B2202" s="1110">
        <v>7236.97</v>
      </c>
      <c r="C2202" s="1110">
        <v>7236.9740000000002</v>
      </c>
      <c r="D2202" s="1116" t="s">
        <v>11</v>
      </c>
    </row>
    <row r="2203" spans="1:4" s="1104" customFormat="1" ht="11.25" customHeight="1" x14ac:dyDescent="0.2">
      <c r="A2203" s="1414" t="s">
        <v>1834</v>
      </c>
      <c r="B2203" s="1109">
        <v>24659.300000000003</v>
      </c>
      <c r="C2203" s="1109">
        <v>24659.301000000003</v>
      </c>
      <c r="D2203" s="1115" t="s">
        <v>1654</v>
      </c>
    </row>
    <row r="2204" spans="1:4" s="1104" customFormat="1" ht="11.25" customHeight="1" x14ac:dyDescent="0.2">
      <c r="A2204" s="1415"/>
      <c r="B2204" s="1110">
        <v>24659.300000000003</v>
      </c>
      <c r="C2204" s="1110">
        <v>24659.301000000003</v>
      </c>
      <c r="D2204" s="1116" t="s">
        <v>11</v>
      </c>
    </row>
    <row r="2205" spans="1:4" s="1104" customFormat="1" ht="11.25" customHeight="1" x14ac:dyDescent="0.2">
      <c r="A2205" s="1414" t="s">
        <v>1835</v>
      </c>
      <c r="B2205" s="1109">
        <v>9506.56</v>
      </c>
      <c r="C2205" s="1109">
        <v>9506.5619999999999</v>
      </c>
      <c r="D2205" s="1115" t="s">
        <v>1654</v>
      </c>
    </row>
    <row r="2206" spans="1:4" s="1104" customFormat="1" ht="11.25" customHeight="1" x14ac:dyDescent="0.2">
      <c r="A2206" s="1416"/>
      <c r="B2206" s="1111">
        <v>9506.56</v>
      </c>
      <c r="C2206" s="1111">
        <v>9506.5619999999999</v>
      </c>
      <c r="D2206" s="1117" t="s">
        <v>11</v>
      </c>
    </row>
    <row r="2207" spans="1:4" s="1104" customFormat="1" ht="11.25" customHeight="1" x14ac:dyDescent="0.2">
      <c r="A2207" s="1415" t="s">
        <v>1836</v>
      </c>
      <c r="B2207" s="1110">
        <v>23187.559999999998</v>
      </c>
      <c r="C2207" s="1110">
        <v>23187.555</v>
      </c>
      <c r="D2207" s="1116" t="s">
        <v>1654</v>
      </c>
    </row>
    <row r="2208" spans="1:4" s="1104" customFormat="1" ht="11.25" customHeight="1" x14ac:dyDescent="0.2">
      <c r="A2208" s="1415"/>
      <c r="B2208" s="1110">
        <v>23187.559999999998</v>
      </c>
      <c r="C2208" s="1110">
        <v>23187.555</v>
      </c>
      <c r="D2208" s="1116" t="s">
        <v>11</v>
      </c>
    </row>
    <row r="2209" spans="1:4" s="1104" customFormat="1" ht="11.25" customHeight="1" x14ac:dyDescent="0.2">
      <c r="A2209" s="1414" t="s">
        <v>1837</v>
      </c>
      <c r="B2209" s="1109">
        <v>19670.409999999996</v>
      </c>
      <c r="C2209" s="1109">
        <v>19670.412999999997</v>
      </c>
      <c r="D2209" s="1115" t="s">
        <v>1654</v>
      </c>
    </row>
    <row r="2210" spans="1:4" s="1104" customFormat="1" ht="11.25" customHeight="1" x14ac:dyDescent="0.2">
      <c r="A2210" s="1416"/>
      <c r="B2210" s="1111">
        <v>19670.409999999996</v>
      </c>
      <c r="C2210" s="1111">
        <v>19670.412999999997</v>
      </c>
      <c r="D2210" s="1117" t="s">
        <v>11</v>
      </c>
    </row>
    <row r="2211" spans="1:4" s="1104" customFormat="1" ht="11.25" customHeight="1" x14ac:dyDescent="0.2">
      <c r="A2211" s="1415" t="s">
        <v>1838</v>
      </c>
      <c r="B2211" s="1110">
        <v>11237.56</v>
      </c>
      <c r="C2211" s="1110">
        <v>11237.56</v>
      </c>
      <c r="D2211" s="1116" t="s">
        <v>1654</v>
      </c>
    </row>
    <row r="2212" spans="1:4" s="1104" customFormat="1" ht="11.25" customHeight="1" x14ac:dyDescent="0.2">
      <c r="A2212" s="1415"/>
      <c r="B2212" s="1110">
        <v>11237.56</v>
      </c>
      <c r="C2212" s="1110">
        <v>11237.56</v>
      </c>
      <c r="D2212" s="1116" t="s">
        <v>11</v>
      </c>
    </row>
    <row r="2213" spans="1:4" s="1104" customFormat="1" ht="11.25" customHeight="1" x14ac:dyDescent="0.2">
      <c r="A2213" s="1414" t="s">
        <v>1839</v>
      </c>
      <c r="B2213" s="1109">
        <v>15529.32</v>
      </c>
      <c r="C2213" s="1109">
        <v>15529.321</v>
      </c>
      <c r="D2213" s="1115" t="s">
        <v>1654</v>
      </c>
    </row>
    <row r="2214" spans="1:4" s="1104" customFormat="1" ht="11.25" customHeight="1" x14ac:dyDescent="0.2">
      <c r="A2214" s="1416"/>
      <c r="B2214" s="1111">
        <v>15529.32</v>
      </c>
      <c r="C2214" s="1111">
        <v>15529.321</v>
      </c>
      <c r="D2214" s="1117" t="s">
        <v>11</v>
      </c>
    </row>
    <row r="2215" spans="1:4" s="1104" customFormat="1" ht="11.25" customHeight="1" x14ac:dyDescent="0.2">
      <c r="A2215" s="1415" t="s">
        <v>3008</v>
      </c>
      <c r="B2215" s="1110">
        <v>3685.26</v>
      </c>
      <c r="C2215" s="1110">
        <v>3685.259</v>
      </c>
      <c r="D2215" s="1116" t="s">
        <v>1654</v>
      </c>
    </row>
    <row r="2216" spans="1:4" s="1104" customFormat="1" ht="11.25" customHeight="1" x14ac:dyDescent="0.2">
      <c r="A2216" s="1415"/>
      <c r="B2216" s="1110">
        <v>3685.26</v>
      </c>
      <c r="C2216" s="1110">
        <v>3685.259</v>
      </c>
      <c r="D2216" s="1116" t="s">
        <v>11</v>
      </c>
    </row>
    <row r="2217" spans="1:4" s="1104" customFormat="1" ht="11.25" customHeight="1" x14ac:dyDescent="0.2">
      <c r="A2217" s="1414" t="s">
        <v>1840</v>
      </c>
      <c r="B2217" s="1109">
        <v>126.95</v>
      </c>
      <c r="C2217" s="1109">
        <v>126.94150000000002</v>
      </c>
      <c r="D2217" s="1115" t="s">
        <v>4117</v>
      </c>
    </row>
    <row r="2218" spans="1:4" s="1104" customFormat="1" ht="11.25" customHeight="1" x14ac:dyDescent="0.2">
      <c r="A2218" s="1416"/>
      <c r="B2218" s="1111">
        <v>126.95</v>
      </c>
      <c r="C2218" s="1111">
        <v>126.94150000000002</v>
      </c>
      <c r="D2218" s="1117" t="s">
        <v>11</v>
      </c>
    </row>
    <row r="2219" spans="1:4" s="1104" customFormat="1" ht="11.25" customHeight="1" x14ac:dyDescent="0.2">
      <c r="A2219" s="1415" t="s">
        <v>4831</v>
      </c>
      <c r="B2219" s="1110">
        <v>500</v>
      </c>
      <c r="C2219" s="1110">
        <v>500</v>
      </c>
      <c r="D2219" s="1116" t="s">
        <v>3279</v>
      </c>
    </row>
    <row r="2220" spans="1:4" s="1104" customFormat="1" ht="11.25" customHeight="1" x14ac:dyDescent="0.2">
      <c r="A2220" s="1415"/>
      <c r="B2220" s="1110">
        <v>250</v>
      </c>
      <c r="C2220" s="1110">
        <v>250</v>
      </c>
      <c r="D2220" s="1116" t="s">
        <v>2508</v>
      </c>
    </row>
    <row r="2221" spans="1:4" s="1104" customFormat="1" ht="21" x14ac:dyDescent="0.2">
      <c r="A2221" s="1415"/>
      <c r="B2221" s="1110">
        <v>211</v>
      </c>
      <c r="C2221" s="1110">
        <v>211</v>
      </c>
      <c r="D2221" s="1116" t="s">
        <v>599</v>
      </c>
    </row>
    <row r="2222" spans="1:4" s="1104" customFormat="1" ht="11.25" customHeight="1" x14ac:dyDescent="0.2">
      <c r="A2222" s="1415"/>
      <c r="B2222" s="1110">
        <v>7694</v>
      </c>
      <c r="C2222" s="1110">
        <v>7694</v>
      </c>
      <c r="D2222" s="1116" t="s">
        <v>600</v>
      </c>
    </row>
    <row r="2223" spans="1:4" s="1104" customFormat="1" ht="11.25" customHeight="1" x14ac:dyDescent="0.2">
      <c r="A2223" s="1415"/>
      <c r="B2223" s="1110">
        <v>52.8</v>
      </c>
      <c r="C2223" s="1110">
        <v>51.1008</v>
      </c>
      <c r="D2223" s="1116" t="s">
        <v>598</v>
      </c>
    </row>
    <row r="2224" spans="1:4" s="1104" customFormat="1" ht="21" x14ac:dyDescent="0.2">
      <c r="A2224" s="1415"/>
      <c r="B2224" s="1110">
        <v>100</v>
      </c>
      <c r="C2224" s="1110">
        <v>100</v>
      </c>
      <c r="D2224" s="1116" t="s">
        <v>597</v>
      </c>
    </row>
    <row r="2225" spans="1:4" s="1104" customFormat="1" ht="11.25" customHeight="1" x14ac:dyDescent="0.2">
      <c r="A2225" s="1416"/>
      <c r="B2225" s="1111">
        <v>8807.7999999999993</v>
      </c>
      <c r="C2225" s="1111">
        <v>8806.1008000000002</v>
      </c>
      <c r="D2225" s="1117" t="s">
        <v>11</v>
      </c>
    </row>
    <row r="2226" spans="1:4" s="1104" customFormat="1" ht="11.25" customHeight="1" x14ac:dyDescent="0.2">
      <c r="A2226" s="1415" t="s">
        <v>437</v>
      </c>
      <c r="B2226" s="1110">
        <v>200</v>
      </c>
      <c r="C2226" s="1110">
        <v>200</v>
      </c>
      <c r="D2226" s="1116" t="s">
        <v>3714</v>
      </c>
    </row>
    <row r="2227" spans="1:4" s="1104" customFormat="1" ht="11.25" customHeight="1" x14ac:dyDescent="0.2">
      <c r="A2227" s="1415"/>
      <c r="B2227" s="1110">
        <v>200</v>
      </c>
      <c r="C2227" s="1110">
        <v>200</v>
      </c>
      <c r="D2227" s="1116" t="s">
        <v>11</v>
      </c>
    </row>
    <row r="2228" spans="1:4" s="1104" customFormat="1" ht="11.25" customHeight="1" x14ac:dyDescent="0.2">
      <c r="A2228" s="1414" t="s">
        <v>4832</v>
      </c>
      <c r="B2228" s="1109">
        <v>100.2</v>
      </c>
      <c r="C2228" s="1109">
        <v>0</v>
      </c>
      <c r="D2228" s="1115" t="s">
        <v>558</v>
      </c>
    </row>
    <row r="2229" spans="1:4" s="1104" customFormat="1" ht="11.25" customHeight="1" x14ac:dyDescent="0.2">
      <c r="A2229" s="1415"/>
      <c r="B2229" s="1110">
        <v>100.2</v>
      </c>
      <c r="C2229" s="1110">
        <v>0</v>
      </c>
      <c r="D2229" s="1116" t="s">
        <v>11</v>
      </c>
    </row>
    <row r="2230" spans="1:4" s="1104" customFormat="1" ht="11.25" customHeight="1" x14ac:dyDescent="0.2">
      <c r="A2230" s="1414" t="s">
        <v>4187</v>
      </c>
      <c r="B2230" s="1109">
        <v>175</v>
      </c>
      <c r="C2230" s="1109">
        <v>111.19417</v>
      </c>
      <c r="D2230" s="1115" t="s">
        <v>4587</v>
      </c>
    </row>
    <row r="2231" spans="1:4" s="1104" customFormat="1" ht="11.25" customHeight="1" x14ac:dyDescent="0.2">
      <c r="A2231" s="1415"/>
      <c r="B2231" s="1110">
        <v>800</v>
      </c>
      <c r="C2231" s="1110">
        <v>800</v>
      </c>
      <c r="D2231" s="1116" t="s">
        <v>3702</v>
      </c>
    </row>
    <row r="2232" spans="1:4" s="1104" customFormat="1" ht="11.25" customHeight="1" x14ac:dyDescent="0.2">
      <c r="A2232" s="1416"/>
      <c r="B2232" s="1111">
        <v>975</v>
      </c>
      <c r="C2232" s="1111">
        <v>911.19416999999999</v>
      </c>
      <c r="D2232" s="1117" t="s">
        <v>11</v>
      </c>
    </row>
    <row r="2233" spans="1:4" s="1104" customFormat="1" ht="11.25" customHeight="1" x14ac:dyDescent="0.2">
      <c r="A2233" s="1414" t="s">
        <v>1841</v>
      </c>
      <c r="B2233" s="1109">
        <v>9271</v>
      </c>
      <c r="C2233" s="1109">
        <v>9271</v>
      </c>
      <c r="D2233" s="1115" t="s">
        <v>600</v>
      </c>
    </row>
    <row r="2234" spans="1:4" s="1104" customFormat="1" ht="11.25" customHeight="1" x14ac:dyDescent="0.2">
      <c r="A2234" s="1416"/>
      <c r="B2234" s="1111">
        <v>9271</v>
      </c>
      <c r="C2234" s="1111">
        <v>9271</v>
      </c>
      <c r="D2234" s="1117" t="s">
        <v>11</v>
      </c>
    </row>
    <row r="2235" spans="1:4" s="1104" customFormat="1" ht="21" x14ac:dyDescent="0.2">
      <c r="A2235" s="1414" t="s">
        <v>1842</v>
      </c>
      <c r="B2235" s="1109">
        <v>106</v>
      </c>
      <c r="C2235" s="1109">
        <v>106</v>
      </c>
      <c r="D2235" s="1115" t="s">
        <v>599</v>
      </c>
    </row>
    <row r="2236" spans="1:4" s="1104" customFormat="1" ht="11.25" customHeight="1" x14ac:dyDescent="0.2">
      <c r="A2236" s="1415"/>
      <c r="B2236" s="1110">
        <v>1908</v>
      </c>
      <c r="C2236" s="1110">
        <v>1908</v>
      </c>
      <c r="D2236" s="1116" t="s">
        <v>600</v>
      </c>
    </row>
    <row r="2237" spans="1:4" s="1104" customFormat="1" ht="11.25" customHeight="1" x14ac:dyDescent="0.2">
      <c r="A2237" s="1416"/>
      <c r="B2237" s="1111">
        <v>2014</v>
      </c>
      <c r="C2237" s="1111">
        <v>2014</v>
      </c>
      <c r="D2237" s="1117" t="s">
        <v>11</v>
      </c>
    </row>
    <row r="2238" spans="1:4" s="1104" customFormat="1" ht="21" x14ac:dyDescent="0.2">
      <c r="A2238" s="1415" t="s">
        <v>3300</v>
      </c>
      <c r="B2238" s="1110">
        <v>107</v>
      </c>
      <c r="C2238" s="1110">
        <v>107</v>
      </c>
      <c r="D2238" s="1116" t="s">
        <v>599</v>
      </c>
    </row>
    <row r="2239" spans="1:4" s="1104" customFormat="1" ht="11.25" customHeight="1" x14ac:dyDescent="0.2">
      <c r="A2239" s="1415"/>
      <c r="B2239" s="1110">
        <v>6123</v>
      </c>
      <c r="C2239" s="1110">
        <v>6123</v>
      </c>
      <c r="D2239" s="1116" t="s">
        <v>600</v>
      </c>
    </row>
    <row r="2240" spans="1:4" s="1104" customFormat="1" ht="11.25" customHeight="1" x14ac:dyDescent="0.2">
      <c r="A2240" s="1415"/>
      <c r="B2240" s="1110">
        <v>142</v>
      </c>
      <c r="C2240" s="1110">
        <v>142</v>
      </c>
      <c r="D2240" s="1116" t="s">
        <v>598</v>
      </c>
    </row>
    <row r="2241" spans="1:4" s="1104" customFormat="1" ht="21" x14ac:dyDescent="0.2">
      <c r="A2241" s="1415"/>
      <c r="B2241" s="1110">
        <v>100</v>
      </c>
      <c r="C2241" s="1110">
        <v>100</v>
      </c>
      <c r="D2241" s="1116" t="s">
        <v>597</v>
      </c>
    </row>
    <row r="2242" spans="1:4" s="1104" customFormat="1" ht="11.25" customHeight="1" x14ac:dyDescent="0.2">
      <c r="A2242" s="1415"/>
      <c r="B2242" s="1110">
        <v>6472</v>
      </c>
      <c r="C2242" s="1110">
        <v>6472</v>
      </c>
      <c r="D2242" s="1116" t="s">
        <v>11</v>
      </c>
    </row>
    <row r="2243" spans="1:4" s="1104" customFormat="1" ht="11.25" customHeight="1" x14ac:dyDescent="0.2">
      <c r="A2243" s="1414" t="s">
        <v>3009</v>
      </c>
      <c r="B2243" s="1109">
        <v>70</v>
      </c>
      <c r="C2243" s="1109">
        <v>70</v>
      </c>
      <c r="D2243" s="1115" t="s">
        <v>2939</v>
      </c>
    </row>
    <row r="2244" spans="1:4" s="1104" customFormat="1" ht="11.25" customHeight="1" x14ac:dyDescent="0.2">
      <c r="A2244" s="1416"/>
      <c r="B2244" s="1111">
        <v>70</v>
      </c>
      <c r="C2244" s="1111">
        <v>70</v>
      </c>
      <c r="D2244" s="1117" t="s">
        <v>11</v>
      </c>
    </row>
    <row r="2245" spans="1:4" s="1104" customFormat="1" ht="11.25" customHeight="1" x14ac:dyDescent="0.2">
      <c r="A2245" s="1415" t="s">
        <v>4833</v>
      </c>
      <c r="B2245" s="1110">
        <v>70</v>
      </c>
      <c r="C2245" s="1110">
        <v>70</v>
      </c>
      <c r="D2245" s="1116" t="s">
        <v>2939</v>
      </c>
    </row>
    <row r="2246" spans="1:4" s="1104" customFormat="1" ht="11.25" customHeight="1" x14ac:dyDescent="0.2">
      <c r="A2246" s="1415"/>
      <c r="B2246" s="1110">
        <v>70</v>
      </c>
      <c r="C2246" s="1110">
        <v>70</v>
      </c>
      <c r="D2246" s="1116" t="s">
        <v>11</v>
      </c>
    </row>
    <row r="2247" spans="1:4" s="1104" customFormat="1" ht="11.25" customHeight="1" x14ac:dyDescent="0.2">
      <c r="A2247" s="1414" t="s">
        <v>4834</v>
      </c>
      <c r="B2247" s="1109">
        <v>300</v>
      </c>
      <c r="C2247" s="1109">
        <v>300</v>
      </c>
      <c r="D2247" s="1115" t="s">
        <v>559</v>
      </c>
    </row>
    <row r="2248" spans="1:4" s="1104" customFormat="1" ht="11.25" customHeight="1" x14ac:dyDescent="0.2">
      <c r="A2248" s="1416"/>
      <c r="B2248" s="1111">
        <v>300</v>
      </c>
      <c r="C2248" s="1111">
        <v>300</v>
      </c>
      <c r="D2248" s="1117" t="s">
        <v>11</v>
      </c>
    </row>
    <row r="2249" spans="1:4" s="1104" customFormat="1" ht="11.25" customHeight="1" x14ac:dyDescent="0.2">
      <c r="A2249" s="1415" t="s">
        <v>4835</v>
      </c>
      <c r="B2249" s="1110">
        <v>85</v>
      </c>
      <c r="C2249" s="1110">
        <v>85</v>
      </c>
      <c r="D2249" s="1116" t="s">
        <v>559</v>
      </c>
    </row>
    <row r="2250" spans="1:4" s="1104" customFormat="1" ht="11.25" customHeight="1" x14ac:dyDescent="0.2">
      <c r="A2250" s="1416"/>
      <c r="B2250" s="1111">
        <v>85</v>
      </c>
      <c r="C2250" s="1111">
        <v>85</v>
      </c>
      <c r="D2250" s="1117" t="s">
        <v>11</v>
      </c>
    </row>
    <row r="2251" spans="1:4" s="1104" customFormat="1" ht="11.25" customHeight="1" x14ac:dyDescent="0.2">
      <c r="A2251" s="1415" t="s">
        <v>438</v>
      </c>
      <c r="B2251" s="1110">
        <v>35</v>
      </c>
      <c r="C2251" s="1110">
        <v>35</v>
      </c>
      <c r="D2251" s="1116" t="s">
        <v>3714</v>
      </c>
    </row>
    <row r="2252" spans="1:4" s="1104" customFormat="1" ht="11.25" customHeight="1" x14ac:dyDescent="0.2">
      <c r="A2252" s="1415"/>
      <c r="B2252" s="1110">
        <v>35</v>
      </c>
      <c r="C2252" s="1110">
        <v>35</v>
      </c>
      <c r="D2252" s="1116" t="s">
        <v>11</v>
      </c>
    </row>
    <row r="2253" spans="1:4" s="1104" customFormat="1" ht="11.25" customHeight="1" x14ac:dyDescent="0.2">
      <c r="A2253" s="1414" t="s">
        <v>4836</v>
      </c>
      <c r="B2253" s="1109">
        <v>35</v>
      </c>
      <c r="C2253" s="1109">
        <v>35</v>
      </c>
      <c r="D2253" s="1115" t="s">
        <v>2939</v>
      </c>
    </row>
    <row r="2254" spans="1:4" s="1104" customFormat="1" ht="11.25" customHeight="1" x14ac:dyDescent="0.2">
      <c r="A2254" s="1415"/>
      <c r="B2254" s="1110">
        <v>35</v>
      </c>
      <c r="C2254" s="1110">
        <v>35</v>
      </c>
      <c r="D2254" s="1116" t="s">
        <v>11</v>
      </c>
    </row>
    <row r="2255" spans="1:4" s="1104" customFormat="1" ht="11.25" customHeight="1" x14ac:dyDescent="0.2">
      <c r="A2255" s="1414" t="s">
        <v>3085</v>
      </c>
      <c r="B2255" s="1109">
        <v>170</v>
      </c>
      <c r="C2255" s="1109">
        <v>170</v>
      </c>
      <c r="D2255" s="1115" t="s">
        <v>559</v>
      </c>
    </row>
    <row r="2256" spans="1:4" s="1104" customFormat="1" ht="11.25" customHeight="1" x14ac:dyDescent="0.2">
      <c r="A2256" s="1416"/>
      <c r="B2256" s="1111">
        <v>170</v>
      </c>
      <c r="C2256" s="1111">
        <v>170</v>
      </c>
      <c r="D2256" s="1117" t="s">
        <v>11</v>
      </c>
    </row>
    <row r="2257" spans="1:4" s="1104" customFormat="1" ht="11.25" customHeight="1" x14ac:dyDescent="0.2">
      <c r="A2257" s="1415" t="s">
        <v>2717</v>
      </c>
      <c r="B2257" s="1110">
        <v>180</v>
      </c>
      <c r="C2257" s="1110">
        <v>180</v>
      </c>
      <c r="D2257" s="1116" t="s">
        <v>559</v>
      </c>
    </row>
    <row r="2258" spans="1:4" s="1104" customFormat="1" ht="11.25" customHeight="1" x14ac:dyDescent="0.2">
      <c r="A2258" s="1415"/>
      <c r="B2258" s="1110">
        <v>180</v>
      </c>
      <c r="C2258" s="1110">
        <v>180</v>
      </c>
      <c r="D2258" s="1116" t="s">
        <v>11</v>
      </c>
    </row>
    <row r="2259" spans="1:4" s="1104" customFormat="1" ht="11.25" customHeight="1" x14ac:dyDescent="0.2">
      <c r="A2259" s="1414" t="s">
        <v>2718</v>
      </c>
      <c r="B2259" s="1109">
        <v>84</v>
      </c>
      <c r="C2259" s="1109">
        <v>84</v>
      </c>
      <c r="D2259" s="1115" t="s">
        <v>3770</v>
      </c>
    </row>
    <row r="2260" spans="1:4" s="1104" customFormat="1" ht="11.25" customHeight="1" x14ac:dyDescent="0.2">
      <c r="A2260" s="1416"/>
      <c r="B2260" s="1111">
        <v>84</v>
      </c>
      <c r="C2260" s="1111">
        <v>84</v>
      </c>
      <c r="D2260" s="1117" t="s">
        <v>11</v>
      </c>
    </row>
    <row r="2261" spans="1:4" s="1104" customFormat="1" ht="11.25" customHeight="1" x14ac:dyDescent="0.2">
      <c r="A2261" s="1415" t="s">
        <v>1843</v>
      </c>
      <c r="B2261" s="1110">
        <v>1537</v>
      </c>
      <c r="C2261" s="1110">
        <v>1537</v>
      </c>
      <c r="D2261" s="1116" t="s">
        <v>600</v>
      </c>
    </row>
    <row r="2262" spans="1:4" s="1104" customFormat="1" ht="11.25" customHeight="1" x14ac:dyDescent="0.2">
      <c r="A2262" s="1415"/>
      <c r="B2262" s="1110">
        <v>200</v>
      </c>
      <c r="C2262" s="1110">
        <v>200</v>
      </c>
      <c r="D2262" s="1116" t="s">
        <v>4616</v>
      </c>
    </row>
    <row r="2263" spans="1:4" s="1104" customFormat="1" ht="11.25" customHeight="1" x14ac:dyDescent="0.2">
      <c r="A2263" s="1415"/>
      <c r="B2263" s="1110">
        <v>1737</v>
      </c>
      <c r="C2263" s="1110">
        <v>1737</v>
      </c>
      <c r="D2263" s="1116" t="s">
        <v>11</v>
      </c>
    </row>
    <row r="2264" spans="1:4" s="1104" customFormat="1" ht="11.25" customHeight="1" x14ac:dyDescent="0.2">
      <c r="A2264" s="1414" t="s">
        <v>2719</v>
      </c>
      <c r="B2264" s="1109">
        <v>125</v>
      </c>
      <c r="C2264" s="1109">
        <v>125</v>
      </c>
      <c r="D2264" s="1115" t="s">
        <v>3221</v>
      </c>
    </row>
    <row r="2265" spans="1:4" s="1104" customFormat="1" ht="11.25" customHeight="1" x14ac:dyDescent="0.2">
      <c r="A2265" s="1416"/>
      <c r="B2265" s="1111">
        <v>125</v>
      </c>
      <c r="C2265" s="1111">
        <v>125</v>
      </c>
      <c r="D2265" s="1117" t="s">
        <v>11</v>
      </c>
    </row>
    <row r="2266" spans="1:4" s="1104" customFormat="1" ht="11.25" customHeight="1" x14ac:dyDescent="0.2">
      <c r="A2266" s="1415" t="s">
        <v>3978</v>
      </c>
      <c r="B2266" s="1110">
        <v>1282.8</v>
      </c>
      <c r="C2266" s="1110">
        <v>882.79117000000008</v>
      </c>
      <c r="D2266" s="1116" t="s">
        <v>560</v>
      </c>
    </row>
    <row r="2267" spans="1:4" s="1104" customFormat="1" ht="11.25" customHeight="1" x14ac:dyDescent="0.2">
      <c r="A2267" s="1415"/>
      <c r="B2267" s="1110">
        <v>1282.8</v>
      </c>
      <c r="C2267" s="1110">
        <v>882.79117000000008</v>
      </c>
      <c r="D2267" s="1116" t="s">
        <v>11</v>
      </c>
    </row>
    <row r="2268" spans="1:4" s="1104" customFormat="1" ht="11.25" customHeight="1" x14ac:dyDescent="0.2">
      <c r="A2268" s="1414" t="s">
        <v>4837</v>
      </c>
      <c r="B2268" s="1109">
        <v>43</v>
      </c>
      <c r="C2268" s="1109">
        <v>43</v>
      </c>
      <c r="D2268" s="1115" t="s">
        <v>2510</v>
      </c>
    </row>
    <row r="2269" spans="1:4" s="1104" customFormat="1" ht="11.25" customHeight="1" x14ac:dyDescent="0.2">
      <c r="A2269" s="1416"/>
      <c r="B2269" s="1111">
        <v>43</v>
      </c>
      <c r="C2269" s="1111">
        <v>43</v>
      </c>
      <c r="D2269" s="1117" t="s">
        <v>11</v>
      </c>
    </row>
    <row r="2270" spans="1:4" s="1104" customFormat="1" ht="11.25" customHeight="1" x14ac:dyDescent="0.2">
      <c r="A2270" s="1415" t="s">
        <v>1844</v>
      </c>
      <c r="B2270" s="1110">
        <v>524</v>
      </c>
      <c r="C2270" s="1110">
        <v>524</v>
      </c>
      <c r="D2270" s="1116" t="s">
        <v>600</v>
      </c>
    </row>
    <row r="2271" spans="1:4" s="1104" customFormat="1" ht="11.25" customHeight="1" x14ac:dyDescent="0.2">
      <c r="A2271" s="1416"/>
      <c r="B2271" s="1111">
        <v>524</v>
      </c>
      <c r="C2271" s="1111">
        <v>524</v>
      </c>
      <c r="D2271" s="1117" t="s">
        <v>11</v>
      </c>
    </row>
    <row r="2272" spans="1:4" s="1104" customFormat="1" ht="11.25" customHeight="1" x14ac:dyDescent="0.2">
      <c r="A2272" s="1415" t="s">
        <v>2720</v>
      </c>
      <c r="B2272" s="1110">
        <v>1515</v>
      </c>
      <c r="C2272" s="1110">
        <v>1515</v>
      </c>
      <c r="D2272" s="1116" t="s">
        <v>600</v>
      </c>
    </row>
    <row r="2273" spans="1:4" s="1104" customFormat="1" ht="11.25" customHeight="1" x14ac:dyDescent="0.2">
      <c r="A2273" s="1415"/>
      <c r="B2273" s="1110">
        <v>1515</v>
      </c>
      <c r="C2273" s="1110">
        <v>1515</v>
      </c>
      <c r="D2273" s="1116" t="s">
        <v>11</v>
      </c>
    </row>
    <row r="2274" spans="1:4" s="1104" customFormat="1" ht="21" x14ac:dyDescent="0.2">
      <c r="A2274" s="1414" t="s">
        <v>1845</v>
      </c>
      <c r="B2274" s="1109">
        <v>254</v>
      </c>
      <c r="C2274" s="1109">
        <v>254</v>
      </c>
      <c r="D2274" s="1115" t="s">
        <v>599</v>
      </c>
    </row>
    <row r="2275" spans="1:4" s="1104" customFormat="1" ht="11.25" customHeight="1" x14ac:dyDescent="0.2">
      <c r="A2275" s="1415"/>
      <c r="B2275" s="1110">
        <v>9276</v>
      </c>
      <c r="C2275" s="1110">
        <v>9276</v>
      </c>
      <c r="D2275" s="1116" t="s">
        <v>600</v>
      </c>
    </row>
    <row r="2276" spans="1:4" s="1104" customFormat="1" ht="11.25" customHeight="1" x14ac:dyDescent="0.2">
      <c r="A2276" s="1416"/>
      <c r="B2276" s="1111">
        <v>9530</v>
      </c>
      <c r="C2276" s="1111">
        <v>9530</v>
      </c>
      <c r="D2276" s="1117" t="s">
        <v>11</v>
      </c>
    </row>
    <row r="2277" spans="1:4" s="1104" customFormat="1" ht="11.25" customHeight="1" x14ac:dyDescent="0.2">
      <c r="A2277" s="1414" t="s">
        <v>4838</v>
      </c>
      <c r="B2277" s="1109">
        <v>372.99</v>
      </c>
      <c r="C2277" s="1109">
        <v>372.976</v>
      </c>
      <c r="D2277" s="1115" t="s">
        <v>3073</v>
      </c>
    </row>
    <row r="2278" spans="1:4" s="1104" customFormat="1" ht="11.25" customHeight="1" x14ac:dyDescent="0.2">
      <c r="A2278" s="1416"/>
      <c r="B2278" s="1111">
        <v>372.99</v>
      </c>
      <c r="C2278" s="1111">
        <v>372.976</v>
      </c>
      <c r="D2278" s="1117" t="s">
        <v>11</v>
      </c>
    </row>
    <row r="2279" spans="1:4" s="1104" customFormat="1" ht="11.25" customHeight="1" x14ac:dyDescent="0.2">
      <c r="A2279" s="1415" t="s">
        <v>4211</v>
      </c>
      <c r="B2279" s="1110">
        <v>400</v>
      </c>
      <c r="C2279" s="1110">
        <v>400</v>
      </c>
      <c r="D2279" s="1116" t="s">
        <v>3714</v>
      </c>
    </row>
    <row r="2280" spans="1:4" s="1104" customFormat="1" ht="11.25" customHeight="1" x14ac:dyDescent="0.2">
      <c r="A2280" s="1415"/>
      <c r="B2280" s="1110">
        <v>400</v>
      </c>
      <c r="C2280" s="1110">
        <v>400</v>
      </c>
      <c r="D2280" s="1116" t="s">
        <v>11</v>
      </c>
    </row>
    <row r="2281" spans="1:4" s="1104" customFormat="1" ht="11.25" customHeight="1" x14ac:dyDescent="0.2">
      <c r="A2281" s="1414" t="s">
        <v>4212</v>
      </c>
      <c r="B2281" s="1109">
        <v>770</v>
      </c>
      <c r="C2281" s="1109">
        <v>770</v>
      </c>
      <c r="D2281" s="1115" t="s">
        <v>611</v>
      </c>
    </row>
    <row r="2282" spans="1:4" s="1104" customFormat="1" ht="11.25" customHeight="1" x14ac:dyDescent="0.2">
      <c r="A2282" s="1415"/>
      <c r="B2282" s="1110">
        <v>150</v>
      </c>
      <c r="C2282" s="1110">
        <v>150</v>
      </c>
      <c r="D2282" s="1116" t="s">
        <v>2939</v>
      </c>
    </row>
    <row r="2283" spans="1:4" s="1104" customFormat="1" ht="11.25" customHeight="1" x14ac:dyDescent="0.2">
      <c r="A2283" s="1415"/>
      <c r="B2283" s="1110">
        <v>500</v>
      </c>
      <c r="C2283" s="1110">
        <v>500</v>
      </c>
      <c r="D2283" s="1116" t="s">
        <v>3714</v>
      </c>
    </row>
    <row r="2284" spans="1:4" s="1104" customFormat="1" ht="11.25" customHeight="1" x14ac:dyDescent="0.2">
      <c r="A2284" s="1416"/>
      <c r="B2284" s="1111">
        <v>1420</v>
      </c>
      <c r="C2284" s="1111">
        <v>1420</v>
      </c>
      <c r="D2284" s="1117" t="s">
        <v>11</v>
      </c>
    </row>
    <row r="2285" spans="1:4" s="1104" customFormat="1" ht="11.25" customHeight="1" x14ac:dyDescent="0.2">
      <c r="A2285" s="1415" t="s">
        <v>4157</v>
      </c>
      <c r="B2285" s="1110">
        <v>150</v>
      </c>
      <c r="C2285" s="1110">
        <v>0</v>
      </c>
      <c r="D2285" s="1116" t="s">
        <v>358</v>
      </c>
    </row>
    <row r="2286" spans="1:4" s="1104" customFormat="1" ht="11.25" customHeight="1" x14ac:dyDescent="0.2">
      <c r="A2286" s="1415"/>
      <c r="B2286" s="1110">
        <v>150</v>
      </c>
      <c r="C2286" s="1110">
        <v>0</v>
      </c>
      <c r="D2286" s="1116" t="s">
        <v>11</v>
      </c>
    </row>
    <row r="2287" spans="1:4" s="1104" customFormat="1" ht="11.25" customHeight="1" x14ac:dyDescent="0.2">
      <c r="A2287" s="1414" t="s">
        <v>2610</v>
      </c>
      <c r="B2287" s="1109">
        <v>150</v>
      </c>
      <c r="C2287" s="1109">
        <v>150</v>
      </c>
      <c r="D2287" s="1115" t="s">
        <v>2939</v>
      </c>
    </row>
    <row r="2288" spans="1:4" s="1104" customFormat="1" ht="11.25" customHeight="1" x14ac:dyDescent="0.2">
      <c r="A2288" s="1416"/>
      <c r="B2288" s="1111">
        <v>150</v>
      </c>
      <c r="C2288" s="1111">
        <v>150</v>
      </c>
      <c r="D2288" s="1117" t="s">
        <v>11</v>
      </c>
    </row>
    <row r="2289" spans="1:4" s="1104" customFormat="1" ht="11.25" customHeight="1" x14ac:dyDescent="0.2">
      <c r="A2289" s="1415" t="s">
        <v>3010</v>
      </c>
      <c r="B2289" s="1110">
        <v>70</v>
      </c>
      <c r="C2289" s="1110">
        <v>70</v>
      </c>
      <c r="D2289" s="1116" t="s">
        <v>2939</v>
      </c>
    </row>
    <row r="2290" spans="1:4" s="1104" customFormat="1" ht="11.25" customHeight="1" x14ac:dyDescent="0.2">
      <c r="A2290" s="1415"/>
      <c r="B2290" s="1110">
        <v>70</v>
      </c>
      <c r="C2290" s="1110">
        <v>70</v>
      </c>
      <c r="D2290" s="1116" t="s">
        <v>11</v>
      </c>
    </row>
    <row r="2291" spans="1:4" s="1104" customFormat="1" ht="11.25" customHeight="1" x14ac:dyDescent="0.2">
      <c r="A2291" s="1414" t="s">
        <v>2557</v>
      </c>
      <c r="B2291" s="1109">
        <v>1100</v>
      </c>
      <c r="C2291" s="1109">
        <v>1100</v>
      </c>
      <c r="D2291" s="1115" t="s">
        <v>611</v>
      </c>
    </row>
    <row r="2292" spans="1:4" s="1104" customFormat="1" ht="11.25" customHeight="1" x14ac:dyDescent="0.2">
      <c r="A2292" s="1415"/>
      <c r="B2292" s="1110">
        <v>80</v>
      </c>
      <c r="C2292" s="1110">
        <v>80</v>
      </c>
      <c r="D2292" s="1116" t="s">
        <v>3714</v>
      </c>
    </row>
    <row r="2293" spans="1:4" s="1104" customFormat="1" ht="11.25" customHeight="1" x14ac:dyDescent="0.2">
      <c r="A2293" s="1416"/>
      <c r="B2293" s="1111">
        <v>1180</v>
      </c>
      <c r="C2293" s="1111">
        <v>1180</v>
      </c>
      <c r="D2293" s="1117" t="s">
        <v>11</v>
      </c>
    </row>
    <row r="2294" spans="1:4" s="1104" customFormat="1" ht="11.25" customHeight="1" x14ac:dyDescent="0.2">
      <c r="A2294" s="1414" t="s">
        <v>1846</v>
      </c>
      <c r="B2294" s="1109">
        <v>375.08</v>
      </c>
      <c r="C2294" s="1109">
        <v>375.07859999999999</v>
      </c>
      <c r="D2294" s="1115" t="s">
        <v>588</v>
      </c>
    </row>
    <row r="2295" spans="1:4" s="1104" customFormat="1" ht="11.25" customHeight="1" x14ac:dyDescent="0.2">
      <c r="A2295" s="1416"/>
      <c r="B2295" s="1111">
        <v>375.08</v>
      </c>
      <c r="C2295" s="1111">
        <v>375.07859999999999</v>
      </c>
      <c r="D2295" s="1117" t="s">
        <v>11</v>
      </c>
    </row>
    <row r="2296" spans="1:4" s="1104" customFormat="1" ht="11.25" customHeight="1" x14ac:dyDescent="0.2">
      <c r="A2296" s="1415" t="s">
        <v>2611</v>
      </c>
      <c r="B2296" s="1110">
        <v>70</v>
      </c>
      <c r="C2296" s="1110">
        <v>70</v>
      </c>
      <c r="D2296" s="1116" t="s">
        <v>2939</v>
      </c>
    </row>
    <row r="2297" spans="1:4" s="1104" customFormat="1" ht="11.25" customHeight="1" x14ac:dyDescent="0.2">
      <c r="A2297" s="1416"/>
      <c r="B2297" s="1111">
        <v>70</v>
      </c>
      <c r="C2297" s="1111">
        <v>70</v>
      </c>
      <c r="D2297" s="1117" t="s">
        <v>11</v>
      </c>
    </row>
    <row r="2298" spans="1:4" s="1104" customFormat="1" ht="11.25" customHeight="1" x14ac:dyDescent="0.2">
      <c r="A2298" s="1415" t="s">
        <v>439</v>
      </c>
      <c r="B2298" s="1110">
        <v>440</v>
      </c>
      <c r="C2298" s="1110">
        <v>440</v>
      </c>
      <c r="D2298" s="1116" t="s">
        <v>611</v>
      </c>
    </row>
    <row r="2299" spans="1:4" s="1104" customFormat="1" ht="11.25" customHeight="1" x14ac:dyDescent="0.2">
      <c r="A2299" s="1415"/>
      <c r="B2299" s="1110">
        <v>130</v>
      </c>
      <c r="C2299" s="1110">
        <v>130</v>
      </c>
      <c r="D2299" s="1116" t="s">
        <v>2939</v>
      </c>
    </row>
    <row r="2300" spans="1:4" s="1104" customFormat="1" ht="11.25" customHeight="1" x14ac:dyDescent="0.2">
      <c r="A2300" s="1415"/>
      <c r="B2300" s="1110">
        <v>570</v>
      </c>
      <c r="C2300" s="1110">
        <v>570</v>
      </c>
      <c r="D2300" s="1116" t="s">
        <v>11</v>
      </c>
    </row>
    <row r="2301" spans="1:4" s="1104" customFormat="1" ht="11.25" customHeight="1" x14ac:dyDescent="0.2">
      <c r="A2301" s="1414" t="s">
        <v>3301</v>
      </c>
      <c r="B2301" s="1109">
        <v>70</v>
      </c>
      <c r="C2301" s="1109">
        <v>70</v>
      </c>
      <c r="D2301" s="1115" t="s">
        <v>2939</v>
      </c>
    </row>
    <row r="2302" spans="1:4" s="1104" customFormat="1" ht="11.25" customHeight="1" x14ac:dyDescent="0.2">
      <c r="A2302" s="1415"/>
      <c r="B2302" s="1110">
        <v>70</v>
      </c>
      <c r="C2302" s="1110">
        <v>70</v>
      </c>
      <c r="D2302" s="1116" t="s">
        <v>11</v>
      </c>
    </row>
    <row r="2303" spans="1:4" s="1104" customFormat="1" ht="11.25" customHeight="1" x14ac:dyDescent="0.2">
      <c r="A2303" s="1414" t="s">
        <v>2519</v>
      </c>
      <c r="B2303" s="1109">
        <v>339.15</v>
      </c>
      <c r="C2303" s="1109">
        <v>339.15</v>
      </c>
      <c r="D2303" s="1115" t="s">
        <v>588</v>
      </c>
    </row>
    <row r="2304" spans="1:4" s="1104" customFormat="1" ht="11.25" customHeight="1" x14ac:dyDescent="0.2">
      <c r="A2304" s="1416"/>
      <c r="B2304" s="1111">
        <v>339.15</v>
      </c>
      <c r="C2304" s="1111">
        <v>339.15</v>
      </c>
      <c r="D2304" s="1117" t="s">
        <v>11</v>
      </c>
    </row>
    <row r="2305" spans="1:4" s="1104" customFormat="1" ht="11.25" customHeight="1" x14ac:dyDescent="0.2">
      <c r="A2305" s="1415" t="s">
        <v>440</v>
      </c>
      <c r="B2305" s="1110">
        <v>220</v>
      </c>
      <c r="C2305" s="1110">
        <v>220</v>
      </c>
      <c r="D2305" s="1116" t="s">
        <v>611</v>
      </c>
    </row>
    <row r="2306" spans="1:4" s="1104" customFormat="1" ht="11.25" customHeight="1" x14ac:dyDescent="0.2">
      <c r="A2306" s="1415"/>
      <c r="B2306" s="1110">
        <v>220</v>
      </c>
      <c r="C2306" s="1110">
        <v>220</v>
      </c>
      <c r="D2306" s="1116" t="s">
        <v>11</v>
      </c>
    </row>
    <row r="2307" spans="1:4" s="1104" customFormat="1" ht="11.25" customHeight="1" x14ac:dyDescent="0.2">
      <c r="A2307" s="1414" t="s">
        <v>1847</v>
      </c>
      <c r="B2307" s="1109">
        <v>440</v>
      </c>
      <c r="C2307" s="1109">
        <v>383.3</v>
      </c>
      <c r="D2307" s="1115" t="s">
        <v>611</v>
      </c>
    </row>
    <row r="2308" spans="1:4" s="1104" customFormat="1" ht="11.25" customHeight="1" x14ac:dyDescent="0.2">
      <c r="A2308" s="1416"/>
      <c r="B2308" s="1111">
        <v>440</v>
      </c>
      <c r="C2308" s="1111">
        <v>383.3</v>
      </c>
      <c r="D2308" s="1117" t="s">
        <v>11</v>
      </c>
    </row>
    <row r="2309" spans="1:4" s="1104" customFormat="1" ht="11.25" customHeight="1" x14ac:dyDescent="0.2">
      <c r="A2309" s="1415" t="s">
        <v>3011</v>
      </c>
      <c r="B2309" s="1110">
        <v>70</v>
      </c>
      <c r="C2309" s="1110">
        <v>70</v>
      </c>
      <c r="D2309" s="1116" t="s">
        <v>2939</v>
      </c>
    </row>
    <row r="2310" spans="1:4" s="1104" customFormat="1" ht="11.25" customHeight="1" x14ac:dyDescent="0.2">
      <c r="A2310" s="1415"/>
      <c r="B2310" s="1110">
        <v>70</v>
      </c>
      <c r="C2310" s="1110">
        <v>70</v>
      </c>
      <c r="D2310" s="1116" t="s">
        <v>11</v>
      </c>
    </row>
    <row r="2311" spans="1:4" s="1104" customFormat="1" ht="11.25" customHeight="1" x14ac:dyDescent="0.2">
      <c r="A2311" s="1414" t="s">
        <v>4213</v>
      </c>
      <c r="B2311" s="1109">
        <v>150</v>
      </c>
      <c r="C2311" s="1109">
        <v>150</v>
      </c>
      <c r="D2311" s="1115" t="s">
        <v>3714</v>
      </c>
    </row>
    <row r="2312" spans="1:4" s="1104" customFormat="1" ht="11.25" customHeight="1" x14ac:dyDescent="0.2">
      <c r="A2312" s="1416"/>
      <c r="B2312" s="1111">
        <v>150</v>
      </c>
      <c r="C2312" s="1111">
        <v>150</v>
      </c>
      <c r="D2312" s="1117" t="s">
        <v>11</v>
      </c>
    </row>
    <row r="2313" spans="1:4" s="1104" customFormat="1" ht="11.25" customHeight="1" x14ac:dyDescent="0.2">
      <c r="A2313" s="1415" t="s">
        <v>1848</v>
      </c>
      <c r="B2313" s="1110">
        <v>223.75</v>
      </c>
      <c r="C2313" s="1110">
        <v>223.75</v>
      </c>
      <c r="D2313" s="1116" t="s">
        <v>3222</v>
      </c>
    </row>
    <row r="2314" spans="1:4" s="1104" customFormat="1" ht="11.25" customHeight="1" x14ac:dyDescent="0.2">
      <c r="A2314" s="1415"/>
      <c r="B2314" s="1110">
        <v>223.75</v>
      </c>
      <c r="C2314" s="1110">
        <v>223.75</v>
      </c>
      <c r="D2314" s="1116" t="s">
        <v>11</v>
      </c>
    </row>
    <row r="2315" spans="1:4" s="1104" customFormat="1" ht="11.25" customHeight="1" x14ac:dyDescent="0.2">
      <c r="A2315" s="1414" t="s">
        <v>3979</v>
      </c>
      <c r="B2315" s="1109">
        <v>1028.1300000000001</v>
      </c>
      <c r="C2315" s="1109">
        <v>1028.125</v>
      </c>
      <c r="D2315" s="1115" t="s">
        <v>3073</v>
      </c>
    </row>
    <row r="2316" spans="1:4" s="1104" customFormat="1" ht="11.25" customHeight="1" x14ac:dyDescent="0.2">
      <c r="A2316" s="1416"/>
      <c r="B2316" s="1111">
        <v>1028.1300000000001</v>
      </c>
      <c r="C2316" s="1111">
        <v>1028.125</v>
      </c>
      <c r="D2316" s="1117" t="s">
        <v>11</v>
      </c>
    </row>
    <row r="2317" spans="1:4" s="1104" customFormat="1" ht="11.25" customHeight="1" x14ac:dyDescent="0.2">
      <c r="A2317" s="1415" t="s">
        <v>4839</v>
      </c>
      <c r="B2317" s="1110">
        <v>145</v>
      </c>
      <c r="C2317" s="1110">
        <v>145</v>
      </c>
      <c r="D2317" s="1116" t="s">
        <v>2939</v>
      </c>
    </row>
    <row r="2318" spans="1:4" s="1104" customFormat="1" ht="11.25" customHeight="1" x14ac:dyDescent="0.2">
      <c r="A2318" s="1416"/>
      <c r="B2318" s="1111">
        <v>145</v>
      </c>
      <c r="C2318" s="1111">
        <v>145</v>
      </c>
      <c r="D2318" s="1117" t="s">
        <v>11</v>
      </c>
    </row>
    <row r="2319" spans="1:4" s="1104" customFormat="1" ht="11.25" customHeight="1" x14ac:dyDescent="0.2">
      <c r="A2319" s="1415" t="s">
        <v>4840</v>
      </c>
      <c r="B2319" s="1110">
        <v>122.45</v>
      </c>
      <c r="C2319" s="1110">
        <v>122.45399999999999</v>
      </c>
      <c r="D2319" s="1116" t="s">
        <v>3073</v>
      </c>
    </row>
    <row r="2320" spans="1:4" s="1104" customFormat="1" ht="11.25" customHeight="1" x14ac:dyDescent="0.2">
      <c r="A2320" s="1415"/>
      <c r="B2320" s="1110">
        <v>122.45</v>
      </c>
      <c r="C2320" s="1110">
        <v>122.45399999999999</v>
      </c>
      <c r="D2320" s="1116" t="s">
        <v>11</v>
      </c>
    </row>
    <row r="2321" spans="1:4" s="1104" customFormat="1" ht="11.25" customHeight="1" x14ac:dyDescent="0.2">
      <c r="A2321" s="1414" t="s">
        <v>4841</v>
      </c>
      <c r="B2321" s="1109">
        <v>350</v>
      </c>
      <c r="C2321" s="1109">
        <v>350</v>
      </c>
      <c r="D2321" s="1115" t="s">
        <v>3073</v>
      </c>
    </row>
    <row r="2322" spans="1:4" s="1104" customFormat="1" ht="11.25" customHeight="1" x14ac:dyDescent="0.2">
      <c r="A2322" s="1416"/>
      <c r="B2322" s="1111">
        <v>350</v>
      </c>
      <c r="C2322" s="1111">
        <v>350</v>
      </c>
      <c r="D2322" s="1117" t="s">
        <v>11</v>
      </c>
    </row>
    <row r="2323" spans="1:4" s="1104" customFormat="1" ht="11.25" customHeight="1" x14ac:dyDescent="0.2">
      <c r="A2323" s="1414" t="s">
        <v>3980</v>
      </c>
      <c r="B2323" s="1109">
        <v>338.77</v>
      </c>
      <c r="C2323" s="1109">
        <v>338.76499999999999</v>
      </c>
      <c r="D2323" s="1115" t="s">
        <v>3073</v>
      </c>
    </row>
    <row r="2324" spans="1:4" s="1104" customFormat="1" ht="11.25" customHeight="1" x14ac:dyDescent="0.2">
      <c r="A2324" s="1416"/>
      <c r="B2324" s="1111">
        <v>338.77</v>
      </c>
      <c r="C2324" s="1111">
        <v>338.76499999999999</v>
      </c>
      <c r="D2324" s="1117" t="s">
        <v>11</v>
      </c>
    </row>
    <row r="2325" spans="1:4" s="1104" customFormat="1" ht="11.25" customHeight="1" x14ac:dyDescent="0.2">
      <c r="A2325" s="1415" t="s">
        <v>4182</v>
      </c>
      <c r="B2325" s="1110">
        <v>239.72</v>
      </c>
      <c r="C2325" s="1110">
        <v>216.31</v>
      </c>
      <c r="D2325" s="1116" t="s">
        <v>3761</v>
      </c>
    </row>
    <row r="2326" spans="1:4" s="1104" customFormat="1" ht="11.25" customHeight="1" x14ac:dyDescent="0.2">
      <c r="A2326" s="1415"/>
      <c r="B2326" s="1110">
        <v>239.72</v>
      </c>
      <c r="C2326" s="1110">
        <v>216.31</v>
      </c>
      <c r="D2326" s="1116" t="s">
        <v>11</v>
      </c>
    </row>
    <row r="2327" spans="1:4" s="1104" customFormat="1" ht="11.25" customHeight="1" x14ac:dyDescent="0.2">
      <c r="A2327" s="1414" t="s">
        <v>4842</v>
      </c>
      <c r="B2327" s="1109">
        <v>700</v>
      </c>
      <c r="C2327" s="1109">
        <v>700</v>
      </c>
      <c r="D2327" s="1115" t="s">
        <v>3073</v>
      </c>
    </row>
    <row r="2328" spans="1:4" s="1104" customFormat="1" ht="11.25" customHeight="1" x14ac:dyDescent="0.2">
      <c r="A2328" s="1416"/>
      <c r="B2328" s="1111">
        <v>700</v>
      </c>
      <c r="C2328" s="1111">
        <v>700</v>
      </c>
      <c r="D2328" s="1117" t="s">
        <v>11</v>
      </c>
    </row>
    <row r="2329" spans="1:4" s="1104" customFormat="1" ht="11.25" customHeight="1" x14ac:dyDescent="0.2">
      <c r="A2329" s="1415" t="s">
        <v>1849</v>
      </c>
      <c r="B2329" s="1110">
        <v>80</v>
      </c>
      <c r="C2329" s="1110">
        <v>80</v>
      </c>
      <c r="D2329" s="1116" t="s">
        <v>557</v>
      </c>
    </row>
    <row r="2330" spans="1:4" s="1104" customFormat="1" ht="11.25" customHeight="1" x14ac:dyDescent="0.2">
      <c r="A2330" s="1415"/>
      <c r="B2330" s="1110">
        <v>80</v>
      </c>
      <c r="C2330" s="1110">
        <v>80</v>
      </c>
      <c r="D2330" s="1116" t="s">
        <v>11</v>
      </c>
    </row>
    <row r="2331" spans="1:4" s="1104" customFormat="1" ht="11.25" customHeight="1" x14ac:dyDescent="0.2">
      <c r="A2331" s="1414" t="s">
        <v>3981</v>
      </c>
      <c r="B2331" s="1109">
        <v>348.01</v>
      </c>
      <c r="C2331" s="1109">
        <v>348.012</v>
      </c>
      <c r="D2331" s="1115" t="s">
        <v>3073</v>
      </c>
    </row>
    <row r="2332" spans="1:4" s="1104" customFormat="1" ht="11.25" customHeight="1" x14ac:dyDescent="0.2">
      <c r="A2332" s="1416"/>
      <c r="B2332" s="1111">
        <v>348.01</v>
      </c>
      <c r="C2332" s="1111">
        <v>348.012</v>
      </c>
      <c r="D2332" s="1117" t="s">
        <v>11</v>
      </c>
    </row>
    <row r="2333" spans="1:4" s="1104" customFormat="1" ht="21" x14ac:dyDescent="0.2">
      <c r="A2333" s="1415" t="s">
        <v>1850</v>
      </c>
      <c r="B2333" s="1110">
        <v>150</v>
      </c>
      <c r="C2333" s="1110">
        <v>150</v>
      </c>
      <c r="D2333" s="1116" t="s">
        <v>599</v>
      </c>
    </row>
    <row r="2334" spans="1:4" s="1104" customFormat="1" ht="11.25" customHeight="1" x14ac:dyDescent="0.2">
      <c r="A2334" s="1415"/>
      <c r="B2334" s="1110">
        <v>4191</v>
      </c>
      <c r="C2334" s="1110">
        <v>4191</v>
      </c>
      <c r="D2334" s="1116" t="s">
        <v>600</v>
      </c>
    </row>
    <row r="2335" spans="1:4" s="1104" customFormat="1" ht="11.25" customHeight="1" x14ac:dyDescent="0.2">
      <c r="A2335" s="1415"/>
      <c r="B2335" s="1110">
        <v>4341</v>
      </c>
      <c r="C2335" s="1110">
        <v>4341</v>
      </c>
      <c r="D2335" s="1116" t="s">
        <v>11</v>
      </c>
    </row>
    <row r="2336" spans="1:4" s="1104" customFormat="1" ht="11.25" customHeight="1" x14ac:dyDescent="0.2">
      <c r="A2336" s="1414" t="s">
        <v>4843</v>
      </c>
      <c r="B2336" s="1109">
        <v>45548.07</v>
      </c>
      <c r="C2336" s="1109">
        <v>45548.067000000003</v>
      </c>
      <c r="D2336" s="1115" t="s">
        <v>1654</v>
      </c>
    </row>
    <row r="2337" spans="1:4" s="1104" customFormat="1" ht="11.25" customHeight="1" x14ac:dyDescent="0.2">
      <c r="A2337" s="1415"/>
      <c r="B2337" s="1110">
        <v>95</v>
      </c>
      <c r="C2337" s="1110">
        <v>95</v>
      </c>
      <c r="D2337" s="1116" t="s">
        <v>3220</v>
      </c>
    </row>
    <row r="2338" spans="1:4" s="1104" customFormat="1" ht="11.25" customHeight="1" x14ac:dyDescent="0.2">
      <c r="A2338" s="1415"/>
      <c r="B2338" s="1110">
        <v>125</v>
      </c>
      <c r="C2338" s="1110">
        <v>125</v>
      </c>
      <c r="D2338" s="1116" t="s">
        <v>4117</v>
      </c>
    </row>
    <row r="2339" spans="1:4" s="1104" customFormat="1" ht="11.25" customHeight="1" x14ac:dyDescent="0.2">
      <c r="A2339" s="1416"/>
      <c r="B2339" s="1111">
        <v>45768.07</v>
      </c>
      <c r="C2339" s="1111">
        <v>45768.067000000003</v>
      </c>
      <c r="D2339" s="1117" t="s">
        <v>11</v>
      </c>
    </row>
    <row r="2340" spans="1:4" s="1104" customFormat="1" ht="11.25" customHeight="1" x14ac:dyDescent="0.2">
      <c r="A2340" s="1415" t="s">
        <v>1851</v>
      </c>
      <c r="B2340" s="1110">
        <v>10813.55</v>
      </c>
      <c r="C2340" s="1110">
        <v>10813.554</v>
      </c>
      <c r="D2340" s="1116" t="s">
        <v>1654</v>
      </c>
    </row>
    <row r="2341" spans="1:4" s="1104" customFormat="1" ht="11.25" customHeight="1" x14ac:dyDescent="0.2">
      <c r="A2341" s="1416"/>
      <c r="B2341" s="1111">
        <v>10813.55</v>
      </c>
      <c r="C2341" s="1111">
        <v>10813.554</v>
      </c>
      <c r="D2341" s="1117" t="s">
        <v>11</v>
      </c>
    </row>
    <row r="2342" spans="1:4" s="1104" customFormat="1" ht="11.25" customHeight="1" x14ac:dyDescent="0.2">
      <c r="A2342" s="1415" t="s">
        <v>1852</v>
      </c>
      <c r="B2342" s="1110">
        <v>33239.440000000002</v>
      </c>
      <c r="C2342" s="1110">
        <v>33239.436999999998</v>
      </c>
      <c r="D2342" s="1116" t="s">
        <v>1654</v>
      </c>
    </row>
    <row r="2343" spans="1:4" s="1104" customFormat="1" ht="11.25" customHeight="1" x14ac:dyDescent="0.2">
      <c r="A2343" s="1415"/>
      <c r="B2343" s="1110">
        <v>33239.440000000002</v>
      </c>
      <c r="C2343" s="1110">
        <v>33239.436999999998</v>
      </c>
      <c r="D2343" s="1116" t="s">
        <v>11</v>
      </c>
    </row>
    <row r="2344" spans="1:4" s="1104" customFormat="1" ht="11.25" customHeight="1" x14ac:dyDescent="0.2">
      <c r="A2344" s="1414" t="s">
        <v>1853</v>
      </c>
      <c r="B2344" s="1109">
        <v>17065.36</v>
      </c>
      <c r="C2344" s="1109">
        <v>17065.355</v>
      </c>
      <c r="D2344" s="1115" t="s">
        <v>1654</v>
      </c>
    </row>
    <row r="2345" spans="1:4" s="1104" customFormat="1" ht="11.25" customHeight="1" x14ac:dyDescent="0.2">
      <c r="A2345" s="1415"/>
      <c r="B2345" s="1110">
        <v>17065.36</v>
      </c>
      <c r="C2345" s="1110">
        <v>17065.355</v>
      </c>
      <c r="D2345" s="1116" t="s">
        <v>11</v>
      </c>
    </row>
    <row r="2346" spans="1:4" s="1104" customFormat="1" ht="11.25" customHeight="1" x14ac:dyDescent="0.2">
      <c r="A2346" s="1414" t="s">
        <v>1854</v>
      </c>
      <c r="B2346" s="1109">
        <v>42734.559999999998</v>
      </c>
      <c r="C2346" s="1109">
        <v>42734.555</v>
      </c>
      <c r="D2346" s="1115" t="s">
        <v>1654</v>
      </c>
    </row>
    <row r="2347" spans="1:4" s="1104" customFormat="1" ht="11.25" customHeight="1" x14ac:dyDescent="0.2">
      <c r="A2347" s="1416"/>
      <c r="B2347" s="1111">
        <v>42734.559999999998</v>
      </c>
      <c r="C2347" s="1111">
        <v>42734.555</v>
      </c>
      <c r="D2347" s="1117" t="s">
        <v>11</v>
      </c>
    </row>
    <row r="2348" spans="1:4" s="1104" customFormat="1" ht="11.25" customHeight="1" x14ac:dyDescent="0.2">
      <c r="A2348" s="1415" t="s">
        <v>1855</v>
      </c>
      <c r="B2348" s="1110">
        <v>11904.93</v>
      </c>
      <c r="C2348" s="1110">
        <v>11904.931</v>
      </c>
      <c r="D2348" s="1116" t="s">
        <v>1654</v>
      </c>
    </row>
    <row r="2349" spans="1:4" s="1104" customFormat="1" ht="11.25" customHeight="1" x14ac:dyDescent="0.2">
      <c r="A2349" s="1415"/>
      <c r="B2349" s="1110">
        <v>11904.93</v>
      </c>
      <c r="C2349" s="1110">
        <v>11904.931</v>
      </c>
      <c r="D2349" s="1116" t="s">
        <v>11</v>
      </c>
    </row>
    <row r="2350" spans="1:4" s="1104" customFormat="1" ht="11.25" customHeight="1" x14ac:dyDescent="0.2">
      <c r="A2350" s="1414" t="s">
        <v>1856</v>
      </c>
      <c r="B2350" s="1109">
        <v>36483.31</v>
      </c>
      <c r="C2350" s="1109">
        <v>36483.313999999998</v>
      </c>
      <c r="D2350" s="1115" t="s">
        <v>1654</v>
      </c>
    </row>
    <row r="2351" spans="1:4" s="1104" customFormat="1" ht="11.25" customHeight="1" x14ac:dyDescent="0.2">
      <c r="A2351" s="1416"/>
      <c r="B2351" s="1111">
        <v>36483.31</v>
      </c>
      <c r="C2351" s="1111">
        <v>36483.313999999998</v>
      </c>
      <c r="D2351" s="1117" t="s">
        <v>11</v>
      </c>
    </row>
    <row r="2352" spans="1:4" s="1104" customFormat="1" ht="11.25" customHeight="1" x14ac:dyDescent="0.2">
      <c r="A2352" s="1415" t="s">
        <v>1857</v>
      </c>
      <c r="B2352" s="1110">
        <v>30807.06</v>
      </c>
      <c r="C2352" s="1110">
        <v>30807.055</v>
      </c>
      <c r="D2352" s="1116" t="s">
        <v>1654</v>
      </c>
    </row>
    <row r="2353" spans="1:4" s="1104" customFormat="1" ht="11.25" customHeight="1" x14ac:dyDescent="0.2">
      <c r="A2353" s="1415"/>
      <c r="B2353" s="1110">
        <v>30807.06</v>
      </c>
      <c r="C2353" s="1110">
        <v>30807.055</v>
      </c>
      <c r="D2353" s="1116" t="s">
        <v>11</v>
      </c>
    </row>
    <row r="2354" spans="1:4" s="1104" customFormat="1" ht="11.25" customHeight="1" x14ac:dyDescent="0.2">
      <c r="A2354" s="1414" t="s">
        <v>4844</v>
      </c>
      <c r="B2354" s="1109">
        <v>149.01</v>
      </c>
      <c r="C2354" s="1109">
        <v>149.011</v>
      </c>
      <c r="D2354" s="1115" t="s">
        <v>1654</v>
      </c>
    </row>
    <row r="2355" spans="1:4" s="1104" customFormat="1" ht="11.25" customHeight="1" x14ac:dyDescent="0.2">
      <c r="A2355" s="1416"/>
      <c r="B2355" s="1111">
        <v>149.01</v>
      </c>
      <c r="C2355" s="1111">
        <v>149.011</v>
      </c>
      <c r="D2355" s="1117" t="s">
        <v>11</v>
      </c>
    </row>
    <row r="2356" spans="1:4" s="1104" customFormat="1" ht="11.25" customHeight="1" x14ac:dyDescent="0.2">
      <c r="A2356" s="1415" t="s">
        <v>1858</v>
      </c>
      <c r="B2356" s="1110">
        <v>9127.76</v>
      </c>
      <c r="C2356" s="1110">
        <v>9127.7549999999992</v>
      </c>
      <c r="D2356" s="1116" t="s">
        <v>1654</v>
      </c>
    </row>
    <row r="2357" spans="1:4" s="1104" customFormat="1" ht="11.25" customHeight="1" x14ac:dyDescent="0.2">
      <c r="A2357" s="1415"/>
      <c r="B2357" s="1110">
        <v>9127.76</v>
      </c>
      <c r="C2357" s="1110">
        <v>9127.7549999999992</v>
      </c>
      <c r="D2357" s="1116" t="s">
        <v>11</v>
      </c>
    </row>
    <row r="2358" spans="1:4" s="1104" customFormat="1" ht="11.25" customHeight="1" x14ac:dyDescent="0.2">
      <c r="A2358" s="1414" t="s">
        <v>1859</v>
      </c>
      <c r="B2358" s="1109">
        <v>32118.400000000001</v>
      </c>
      <c r="C2358" s="1109">
        <v>32118.398000000001</v>
      </c>
      <c r="D2358" s="1115" t="s">
        <v>1654</v>
      </c>
    </row>
    <row r="2359" spans="1:4" s="1104" customFormat="1" ht="11.25" customHeight="1" x14ac:dyDescent="0.2">
      <c r="A2359" s="1416"/>
      <c r="B2359" s="1111">
        <v>32118.400000000001</v>
      </c>
      <c r="C2359" s="1111">
        <v>32118.398000000001</v>
      </c>
      <c r="D2359" s="1117" t="s">
        <v>11</v>
      </c>
    </row>
    <row r="2360" spans="1:4" s="1104" customFormat="1" ht="11.25" customHeight="1" x14ac:dyDescent="0.2">
      <c r="A2360" s="1415" t="s">
        <v>1860</v>
      </c>
      <c r="B2360" s="1110">
        <v>23815.77</v>
      </c>
      <c r="C2360" s="1110">
        <v>23815.767</v>
      </c>
      <c r="D2360" s="1116" t="s">
        <v>1654</v>
      </c>
    </row>
    <row r="2361" spans="1:4" s="1104" customFormat="1" ht="11.25" customHeight="1" x14ac:dyDescent="0.2">
      <c r="A2361" s="1416"/>
      <c r="B2361" s="1111">
        <v>23815.77</v>
      </c>
      <c r="C2361" s="1111">
        <v>23815.767</v>
      </c>
      <c r="D2361" s="1117" t="s">
        <v>11</v>
      </c>
    </row>
    <row r="2362" spans="1:4" s="1104" customFormat="1" ht="11.25" customHeight="1" x14ac:dyDescent="0.2">
      <c r="A2362" s="1415" t="s">
        <v>1861</v>
      </c>
      <c r="B2362" s="1110">
        <v>19520.82</v>
      </c>
      <c r="C2362" s="1110">
        <v>19520.816000000003</v>
      </c>
      <c r="D2362" s="1116" t="s">
        <v>1654</v>
      </c>
    </row>
    <row r="2363" spans="1:4" s="1104" customFormat="1" ht="11.25" customHeight="1" x14ac:dyDescent="0.2">
      <c r="A2363" s="1415"/>
      <c r="B2363" s="1110">
        <v>19520.82</v>
      </c>
      <c r="C2363" s="1110">
        <v>19520.816000000003</v>
      </c>
      <c r="D2363" s="1116" t="s">
        <v>11</v>
      </c>
    </row>
    <row r="2364" spans="1:4" s="1104" customFormat="1" ht="11.25" customHeight="1" x14ac:dyDescent="0.2">
      <c r="A2364" s="1414" t="s">
        <v>1862</v>
      </c>
      <c r="B2364" s="1109">
        <v>4045.33</v>
      </c>
      <c r="C2364" s="1109">
        <v>4045.326</v>
      </c>
      <c r="D2364" s="1115" t="s">
        <v>1654</v>
      </c>
    </row>
    <row r="2365" spans="1:4" s="1104" customFormat="1" ht="11.25" customHeight="1" x14ac:dyDescent="0.2">
      <c r="A2365" s="1415"/>
      <c r="B2365" s="1110">
        <v>4045.33</v>
      </c>
      <c r="C2365" s="1110">
        <v>4045.326</v>
      </c>
      <c r="D2365" s="1116" t="s">
        <v>11</v>
      </c>
    </row>
    <row r="2366" spans="1:4" s="1104" customFormat="1" ht="11.25" customHeight="1" x14ac:dyDescent="0.2">
      <c r="A2366" s="1414" t="s">
        <v>1863</v>
      </c>
      <c r="B2366" s="1109">
        <v>16152.8</v>
      </c>
      <c r="C2366" s="1109">
        <v>16152.804</v>
      </c>
      <c r="D2366" s="1115" t="s">
        <v>1654</v>
      </c>
    </row>
    <row r="2367" spans="1:4" s="1104" customFormat="1" ht="11.25" customHeight="1" x14ac:dyDescent="0.2">
      <c r="A2367" s="1416"/>
      <c r="B2367" s="1111">
        <v>16152.8</v>
      </c>
      <c r="C2367" s="1111">
        <v>16152.804</v>
      </c>
      <c r="D2367" s="1117" t="s">
        <v>11</v>
      </c>
    </row>
    <row r="2368" spans="1:4" s="1104" customFormat="1" ht="11.25" customHeight="1" x14ac:dyDescent="0.2">
      <c r="A2368" s="1415" t="s">
        <v>4845</v>
      </c>
      <c r="B2368" s="1110">
        <v>100</v>
      </c>
      <c r="C2368" s="1110">
        <v>100</v>
      </c>
      <c r="D2368" s="1116" t="s">
        <v>559</v>
      </c>
    </row>
    <row r="2369" spans="1:4" s="1104" customFormat="1" ht="11.25" customHeight="1" x14ac:dyDescent="0.2">
      <c r="A2369" s="1415"/>
      <c r="B2369" s="1110">
        <v>100</v>
      </c>
      <c r="C2369" s="1110">
        <v>100</v>
      </c>
      <c r="D2369" s="1116" t="s">
        <v>11</v>
      </c>
    </row>
    <row r="2370" spans="1:4" s="1104" customFormat="1" ht="11.25" customHeight="1" x14ac:dyDescent="0.2">
      <c r="A2370" s="1414" t="s">
        <v>3302</v>
      </c>
      <c r="B2370" s="1109">
        <v>69</v>
      </c>
      <c r="C2370" s="1109">
        <v>69</v>
      </c>
      <c r="D2370" s="1115" t="s">
        <v>559</v>
      </c>
    </row>
    <row r="2371" spans="1:4" s="1104" customFormat="1" ht="11.25" customHeight="1" x14ac:dyDescent="0.2">
      <c r="A2371" s="1416"/>
      <c r="B2371" s="1111">
        <v>69</v>
      </c>
      <c r="C2371" s="1111">
        <v>69</v>
      </c>
      <c r="D2371" s="1117" t="s">
        <v>11</v>
      </c>
    </row>
    <row r="2372" spans="1:4" s="1104" customFormat="1" ht="11.25" customHeight="1" x14ac:dyDescent="0.2">
      <c r="A2372" s="1415" t="s">
        <v>3982</v>
      </c>
      <c r="B2372" s="1110">
        <v>264.32</v>
      </c>
      <c r="C2372" s="1110">
        <v>264.32</v>
      </c>
      <c r="D2372" s="1116" t="s">
        <v>3073</v>
      </c>
    </row>
    <row r="2373" spans="1:4" s="1104" customFormat="1" ht="11.25" customHeight="1" x14ac:dyDescent="0.2">
      <c r="A2373" s="1415"/>
      <c r="B2373" s="1110">
        <v>264.32</v>
      </c>
      <c r="C2373" s="1110">
        <v>264.32</v>
      </c>
      <c r="D2373" s="1116" t="s">
        <v>11</v>
      </c>
    </row>
    <row r="2374" spans="1:4" s="1104" customFormat="1" ht="11.25" customHeight="1" x14ac:dyDescent="0.2">
      <c r="A2374" s="1414" t="s">
        <v>4846</v>
      </c>
      <c r="B2374" s="1109">
        <v>350</v>
      </c>
      <c r="C2374" s="1109">
        <v>350</v>
      </c>
      <c r="D2374" s="1115" t="s">
        <v>3073</v>
      </c>
    </row>
    <row r="2375" spans="1:4" s="1104" customFormat="1" ht="11.25" customHeight="1" x14ac:dyDescent="0.2">
      <c r="A2375" s="1416"/>
      <c r="B2375" s="1111">
        <v>350</v>
      </c>
      <c r="C2375" s="1111">
        <v>350</v>
      </c>
      <c r="D2375" s="1117" t="s">
        <v>11</v>
      </c>
    </row>
    <row r="2376" spans="1:4" s="1104" customFormat="1" ht="11.25" customHeight="1" x14ac:dyDescent="0.2">
      <c r="A2376" s="1415" t="s">
        <v>4847</v>
      </c>
      <c r="B2376" s="1110">
        <v>300</v>
      </c>
      <c r="C2376" s="1110">
        <v>300</v>
      </c>
      <c r="D2376" s="1116" t="s">
        <v>559</v>
      </c>
    </row>
    <row r="2377" spans="1:4" s="1104" customFormat="1" ht="11.25" customHeight="1" x14ac:dyDescent="0.2">
      <c r="A2377" s="1415"/>
      <c r="B2377" s="1110">
        <v>300</v>
      </c>
      <c r="C2377" s="1110">
        <v>300</v>
      </c>
      <c r="D2377" s="1116" t="s">
        <v>11</v>
      </c>
    </row>
    <row r="2378" spans="1:4" s="1104" customFormat="1" ht="11.25" customHeight="1" x14ac:dyDescent="0.2">
      <c r="A2378" s="1414" t="s">
        <v>3095</v>
      </c>
      <c r="B2378" s="1109">
        <v>150</v>
      </c>
      <c r="C2378" s="1109">
        <v>150</v>
      </c>
      <c r="D2378" s="1115" t="s">
        <v>2939</v>
      </c>
    </row>
    <row r="2379" spans="1:4" s="1104" customFormat="1" ht="11.25" customHeight="1" x14ac:dyDescent="0.2">
      <c r="A2379" s="1415"/>
      <c r="B2379" s="1110">
        <v>250</v>
      </c>
      <c r="C2379" s="1110">
        <v>0</v>
      </c>
      <c r="D2379" s="1116" t="s">
        <v>3714</v>
      </c>
    </row>
    <row r="2380" spans="1:4" s="1104" customFormat="1" ht="11.25" customHeight="1" x14ac:dyDescent="0.2">
      <c r="A2380" s="1416"/>
      <c r="B2380" s="1111">
        <v>400</v>
      </c>
      <c r="C2380" s="1111">
        <v>150</v>
      </c>
      <c r="D2380" s="1117" t="s">
        <v>11</v>
      </c>
    </row>
    <row r="2381" spans="1:4" s="1104" customFormat="1" ht="11.25" customHeight="1" x14ac:dyDescent="0.2">
      <c r="A2381" s="1415" t="s">
        <v>4848</v>
      </c>
      <c r="B2381" s="1110">
        <v>49.8</v>
      </c>
      <c r="C2381" s="1110">
        <v>49.492999999999995</v>
      </c>
      <c r="D2381" s="1116" t="s">
        <v>4587</v>
      </c>
    </row>
    <row r="2382" spans="1:4" s="1104" customFormat="1" ht="11.25" customHeight="1" x14ac:dyDescent="0.2">
      <c r="A2382" s="1416"/>
      <c r="B2382" s="1111">
        <v>49.8</v>
      </c>
      <c r="C2382" s="1111">
        <v>49.492999999999995</v>
      </c>
      <c r="D2382" s="1117" t="s">
        <v>11</v>
      </c>
    </row>
    <row r="2383" spans="1:4" s="1104" customFormat="1" ht="11.25" customHeight="1" x14ac:dyDescent="0.2">
      <c r="A2383" s="1415" t="s">
        <v>2558</v>
      </c>
      <c r="B2383" s="1110">
        <v>61</v>
      </c>
      <c r="C2383" s="1110">
        <v>52.401600000000002</v>
      </c>
      <c r="D2383" s="1116" t="s">
        <v>4587</v>
      </c>
    </row>
    <row r="2384" spans="1:4" s="1104" customFormat="1" ht="11.25" customHeight="1" x14ac:dyDescent="0.2">
      <c r="A2384" s="1415"/>
      <c r="B2384" s="1110">
        <v>61</v>
      </c>
      <c r="C2384" s="1110">
        <v>52.401600000000002</v>
      </c>
      <c r="D2384" s="1116" t="s">
        <v>11</v>
      </c>
    </row>
    <row r="2385" spans="1:4" s="1104" customFormat="1" ht="11.25" customHeight="1" x14ac:dyDescent="0.2">
      <c r="A2385" s="1414" t="s">
        <v>4223</v>
      </c>
      <c r="B2385" s="1109">
        <v>1400</v>
      </c>
      <c r="C2385" s="1109">
        <v>1400</v>
      </c>
      <c r="D2385" s="1115" t="s">
        <v>3523</v>
      </c>
    </row>
    <row r="2386" spans="1:4" s="1104" customFormat="1" ht="11.25" customHeight="1" x14ac:dyDescent="0.2">
      <c r="A2386" s="1415"/>
      <c r="B2386" s="1110">
        <v>1400</v>
      </c>
      <c r="C2386" s="1110">
        <v>1400</v>
      </c>
      <c r="D2386" s="1116" t="s">
        <v>11</v>
      </c>
    </row>
    <row r="2387" spans="1:4" s="1104" customFormat="1" ht="21" x14ac:dyDescent="0.2">
      <c r="A2387" s="1414" t="s">
        <v>4849</v>
      </c>
      <c r="B2387" s="1109">
        <v>45.5</v>
      </c>
      <c r="C2387" s="1109">
        <v>45.5</v>
      </c>
      <c r="D2387" s="1115" t="s">
        <v>4613</v>
      </c>
    </row>
    <row r="2388" spans="1:4" s="1104" customFormat="1" ht="11.25" customHeight="1" x14ac:dyDescent="0.2">
      <c r="A2388" s="1416"/>
      <c r="B2388" s="1111">
        <v>45.5</v>
      </c>
      <c r="C2388" s="1111">
        <v>45.5</v>
      </c>
      <c r="D2388" s="1117" t="s">
        <v>11</v>
      </c>
    </row>
    <row r="2389" spans="1:4" s="1104" customFormat="1" ht="11.25" customHeight="1" x14ac:dyDescent="0.2">
      <c r="A2389" s="1415" t="s">
        <v>3983</v>
      </c>
      <c r="B2389" s="1110">
        <v>70</v>
      </c>
      <c r="C2389" s="1110">
        <v>70</v>
      </c>
      <c r="D2389" s="1116" t="s">
        <v>2939</v>
      </c>
    </row>
    <row r="2390" spans="1:4" s="1104" customFormat="1" ht="11.25" customHeight="1" x14ac:dyDescent="0.2">
      <c r="A2390" s="1415"/>
      <c r="B2390" s="1110">
        <v>70</v>
      </c>
      <c r="C2390" s="1110">
        <v>70</v>
      </c>
      <c r="D2390" s="1116" t="s">
        <v>11</v>
      </c>
    </row>
    <row r="2391" spans="1:4" s="1104" customFormat="1" ht="11.25" customHeight="1" x14ac:dyDescent="0.2">
      <c r="A2391" s="1414" t="s">
        <v>3012</v>
      </c>
      <c r="B2391" s="1109">
        <v>50</v>
      </c>
      <c r="C2391" s="1109">
        <v>50</v>
      </c>
      <c r="D2391" s="1115" t="s">
        <v>3714</v>
      </c>
    </row>
    <row r="2392" spans="1:4" s="1104" customFormat="1" ht="11.25" customHeight="1" x14ac:dyDescent="0.2">
      <c r="A2392" s="1416"/>
      <c r="B2392" s="1111">
        <v>50</v>
      </c>
      <c r="C2392" s="1111">
        <v>50</v>
      </c>
      <c r="D2392" s="1117" t="s">
        <v>11</v>
      </c>
    </row>
    <row r="2393" spans="1:4" s="1104" customFormat="1" ht="11.25" customHeight="1" x14ac:dyDescent="0.2">
      <c r="A2393" s="1415" t="s">
        <v>3984</v>
      </c>
      <c r="B2393" s="1110">
        <v>350</v>
      </c>
      <c r="C2393" s="1110">
        <v>350</v>
      </c>
      <c r="D2393" s="1116" t="s">
        <v>3073</v>
      </c>
    </row>
    <row r="2394" spans="1:4" s="1104" customFormat="1" ht="11.25" customHeight="1" x14ac:dyDescent="0.2">
      <c r="A2394" s="1415"/>
      <c r="B2394" s="1110">
        <v>350</v>
      </c>
      <c r="C2394" s="1110">
        <v>350</v>
      </c>
      <c r="D2394" s="1116" t="s">
        <v>11</v>
      </c>
    </row>
    <row r="2395" spans="1:4" s="1104" customFormat="1" ht="11.25" customHeight="1" x14ac:dyDescent="0.2">
      <c r="A2395" s="1414" t="s">
        <v>4850</v>
      </c>
      <c r="B2395" s="1109">
        <v>974.92000000000007</v>
      </c>
      <c r="C2395" s="1109">
        <v>974.91599999999994</v>
      </c>
      <c r="D2395" s="1115" t="s">
        <v>3073</v>
      </c>
    </row>
    <row r="2396" spans="1:4" s="1104" customFormat="1" ht="11.25" customHeight="1" x14ac:dyDescent="0.2">
      <c r="A2396" s="1416"/>
      <c r="B2396" s="1111">
        <v>974.92000000000007</v>
      </c>
      <c r="C2396" s="1111">
        <v>974.91599999999994</v>
      </c>
      <c r="D2396" s="1117" t="s">
        <v>11</v>
      </c>
    </row>
    <row r="2397" spans="1:4" s="1104" customFormat="1" ht="11.25" customHeight="1" x14ac:dyDescent="0.2">
      <c r="A2397" s="1415" t="s">
        <v>441</v>
      </c>
      <c r="B2397" s="1110">
        <v>2243.3200000000002</v>
      </c>
      <c r="C2397" s="1110">
        <v>0</v>
      </c>
      <c r="D2397" s="1116" t="s">
        <v>3714</v>
      </c>
    </row>
    <row r="2398" spans="1:4" s="1104" customFormat="1" ht="11.25" customHeight="1" x14ac:dyDescent="0.2">
      <c r="A2398" s="1415"/>
      <c r="B2398" s="1110">
        <v>2243.3200000000002</v>
      </c>
      <c r="C2398" s="1110">
        <v>0</v>
      </c>
      <c r="D2398" s="1116" t="s">
        <v>11</v>
      </c>
    </row>
    <row r="2399" spans="1:4" s="1104" customFormat="1" ht="11.25" customHeight="1" x14ac:dyDescent="0.2">
      <c r="A2399" s="1414" t="s">
        <v>3510</v>
      </c>
      <c r="B2399" s="1109">
        <v>107.06</v>
      </c>
      <c r="C2399" s="1109">
        <v>98.230999999999995</v>
      </c>
      <c r="D2399" s="1115" t="s">
        <v>3693</v>
      </c>
    </row>
    <row r="2400" spans="1:4" s="1104" customFormat="1" ht="11.25" customHeight="1" x14ac:dyDescent="0.2">
      <c r="A2400" s="1416"/>
      <c r="B2400" s="1111">
        <v>107.06</v>
      </c>
      <c r="C2400" s="1111">
        <v>98.230999999999995</v>
      </c>
      <c r="D2400" s="1117" t="s">
        <v>11</v>
      </c>
    </row>
    <row r="2401" spans="1:4" s="1104" customFormat="1" ht="11.25" customHeight="1" x14ac:dyDescent="0.2">
      <c r="A2401" s="1415" t="s">
        <v>3303</v>
      </c>
      <c r="B2401" s="1110">
        <v>35</v>
      </c>
      <c r="C2401" s="1110">
        <v>35</v>
      </c>
      <c r="D2401" s="1116" t="s">
        <v>2939</v>
      </c>
    </row>
    <row r="2402" spans="1:4" s="1104" customFormat="1" ht="11.25" customHeight="1" x14ac:dyDescent="0.2">
      <c r="A2402" s="1416"/>
      <c r="B2402" s="1111">
        <v>35</v>
      </c>
      <c r="C2402" s="1111">
        <v>35</v>
      </c>
      <c r="D2402" s="1117" t="s">
        <v>11</v>
      </c>
    </row>
    <row r="2403" spans="1:4" s="1104" customFormat="1" ht="11.25" customHeight="1" x14ac:dyDescent="0.2">
      <c r="A2403" s="1415" t="s">
        <v>3487</v>
      </c>
      <c r="B2403" s="1110">
        <v>70</v>
      </c>
      <c r="C2403" s="1110">
        <v>70</v>
      </c>
      <c r="D2403" s="1116" t="s">
        <v>2939</v>
      </c>
    </row>
    <row r="2404" spans="1:4" s="1104" customFormat="1" ht="11.25" customHeight="1" x14ac:dyDescent="0.2">
      <c r="A2404" s="1415"/>
      <c r="B2404" s="1110">
        <v>70</v>
      </c>
      <c r="C2404" s="1110">
        <v>70</v>
      </c>
      <c r="D2404" s="1116" t="s">
        <v>11</v>
      </c>
    </row>
    <row r="2405" spans="1:4" s="1104" customFormat="1" ht="11.25" customHeight="1" x14ac:dyDescent="0.2">
      <c r="A2405" s="1414" t="s">
        <v>3985</v>
      </c>
      <c r="B2405" s="1109">
        <v>1400.8</v>
      </c>
      <c r="C2405" s="1109">
        <v>1400.8</v>
      </c>
      <c r="D2405" s="1115" t="s">
        <v>3073</v>
      </c>
    </row>
    <row r="2406" spans="1:4" s="1104" customFormat="1" ht="11.25" customHeight="1" x14ac:dyDescent="0.2">
      <c r="A2406" s="1415"/>
      <c r="B2406" s="1110">
        <v>1400.8</v>
      </c>
      <c r="C2406" s="1110">
        <v>1400.8</v>
      </c>
      <c r="D2406" s="1116" t="s">
        <v>11</v>
      </c>
    </row>
    <row r="2407" spans="1:4" s="1104" customFormat="1" ht="11.25" customHeight="1" x14ac:dyDescent="0.2">
      <c r="A2407" s="1414" t="s">
        <v>3986</v>
      </c>
      <c r="B2407" s="1109">
        <v>665.74</v>
      </c>
      <c r="C2407" s="1109">
        <v>665.73900000000003</v>
      </c>
      <c r="D2407" s="1115" t="s">
        <v>3073</v>
      </c>
    </row>
    <row r="2408" spans="1:4" s="1104" customFormat="1" ht="11.25" customHeight="1" x14ac:dyDescent="0.2">
      <c r="A2408" s="1416"/>
      <c r="B2408" s="1111">
        <v>665.74</v>
      </c>
      <c r="C2408" s="1111">
        <v>665.73900000000003</v>
      </c>
      <c r="D2408" s="1117" t="s">
        <v>11</v>
      </c>
    </row>
    <row r="2409" spans="1:4" s="1104" customFormat="1" ht="11.25" customHeight="1" x14ac:dyDescent="0.2">
      <c r="A2409" s="1415" t="s">
        <v>2595</v>
      </c>
      <c r="B2409" s="1110">
        <v>198</v>
      </c>
      <c r="C2409" s="1110">
        <v>198</v>
      </c>
      <c r="D2409" s="1116" t="s">
        <v>3697</v>
      </c>
    </row>
    <row r="2410" spans="1:4" s="1104" customFormat="1" ht="11.25" customHeight="1" x14ac:dyDescent="0.2">
      <c r="A2410" s="1415"/>
      <c r="B2410" s="1110">
        <v>198</v>
      </c>
      <c r="C2410" s="1110">
        <v>198</v>
      </c>
      <c r="D2410" s="1116" t="s">
        <v>11</v>
      </c>
    </row>
    <row r="2411" spans="1:4" s="1104" customFormat="1" ht="11.25" customHeight="1" x14ac:dyDescent="0.2">
      <c r="A2411" s="1414" t="s">
        <v>1864</v>
      </c>
      <c r="B2411" s="1109">
        <v>220</v>
      </c>
      <c r="C2411" s="1109">
        <v>220</v>
      </c>
      <c r="D2411" s="1115" t="s">
        <v>611</v>
      </c>
    </row>
    <row r="2412" spans="1:4" s="1104" customFormat="1" ht="11.25" customHeight="1" x14ac:dyDescent="0.2">
      <c r="A2412" s="1416"/>
      <c r="B2412" s="1111">
        <v>220</v>
      </c>
      <c r="C2412" s="1111">
        <v>220</v>
      </c>
      <c r="D2412" s="1117" t="s">
        <v>11</v>
      </c>
    </row>
    <row r="2413" spans="1:4" s="1104" customFormat="1" ht="11.25" customHeight="1" x14ac:dyDescent="0.2">
      <c r="A2413" s="1415" t="s">
        <v>1865</v>
      </c>
      <c r="B2413" s="1110">
        <v>770</v>
      </c>
      <c r="C2413" s="1110">
        <v>770</v>
      </c>
      <c r="D2413" s="1116" t="s">
        <v>611</v>
      </c>
    </row>
    <row r="2414" spans="1:4" s="1104" customFormat="1" ht="11.25" customHeight="1" x14ac:dyDescent="0.2">
      <c r="A2414" s="1415"/>
      <c r="B2414" s="1110">
        <v>770</v>
      </c>
      <c r="C2414" s="1110">
        <v>770</v>
      </c>
      <c r="D2414" s="1116" t="s">
        <v>11</v>
      </c>
    </row>
    <row r="2415" spans="1:4" s="1104" customFormat="1" ht="11.25" customHeight="1" x14ac:dyDescent="0.2">
      <c r="A2415" s="1414" t="s">
        <v>442</v>
      </c>
      <c r="B2415" s="1109">
        <v>220</v>
      </c>
      <c r="C2415" s="1109">
        <v>220</v>
      </c>
      <c r="D2415" s="1115" t="s">
        <v>611</v>
      </c>
    </row>
    <row r="2416" spans="1:4" s="1104" customFormat="1" ht="11.25" customHeight="1" x14ac:dyDescent="0.2">
      <c r="A2416" s="1416"/>
      <c r="B2416" s="1111">
        <v>220</v>
      </c>
      <c r="C2416" s="1111">
        <v>220</v>
      </c>
      <c r="D2416" s="1117" t="s">
        <v>11</v>
      </c>
    </row>
    <row r="2417" spans="1:4" s="1104" customFormat="1" ht="11.25" customHeight="1" x14ac:dyDescent="0.2">
      <c r="A2417" s="1415" t="s">
        <v>1866</v>
      </c>
      <c r="B2417" s="1110">
        <v>440</v>
      </c>
      <c r="C2417" s="1110">
        <v>440</v>
      </c>
      <c r="D2417" s="1116" t="s">
        <v>611</v>
      </c>
    </row>
    <row r="2418" spans="1:4" s="1104" customFormat="1" ht="11.25" customHeight="1" x14ac:dyDescent="0.2">
      <c r="A2418" s="1415"/>
      <c r="B2418" s="1110">
        <v>440</v>
      </c>
      <c r="C2418" s="1110">
        <v>440</v>
      </c>
      <c r="D2418" s="1116" t="s">
        <v>11</v>
      </c>
    </row>
    <row r="2419" spans="1:4" s="1104" customFormat="1" ht="11.25" customHeight="1" x14ac:dyDescent="0.2">
      <c r="A2419" s="1414" t="s">
        <v>4214</v>
      </c>
      <c r="B2419" s="1109">
        <v>29</v>
      </c>
      <c r="C2419" s="1109">
        <v>29</v>
      </c>
      <c r="D2419" s="1115" t="s">
        <v>3714</v>
      </c>
    </row>
    <row r="2420" spans="1:4" s="1104" customFormat="1" ht="11.25" customHeight="1" x14ac:dyDescent="0.2">
      <c r="A2420" s="1416"/>
      <c r="B2420" s="1111">
        <v>29</v>
      </c>
      <c r="C2420" s="1111">
        <v>29</v>
      </c>
      <c r="D2420" s="1117" t="s">
        <v>11</v>
      </c>
    </row>
    <row r="2421" spans="1:4" s="1104" customFormat="1" ht="11.25" customHeight="1" x14ac:dyDescent="0.2">
      <c r="A2421" s="1415" t="s">
        <v>1867</v>
      </c>
      <c r="B2421" s="1110">
        <v>220</v>
      </c>
      <c r="C2421" s="1110">
        <v>220</v>
      </c>
      <c r="D2421" s="1116" t="s">
        <v>611</v>
      </c>
    </row>
    <row r="2422" spans="1:4" s="1104" customFormat="1" ht="11.25" customHeight="1" x14ac:dyDescent="0.2">
      <c r="A2422" s="1415"/>
      <c r="B2422" s="1110">
        <v>70</v>
      </c>
      <c r="C2422" s="1110">
        <v>70</v>
      </c>
      <c r="D2422" s="1116" t="s">
        <v>2939</v>
      </c>
    </row>
    <row r="2423" spans="1:4" s="1104" customFormat="1" ht="11.25" customHeight="1" x14ac:dyDescent="0.2">
      <c r="A2423" s="1416"/>
      <c r="B2423" s="1111">
        <v>290</v>
      </c>
      <c r="C2423" s="1111">
        <v>290</v>
      </c>
      <c r="D2423" s="1117" t="s">
        <v>11</v>
      </c>
    </row>
    <row r="2424" spans="1:4" s="1104" customFormat="1" ht="11.25" customHeight="1" x14ac:dyDescent="0.2">
      <c r="A2424" s="1415" t="s">
        <v>3304</v>
      </c>
      <c r="B2424" s="1110">
        <v>70</v>
      </c>
      <c r="C2424" s="1110">
        <v>70</v>
      </c>
      <c r="D2424" s="1116" t="s">
        <v>2939</v>
      </c>
    </row>
    <row r="2425" spans="1:4" s="1104" customFormat="1" ht="11.25" customHeight="1" x14ac:dyDescent="0.2">
      <c r="A2425" s="1415"/>
      <c r="B2425" s="1110">
        <v>70</v>
      </c>
      <c r="C2425" s="1110">
        <v>70</v>
      </c>
      <c r="D2425" s="1116" t="s">
        <v>11</v>
      </c>
    </row>
    <row r="2426" spans="1:4" s="1104" customFormat="1" ht="11.25" customHeight="1" x14ac:dyDescent="0.2">
      <c r="A2426" s="1414" t="s">
        <v>4215</v>
      </c>
      <c r="B2426" s="1109">
        <v>1870</v>
      </c>
      <c r="C2426" s="1109">
        <v>1870</v>
      </c>
      <c r="D2426" s="1115" t="s">
        <v>611</v>
      </c>
    </row>
    <row r="2427" spans="1:4" s="1104" customFormat="1" ht="11.25" customHeight="1" x14ac:dyDescent="0.2">
      <c r="A2427" s="1415"/>
      <c r="B2427" s="1110">
        <v>300</v>
      </c>
      <c r="C2427" s="1110">
        <v>300</v>
      </c>
      <c r="D2427" s="1116" t="s">
        <v>2939</v>
      </c>
    </row>
    <row r="2428" spans="1:4" s="1104" customFormat="1" ht="11.25" customHeight="1" x14ac:dyDescent="0.2">
      <c r="A2428" s="1415"/>
      <c r="B2428" s="1110">
        <v>3000</v>
      </c>
      <c r="C2428" s="1110">
        <v>2837.3544200000001</v>
      </c>
      <c r="D2428" s="1116" t="s">
        <v>560</v>
      </c>
    </row>
    <row r="2429" spans="1:4" s="1104" customFormat="1" ht="11.25" customHeight="1" x14ac:dyDescent="0.2">
      <c r="A2429" s="1415"/>
      <c r="B2429" s="1110">
        <v>200</v>
      </c>
      <c r="C2429" s="1110">
        <v>200</v>
      </c>
      <c r="D2429" s="1116" t="s">
        <v>3714</v>
      </c>
    </row>
    <row r="2430" spans="1:4" s="1104" customFormat="1" ht="11.25" customHeight="1" x14ac:dyDescent="0.2">
      <c r="A2430" s="1415"/>
      <c r="B2430" s="1110">
        <v>5370</v>
      </c>
      <c r="C2430" s="1110">
        <v>5207.3544199999997</v>
      </c>
      <c r="D2430" s="1116" t="s">
        <v>11</v>
      </c>
    </row>
    <row r="2431" spans="1:4" s="1104" customFormat="1" ht="11.25" customHeight="1" x14ac:dyDescent="0.2">
      <c r="A2431" s="1414" t="s">
        <v>2846</v>
      </c>
      <c r="B2431" s="1109">
        <v>220</v>
      </c>
      <c r="C2431" s="1109">
        <v>220</v>
      </c>
      <c r="D2431" s="1115" t="s">
        <v>611</v>
      </c>
    </row>
    <row r="2432" spans="1:4" s="1104" customFormat="1" ht="11.25" customHeight="1" x14ac:dyDescent="0.2">
      <c r="A2432" s="1415"/>
      <c r="B2432" s="1110">
        <v>48</v>
      </c>
      <c r="C2432" s="1110">
        <v>48</v>
      </c>
      <c r="D2432" s="1116" t="s">
        <v>2939</v>
      </c>
    </row>
    <row r="2433" spans="1:4" s="1104" customFormat="1" ht="11.25" customHeight="1" x14ac:dyDescent="0.2">
      <c r="A2433" s="1415"/>
      <c r="B2433" s="1110">
        <v>200</v>
      </c>
      <c r="C2433" s="1110">
        <v>200</v>
      </c>
      <c r="D2433" s="1116" t="s">
        <v>3714</v>
      </c>
    </row>
    <row r="2434" spans="1:4" s="1104" customFormat="1" ht="11.25" customHeight="1" x14ac:dyDescent="0.2">
      <c r="A2434" s="1416"/>
      <c r="B2434" s="1111">
        <v>468</v>
      </c>
      <c r="C2434" s="1111">
        <v>468</v>
      </c>
      <c r="D2434" s="1117" t="s">
        <v>11</v>
      </c>
    </row>
    <row r="2435" spans="1:4" s="1104" customFormat="1" ht="11.25" customHeight="1" x14ac:dyDescent="0.2">
      <c r="A2435" s="1415" t="s">
        <v>2721</v>
      </c>
      <c r="B2435" s="1110">
        <v>910</v>
      </c>
      <c r="C2435" s="1110">
        <v>910</v>
      </c>
      <c r="D2435" s="1116" t="s">
        <v>2896</v>
      </c>
    </row>
    <row r="2436" spans="1:4" s="1104" customFormat="1" ht="11.25" customHeight="1" x14ac:dyDescent="0.2">
      <c r="A2436" s="1415"/>
      <c r="B2436" s="1110">
        <v>910</v>
      </c>
      <c r="C2436" s="1110">
        <v>910</v>
      </c>
      <c r="D2436" s="1116" t="s">
        <v>11</v>
      </c>
    </row>
    <row r="2437" spans="1:4" s="1104" customFormat="1" ht="11.25" customHeight="1" x14ac:dyDescent="0.2">
      <c r="A2437" s="1414" t="s">
        <v>3987</v>
      </c>
      <c r="B2437" s="1109">
        <v>65</v>
      </c>
      <c r="C2437" s="1109">
        <v>65</v>
      </c>
      <c r="D2437" s="1115" t="s">
        <v>2939</v>
      </c>
    </row>
    <row r="2438" spans="1:4" s="1104" customFormat="1" ht="11.25" customHeight="1" x14ac:dyDescent="0.2">
      <c r="A2438" s="1416"/>
      <c r="B2438" s="1111">
        <v>65</v>
      </c>
      <c r="C2438" s="1111">
        <v>65</v>
      </c>
      <c r="D2438" s="1117" t="s">
        <v>11</v>
      </c>
    </row>
    <row r="2439" spans="1:4" s="1104" customFormat="1" ht="11.25" customHeight="1" x14ac:dyDescent="0.2">
      <c r="A2439" s="1415" t="s">
        <v>2847</v>
      </c>
      <c r="B2439" s="1110">
        <v>70</v>
      </c>
      <c r="C2439" s="1110">
        <v>70</v>
      </c>
      <c r="D2439" s="1116" t="s">
        <v>2939</v>
      </c>
    </row>
    <row r="2440" spans="1:4" s="1104" customFormat="1" ht="11.25" customHeight="1" x14ac:dyDescent="0.2">
      <c r="A2440" s="1415"/>
      <c r="B2440" s="1110">
        <v>70</v>
      </c>
      <c r="C2440" s="1110">
        <v>70</v>
      </c>
      <c r="D2440" s="1116" t="s">
        <v>11</v>
      </c>
    </row>
    <row r="2441" spans="1:4" s="1104" customFormat="1" ht="11.25" customHeight="1" x14ac:dyDescent="0.2">
      <c r="A2441" s="1414" t="s">
        <v>3096</v>
      </c>
      <c r="B2441" s="1109">
        <v>120</v>
      </c>
      <c r="C2441" s="1109">
        <v>120</v>
      </c>
      <c r="D2441" s="1115" t="s">
        <v>2939</v>
      </c>
    </row>
    <row r="2442" spans="1:4" s="1104" customFormat="1" ht="11.25" customHeight="1" x14ac:dyDescent="0.2">
      <c r="A2442" s="1416"/>
      <c r="B2442" s="1111">
        <v>120</v>
      </c>
      <c r="C2442" s="1111">
        <v>120</v>
      </c>
      <c r="D2442" s="1117" t="s">
        <v>11</v>
      </c>
    </row>
    <row r="2443" spans="1:4" s="1104" customFormat="1" ht="21" x14ac:dyDescent="0.2">
      <c r="A2443" s="1415" t="s">
        <v>4851</v>
      </c>
      <c r="B2443" s="1110">
        <v>99</v>
      </c>
      <c r="C2443" s="1110">
        <v>99</v>
      </c>
      <c r="D2443" s="1116" t="s">
        <v>4613</v>
      </c>
    </row>
    <row r="2444" spans="1:4" s="1104" customFormat="1" ht="11.25" customHeight="1" x14ac:dyDescent="0.2">
      <c r="A2444" s="1415"/>
      <c r="B2444" s="1110">
        <v>99</v>
      </c>
      <c r="C2444" s="1110">
        <v>99</v>
      </c>
      <c r="D2444" s="1116" t="s">
        <v>11</v>
      </c>
    </row>
    <row r="2445" spans="1:4" s="1104" customFormat="1" ht="11.25" customHeight="1" x14ac:dyDescent="0.2">
      <c r="A2445" s="1414" t="s">
        <v>3988</v>
      </c>
      <c r="B2445" s="1109">
        <v>315.32</v>
      </c>
      <c r="C2445" s="1109">
        <v>315.315</v>
      </c>
      <c r="D2445" s="1115" t="s">
        <v>3073</v>
      </c>
    </row>
    <row r="2446" spans="1:4" s="1104" customFormat="1" ht="11.25" customHeight="1" x14ac:dyDescent="0.2">
      <c r="A2446" s="1416"/>
      <c r="B2446" s="1111">
        <v>315.32</v>
      </c>
      <c r="C2446" s="1111">
        <v>315.315</v>
      </c>
      <c r="D2446" s="1117" t="s">
        <v>11</v>
      </c>
    </row>
    <row r="2447" spans="1:4" s="1104" customFormat="1" ht="11.25" customHeight="1" x14ac:dyDescent="0.2">
      <c r="A2447" s="1415" t="s">
        <v>4852</v>
      </c>
      <c r="B2447" s="1110">
        <v>51.1</v>
      </c>
      <c r="C2447" s="1110">
        <v>51.1</v>
      </c>
      <c r="D2447" s="1116" t="s">
        <v>651</v>
      </c>
    </row>
    <row r="2448" spans="1:4" s="1104" customFormat="1" ht="11.25" customHeight="1" x14ac:dyDescent="0.2">
      <c r="A2448" s="1416"/>
      <c r="B2448" s="1111">
        <v>51.1</v>
      </c>
      <c r="C2448" s="1111">
        <v>51.1</v>
      </c>
      <c r="D2448" s="1117" t="s">
        <v>11</v>
      </c>
    </row>
    <row r="2449" spans="1:4" s="1104" customFormat="1" ht="11.25" customHeight="1" x14ac:dyDescent="0.2">
      <c r="A2449" s="1415" t="s">
        <v>2559</v>
      </c>
      <c r="B2449" s="1110">
        <v>110</v>
      </c>
      <c r="C2449" s="1110">
        <v>110</v>
      </c>
      <c r="D2449" s="1116" t="s">
        <v>3220</v>
      </c>
    </row>
    <row r="2450" spans="1:4" s="1104" customFormat="1" ht="11.25" customHeight="1" x14ac:dyDescent="0.2">
      <c r="A2450" s="1415"/>
      <c r="B2450" s="1110">
        <v>95</v>
      </c>
      <c r="C2450" s="1110">
        <v>95</v>
      </c>
      <c r="D2450" s="1116" t="s">
        <v>559</v>
      </c>
    </row>
    <row r="2451" spans="1:4" s="1104" customFormat="1" ht="11.25" customHeight="1" x14ac:dyDescent="0.2">
      <c r="A2451" s="1415"/>
      <c r="B2451" s="1110">
        <v>205</v>
      </c>
      <c r="C2451" s="1110">
        <v>205</v>
      </c>
      <c r="D2451" s="1116" t="s">
        <v>11</v>
      </c>
    </row>
    <row r="2452" spans="1:4" s="1104" customFormat="1" ht="11.25" customHeight="1" x14ac:dyDescent="0.2">
      <c r="A2452" s="1414" t="s">
        <v>3305</v>
      </c>
      <c r="B2452" s="1109">
        <v>130</v>
      </c>
      <c r="C2452" s="1109">
        <v>130</v>
      </c>
      <c r="D2452" s="1115" t="s">
        <v>2896</v>
      </c>
    </row>
    <row r="2453" spans="1:4" s="1104" customFormat="1" ht="11.25" customHeight="1" x14ac:dyDescent="0.2">
      <c r="A2453" s="1415"/>
      <c r="B2453" s="1110">
        <v>130</v>
      </c>
      <c r="C2453" s="1110">
        <v>130</v>
      </c>
      <c r="D2453" s="1116" t="s">
        <v>11</v>
      </c>
    </row>
    <row r="2454" spans="1:4" s="1104" customFormat="1" ht="11.25" customHeight="1" x14ac:dyDescent="0.2">
      <c r="A2454" s="1414" t="s">
        <v>3013</v>
      </c>
      <c r="B2454" s="1109">
        <v>45</v>
      </c>
      <c r="C2454" s="1109">
        <v>45</v>
      </c>
      <c r="D2454" s="1115" t="s">
        <v>2939</v>
      </c>
    </row>
    <row r="2455" spans="1:4" s="1104" customFormat="1" ht="11.25" customHeight="1" x14ac:dyDescent="0.2">
      <c r="A2455" s="1416"/>
      <c r="B2455" s="1111">
        <v>45</v>
      </c>
      <c r="C2455" s="1111">
        <v>45</v>
      </c>
      <c r="D2455" s="1117" t="s">
        <v>11</v>
      </c>
    </row>
    <row r="2456" spans="1:4" s="1104" customFormat="1" ht="11.25" customHeight="1" x14ac:dyDescent="0.2">
      <c r="A2456" s="1414" t="s">
        <v>3989</v>
      </c>
      <c r="B2456" s="1109">
        <v>70</v>
      </c>
      <c r="C2456" s="1109">
        <v>70</v>
      </c>
      <c r="D2456" s="1115" t="s">
        <v>2939</v>
      </c>
    </row>
    <row r="2457" spans="1:4" s="1104" customFormat="1" ht="11.25" customHeight="1" x14ac:dyDescent="0.2">
      <c r="A2457" s="1416"/>
      <c r="B2457" s="1111">
        <v>70</v>
      </c>
      <c r="C2457" s="1111">
        <v>70</v>
      </c>
      <c r="D2457" s="1117" t="s">
        <v>11</v>
      </c>
    </row>
    <row r="2458" spans="1:4" s="1104" customFormat="1" ht="11.25" customHeight="1" x14ac:dyDescent="0.2">
      <c r="A2458" s="1414" t="s">
        <v>3014</v>
      </c>
      <c r="B2458" s="1109">
        <v>150</v>
      </c>
      <c r="C2458" s="1109">
        <v>150</v>
      </c>
      <c r="D2458" s="1115" t="s">
        <v>2939</v>
      </c>
    </row>
    <row r="2459" spans="1:4" s="1104" customFormat="1" ht="11.25" customHeight="1" x14ac:dyDescent="0.2">
      <c r="A2459" s="1416"/>
      <c r="B2459" s="1111">
        <v>150</v>
      </c>
      <c r="C2459" s="1111">
        <v>150</v>
      </c>
      <c r="D2459" s="1117" t="s">
        <v>11</v>
      </c>
    </row>
    <row r="2460" spans="1:4" s="1104" customFormat="1" ht="11.25" customHeight="1" x14ac:dyDescent="0.2">
      <c r="A2460" s="1415" t="s">
        <v>3015</v>
      </c>
      <c r="B2460" s="1110">
        <v>60</v>
      </c>
      <c r="C2460" s="1110">
        <v>60</v>
      </c>
      <c r="D2460" s="1116" t="s">
        <v>2939</v>
      </c>
    </row>
    <row r="2461" spans="1:4" s="1104" customFormat="1" ht="11.25" customHeight="1" x14ac:dyDescent="0.2">
      <c r="A2461" s="1415"/>
      <c r="B2461" s="1110">
        <v>60</v>
      </c>
      <c r="C2461" s="1110">
        <v>60</v>
      </c>
      <c r="D2461" s="1116" t="s">
        <v>11</v>
      </c>
    </row>
    <row r="2462" spans="1:4" s="1104" customFormat="1" ht="11.25" customHeight="1" x14ac:dyDescent="0.2">
      <c r="A2462" s="1414" t="s">
        <v>3016</v>
      </c>
      <c r="B2462" s="1109">
        <v>100</v>
      </c>
      <c r="C2462" s="1109">
        <v>100</v>
      </c>
      <c r="D2462" s="1115" t="s">
        <v>2510</v>
      </c>
    </row>
    <row r="2463" spans="1:4" s="1104" customFormat="1" ht="11.25" customHeight="1" x14ac:dyDescent="0.2">
      <c r="A2463" s="1416"/>
      <c r="B2463" s="1111">
        <v>100</v>
      </c>
      <c r="C2463" s="1111">
        <v>100</v>
      </c>
      <c r="D2463" s="1117" t="s">
        <v>11</v>
      </c>
    </row>
    <row r="2464" spans="1:4" s="1104" customFormat="1" ht="11.25" customHeight="1" x14ac:dyDescent="0.2">
      <c r="A2464" s="1415" t="s">
        <v>3990</v>
      </c>
      <c r="B2464" s="1110">
        <v>304.25</v>
      </c>
      <c r="C2464" s="1110">
        <v>304.25299999999999</v>
      </c>
      <c r="D2464" s="1116" t="s">
        <v>3073</v>
      </c>
    </row>
    <row r="2465" spans="1:4" s="1104" customFormat="1" ht="11.25" customHeight="1" x14ac:dyDescent="0.2">
      <c r="A2465" s="1415"/>
      <c r="B2465" s="1110">
        <v>304.25</v>
      </c>
      <c r="C2465" s="1110">
        <v>304.25299999999999</v>
      </c>
      <c r="D2465" s="1116" t="s">
        <v>11</v>
      </c>
    </row>
    <row r="2466" spans="1:4" s="1104" customFormat="1" ht="11.25" customHeight="1" x14ac:dyDescent="0.2">
      <c r="A2466" s="1414" t="s">
        <v>3991</v>
      </c>
      <c r="B2466" s="1109">
        <v>304</v>
      </c>
      <c r="C2466" s="1109">
        <v>304.00200000000001</v>
      </c>
      <c r="D2466" s="1115" t="s">
        <v>3073</v>
      </c>
    </row>
    <row r="2467" spans="1:4" s="1104" customFormat="1" ht="11.25" customHeight="1" x14ac:dyDescent="0.2">
      <c r="A2467" s="1416"/>
      <c r="B2467" s="1111">
        <v>304</v>
      </c>
      <c r="C2467" s="1111">
        <v>304.00200000000001</v>
      </c>
      <c r="D2467" s="1117" t="s">
        <v>11</v>
      </c>
    </row>
    <row r="2468" spans="1:4" s="1104" customFormat="1" ht="11.25" customHeight="1" x14ac:dyDescent="0.2">
      <c r="A2468" s="1415" t="s">
        <v>2596</v>
      </c>
      <c r="B2468" s="1110">
        <v>150</v>
      </c>
      <c r="C2468" s="1110">
        <v>150</v>
      </c>
      <c r="D2468" s="1116" t="s">
        <v>3697</v>
      </c>
    </row>
    <row r="2469" spans="1:4" s="1104" customFormat="1" ht="11.25" customHeight="1" x14ac:dyDescent="0.2">
      <c r="A2469" s="1416"/>
      <c r="B2469" s="1111">
        <v>150</v>
      </c>
      <c r="C2469" s="1111">
        <v>150</v>
      </c>
      <c r="D2469" s="1117" t="s">
        <v>11</v>
      </c>
    </row>
    <row r="2470" spans="1:4" s="1104" customFormat="1" ht="11.25" customHeight="1" x14ac:dyDescent="0.2">
      <c r="A2470" s="1415" t="s">
        <v>4853</v>
      </c>
      <c r="B2470" s="1110">
        <v>65</v>
      </c>
      <c r="C2470" s="1110">
        <v>65</v>
      </c>
      <c r="D2470" s="1116" t="s">
        <v>2939</v>
      </c>
    </row>
    <row r="2471" spans="1:4" s="1104" customFormat="1" ht="11.25" customHeight="1" x14ac:dyDescent="0.2">
      <c r="A2471" s="1415"/>
      <c r="B2471" s="1110">
        <v>65</v>
      </c>
      <c r="C2471" s="1110">
        <v>65</v>
      </c>
      <c r="D2471" s="1116" t="s">
        <v>11</v>
      </c>
    </row>
    <row r="2472" spans="1:4" s="1104" customFormat="1" ht="11.25" customHeight="1" x14ac:dyDescent="0.2">
      <c r="A2472" s="1414" t="s">
        <v>3992</v>
      </c>
      <c r="B2472" s="1109">
        <v>220</v>
      </c>
      <c r="C2472" s="1109">
        <v>220</v>
      </c>
      <c r="D2472" s="1115" t="s">
        <v>611</v>
      </c>
    </row>
    <row r="2473" spans="1:4" s="1104" customFormat="1" ht="11.25" customHeight="1" x14ac:dyDescent="0.2">
      <c r="A2473" s="1415"/>
      <c r="B2473" s="1110">
        <v>220</v>
      </c>
      <c r="C2473" s="1110">
        <v>220</v>
      </c>
      <c r="D2473" s="1116" t="s">
        <v>11</v>
      </c>
    </row>
    <row r="2474" spans="1:4" s="1104" customFormat="1" ht="11.25" customHeight="1" x14ac:dyDescent="0.2">
      <c r="A2474" s="1414" t="s">
        <v>1868</v>
      </c>
      <c r="B2474" s="1109">
        <v>1227.74</v>
      </c>
      <c r="C2474" s="1109">
        <v>1227.7379999999998</v>
      </c>
      <c r="D2474" s="1115" t="s">
        <v>1654</v>
      </c>
    </row>
    <row r="2475" spans="1:4" s="1104" customFormat="1" ht="11.25" customHeight="1" x14ac:dyDescent="0.2">
      <c r="A2475" s="1416"/>
      <c r="B2475" s="1111">
        <v>1227.74</v>
      </c>
      <c r="C2475" s="1111">
        <v>1227.7379999999998</v>
      </c>
      <c r="D2475" s="1117" t="s">
        <v>11</v>
      </c>
    </row>
    <row r="2476" spans="1:4" s="1104" customFormat="1" ht="11.25" customHeight="1" x14ac:dyDescent="0.2">
      <c r="A2476" s="1415" t="s">
        <v>1869</v>
      </c>
      <c r="B2476" s="1110">
        <v>750</v>
      </c>
      <c r="C2476" s="1110">
        <v>750</v>
      </c>
      <c r="D2476" s="1116" t="s">
        <v>591</v>
      </c>
    </row>
    <row r="2477" spans="1:4" s="1104" customFormat="1" ht="11.25" customHeight="1" x14ac:dyDescent="0.2">
      <c r="A2477" s="1415"/>
      <c r="B2477" s="1110">
        <v>750</v>
      </c>
      <c r="C2477" s="1110">
        <v>750</v>
      </c>
      <c r="D2477" s="1116" t="s">
        <v>11</v>
      </c>
    </row>
    <row r="2478" spans="1:4" s="1104" customFormat="1" ht="11.25" customHeight="1" x14ac:dyDescent="0.2">
      <c r="A2478" s="1414" t="s">
        <v>3017</v>
      </c>
      <c r="B2478" s="1109">
        <v>816</v>
      </c>
      <c r="C2478" s="1109">
        <v>750</v>
      </c>
      <c r="D2478" s="1115" t="s">
        <v>591</v>
      </c>
    </row>
    <row r="2479" spans="1:4" s="1104" customFormat="1" ht="11.25" customHeight="1" x14ac:dyDescent="0.2">
      <c r="A2479" s="1416"/>
      <c r="B2479" s="1111">
        <v>816</v>
      </c>
      <c r="C2479" s="1111">
        <v>750</v>
      </c>
      <c r="D2479" s="1117" t="s">
        <v>11</v>
      </c>
    </row>
    <row r="2480" spans="1:4" s="1104" customFormat="1" ht="11.25" customHeight="1" x14ac:dyDescent="0.2">
      <c r="A2480" s="1415" t="s">
        <v>3993</v>
      </c>
      <c r="B2480" s="1110">
        <v>120</v>
      </c>
      <c r="C2480" s="1110">
        <v>120</v>
      </c>
      <c r="D2480" s="1116" t="s">
        <v>3770</v>
      </c>
    </row>
    <row r="2481" spans="1:4" s="1104" customFormat="1" ht="11.25" customHeight="1" x14ac:dyDescent="0.2">
      <c r="A2481" s="1415"/>
      <c r="B2481" s="1110">
        <v>120</v>
      </c>
      <c r="C2481" s="1110">
        <v>120</v>
      </c>
      <c r="D2481" s="1116" t="s">
        <v>11</v>
      </c>
    </row>
    <row r="2482" spans="1:4" s="1104" customFormat="1" ht="21" x14ac:dyDescent="0.2">
      <c r="A2482" s="1414" t="s">
        <v>1870</v>
      </c>
      <c r="B2482" s="1109">
        <v>84</v>
      </c>
      <c r="C2482" s="1109">
        <v>84</v>
      </c>
      <c r="D2482" s="1115" t="s">
        <v>599</v>
      </c>
    </row>
    <row r="2483" spans="1:4" s="1104" customFormat="1" ht="11.25" customHeight="1" x14ac:dyDescent="0.2">
      <c r="A2483" s="1415"/>
      <c r="B2483" s="1110">
        <v>3188</v>
      </c>
      <c r="C2483" s="1110">
        <v>3188</v>
      </c>
      <c r="D2483" s="1116" t="s">
        <v>600</v>
      </c>
    </row>
    <row r="2484" spans="1:4" s="1104" customFormat="1" ht="11.25" customHeight="1" x14ac:dyDescent="0.2">
      <c r="A2484" s="1415"/>
      <c r="B2484" s="1110">
        <v>82.5</v>
      </c>
      <c r="C2484" s="1110">
        <v>82.5</v>
      </c>
      <c r="D2484" s="1116" t="s">
        <v>598</v>
      </c>
    </row>
    <row r="2485" spans="1:4" s="1104" customFormat="1" ht="11.25" customHeight="1" x14ac:dyDescent="0.2">
      <c r="A2485" s="1416"/>
      <c r="B2485" s="1111">
        <v>3354.5</v>
      </c>
      <c r="C2485" s="1111">
        <v>3354.5</v>
      </c>
      <c r="D2485" s="1117" t="s">
        <v>11</v>
      </c>
    </row>
    <row r="2486" spans="1:4" s="1104" customFormat="1" ht="21" x14ac:dyDescent="0.2">
      <c r="A2486" s="1415" t="s">
        <v>4854</v>
      </c>
      <c r="B2486" s="1110">
        <v>300</v>
      </c>
      <c r="C2486" s="1110">
        <v>300</v>
      </c>
      <c r="D2486" s="1116" t="s">
        <v>599</v>
      </c>
    </row>
    <row r="2487" spans="1:4" s="1104" customFormat="1" ht="11.25" customHeight="1" x14ac:dyDescent="0.2">
      <c r="A2487" s="1415"/>
      <c r="B2487" s="1110">
        <v>61.5</v>
      </c>
      <c r="C2487" s="1110">
        <v>61.5</v>
      </c>
      <c r="D2487" s="1116" t="s">
        <v>598</v>
      </c>
    </row>
    <row r="2488" spans="1:4" s="1104" customFormat="1" ht="11.25" customHeight="1" x14ac:dyDescent="0.2">
      <c r="A2488" s="1415"/>
      <c r="B2488" s="1110">
        <v>361.5</v>
      </c>
      <c r="C2488" s="1110">
        <v>361.5</v>
      </c>
      <c r="D2488" s="1116" t="s">
        <v>11</v>
      </c>
    </row>
    <row r="2489" spans="1:4" s="1104" customFormat="1" ht="11.25" customHeight="1" x14ac:dyDescent="0.2">
      <c r="A2489" s="1414" t="s">
        <v>3306</v>
      </c>
      <c r="B2489" s="1109">
        <v>44</v>
      </c>
      <c r="C2489" s="1109">
        <v>44</v>
      </c>
      <c r="D2489" s="1115" t="s">
        <v>2510</v>
      </c>
    </row>
    <row r="2490" spans="1:4" s="1104" customFormat="1" ht="11.25" customHeight="1" x14ac:dyDescent="0.2">
      <c r="A2490" s="1416"/>
      <c r="B2490" s="1111">
        <v>44</v>
      </c>
      <c r="C2490" s="1111">
        <v>44</v>
      </c>
      <c r="D2490" s="1117" t="s">
        <v>11</v>
      </c>
    </row>
    <row r="2491" spans="1:4" s="1104" customFormat="1" ht="11.25" customHeight="1" x14ac:dyDescent="0.2">
      <c r="A2491" s="1415" t="s">
        <v>1871</v>
      </c>
      <c r="B2491" s="1110">
        <v>99.65</v>
      </c>
      <c r="C2491" s="1110">
        <v>99.65</v>
      </c>
      <c r="D2491" s="1116" t="s">
        <v>579</v>
      </c>
    </row>
    <row r="2492" spans="1:4" s="1104" customFormat="1" ht="11.25" customHeight="1" x14ac:dyDescent="0.2">
      <c r="A2492" s="1416"/>
      <c r="B2492" s="1111">
        <v>99.65</v>
      </c>
      <c r="C2492" s="1111">
        <v>99.65</v>
      </c>
      <c r="D2492" s="1117" t="s">
        <v>11</v>
      </c>
    </row>
    <row r="2493" spans="1:4" s="1104" customFormat="1" ht="11.25" customHeight="1" x14ac:dyDescent="0.2">
      <c r="A2493" s="1415" t="s">
        <v>2520</v>
      </c>
      <c r="B2493" s="1110">
        <v>298.39999999999998</v>
      </c>
      <c r="C2493" s="1110">
        <v>282.60000000000002</v>
      </c>
      <c r="D2493" s="1116" t="s">
        <v>590</v>
      </c>
    </row>
    <row r="2494" spans="1:4" s="1104" customFormat="1" ht="11.25" customHeight="1" x14ac:dyDescent="0.2">
      <c r="A2494" s="1415"/>
      <c r="B2494" s="1110">
        <v>298.39999999999998</v>
      </c>
      <c r="C2494" s="1110">
        <v>282.60000000000002</v>
      </c>
      <c r="D2494" s="1116" t="s">
        <v>11</v>
      </c>
    </row>
    <row r="2495" spans="1:4" s="1104" customFormat="1" ht="11.25" customHeight="1" x14ac:dyDescent="0.2">
      <c r="A2495" s="1414" t="s">
        <v>3018</v>
      </c>
      <c r="B2495" s="1109">
        <v>250.24</v>
      </c>
      <c r="C2495" s="1109">
        <v>250.24</v>
      </c>
      <c r="D2495" s="1115" t="s">
        <v>3073</v>
      </c>
    </row>
    <row r="2496" spans="1:4" s="1104" customFormat="1" ht="11.25" customHeight="1" x14ac:dyDescent="0.2">
      <c r="A2496" s="1415"/>
      <c r="B2496" s="1110">
        <v>250.24</v>
      </c>
      <c r="C2496" s="1110">
        <v>250.24</v>
      </c>
      <c r="D2496" s="1116" t="s">
        <v>11</v>
      </c>
    </row>
    <row r="2497" spans="1:4" s="1104" customFormat="1" ht="11.25" customHeight="1" x14ac:dyDescent="0.2">
      <c r="A2497" s="1414" t="s">
        <v>3994</v>
      </c>
      <c r="B2497" s="1109">
        <v>1050</v>
      </c>
      <c r="C2497" s="1109">
        <v>1050</v>
      </c>
      <c r="D2497" s="1115" t="s">
        <v>3073</v>
      </c>
    </row>
    <row r="2498" spans="1:4" s="1104" customFormat="1" ht="11.25" customHeight="1" x14ac:dyDescent="0.2">
      <c r="A2498" s="1416"/>
      <c r="B2498" s="1111">
        <v>1050</v>
      </c>
      <c r="C2498" s="1111">
        <v>1050</v>
      </c>
      <c r="D2498" s="1117" t="s">
        <v>11</v>
      </c>
    </row>
    <row r="2499" spans="1:4" s="1104" customFormat="1" ht="21" x14ac:dyDescent="0.2">
      <c r="A2499" s="1414" t="s">
        <v>1872</v>
      </c>
      <c r="B2499" s="1109">
        <v>257</v>
      </c>
      <c r="C2499" s="1109">
        <v>257</v>
      </c>
      <c r="D2499" s="1115" t="s">
        <v>597</v>
      </c>
    </row>
    <row r="2500" spans="1:4" s="1104" customFormat="1" ht="11.25" customHeight="1" x14ac:dyDescent="0.2">
      <c r="A2500" s="1416"/>
      <c r="B2500" s="1111">
        <v>257</v>
      </c>
      <c r="C2500" s="1111">
        <v>257</v>
      </c>
      <c r="D2500" s="1117" t="s">
        <v>11</v>
      </c>
    </row>
    <row r="2501" spans="1:4" s="1104" customFormat="1" ht="11.25" customHeight="1" x14ac:dyDescent="0.2">
      <c r="A2501" s="1414" t="s">
        <v>1873</v>
      </c>
      <c r="B2501" s="1109">
        <v>5055.88</v>
      </c>
      <c r="C2501" s="1109">
        <v>5055.8770000000004</v>
      </c>
      <c r="D2501" s="1115" t="s">
        <v>1654</v>
      </c>
    </row>
    <row r="2502" spans="1:4" s="1104" customFormat="1" ht="11.25" customHeight="1" x14ac:dyDescent="0.2">
      <c r="A2502" s="1416"/>
      <c r="B2502" s="1111">
        <v>5055.88</v>
      </c>
      <c r="C2502" s="1111">
        <v>5055.8770000000004</v>
      </c>
      <c r="D2502" s="1117" t="s">
        <v>11</v>
      </c>
    </row>
    <row r="2503" spans="1:4" s="1104" customFormat="1" ht="11.25" customHeight="1" x14ac:dyDescent="0.2">
      <c r="A2503" s="1415" t="s">
        <v>3995</v>
      </c>
      <c r="B2503" s="1110">
        <v>342.73</v>
      </c>
      <c r="C2503" s="1110">
        <v>342.73399999999998</v>
      </c>
      <c r="D2503" s="1116" t="s">
        <v>3073</v>
      </c>
    </row>
    <row r="2504" spans="1:4" s="1104" customFormat="1" ht="11.25" customHeight="1" x14ac:dyDescent="0.2">
      <c r="A2504" s="1415"/>
      <c r="B2504" s="1110">
        <v>342.73</v>
      </c>
      <c r="C2504" s="1110">
        <v>342.73399999999998</v>
      </c>
      <c r="D2504" s="1116" t="s">
        <v>11</v>
      </c>
    </row>
    <row r="2505" spans="1:4" s="1104" customFormat="1" ht="11.25" customHeight="1" x14ac:dyDescent="0.2">
      <c r="A2505" s="1414" t="s">
        <v>2617</v>
      </c>
      <c r="B2505" s="1109">
        <v>85</v>
      </c>
      <c r="C2505" s="1109">
        <v>85</v>
      </c>
      <c r="D2505" s="1115" t="s">
        <v>651</v>
      </c>
    </row>
    <row r="2506" spans="1:4" s="1104" customFormat="1" ht="11.25" customHeight="1" x14ac:dyDescent="0.2">
      <c r="A2506" s="1416"/>
      <c r="B2506" s="1111">
        <v>85</v>
      </c>
      <c r="C2506" s="1111">
        <v>85</v>
      </c>
      <c r="D2506" s="1117" t="s">
        <v>11</v>
      </c>
    </row>
    <row r="2507" spans="1:4" s="1104" customFormat="1" ht="11.25" customHeight="1" x14ac:dyDescent="0.2">
      <c r="A2507" s="1415" t="s">
        <v>4855</v>
      </c>
      <c r="B2507" s="1110">
        <v>338.8</v>
      </c>
      <c r="C2507" s="1110">
        <v>337.99</v>
      </c>
      <c r="D2507" s="1116" t="s">
        <v>590</v>
      </c>
    </row>
    <row r="2508" spans="1:4" s="1104" customFormat="1" ht="11.25" customHeight="1" x14ac:dyDescent="0.2">
      <c r="A2508" s="1415"/>
      <c r="B2508" s="1110">
        <v>338.8</v>
      </c>
      <c r="C2508" s="1110">
        <v>337.99</v>
      </c>
      <c r="D2508" s="1116" t="s">
        <v>11</v>
      </c>
    </row>
    <row r="2509" spans="1:4" s="1104" customFormat="1" ht="11.25" customHeight="1" x14ac:dyDescent="0.2">
      <c r="A2509" s="1414" t="s">
        <v>2597</v>
      </c>
      <c r="B2509" s="1109">
        <v>150</v>
      </c>
      <c r="C2509" s="1109">
        <v>150</v>
      </c>
      <c r="D2509" s="1115" t="s">
        <v>3697</v>
      </c>
    </row>
    <row r="2510" spans="1:4" s="1104" customFormat="1" ht="11.25" customHeight="1" x14ac:dyDescent="0.2">
      <c r="A2510" s="1416"/>
      <c r="B2510" s="1111">
        <v>150</v>
      </c>
      <c r="C2510" s="1111">
        <v>150</v>
      </c>
      <c r="D2510" s="1117" t="s">
        <v>11</v>
      </c>
    </row>
    <row r="2511" spans="1:4" s="1104" customFormat="1" ht="11.25" customHeight="1" x14ac:dyDescent="0.2">
      <c r="A2511" s="1415" t="s">
        <v>4856</v>
      </c>
      <c r="B2511" s="1110">
        <v>37.5</v>
      </c>
      <c r="C2511" s="1110">
        <v>37.5</v>
      </c>
      <c r="D2511" s="1116" t="s">
        <v>650</v>
      </c>
    </row>
    <row r="2512" spans="1:4" s="1104" customFormat="1" ht="11.25" customHeight="1" x14ac:dyDescent="0.2">
      <c r="A2512" s="1416"/>
      <c r="B2512" s="1111">
        <v>37.5</v>
      </c>
      <c r="C2512" s="1111">
        <v>37.5</v>
      </c>
      <c r="D2512" s="1117" t="s">
        <v>11</v>
      </c>
    </row>
    <row r="2513" spans="1:4" s="1104" customFormat="1" ht="11.25" customHeight="1" x14ac:dyDescent="0.2">
      <c r="A2513" s="1415" t="s">
        <v>4857</v>
      </c>
      <c r="B2513" s="1110">
        <v>37.5</v>
      </c>
      <c r="C2513" s="1110">
        <v>37.5</v>
      </c>
      <c r="D2513" s="1116" t="s">
        <v>650</v>
      </c>
    </row>
    <row r="2514" spans="1:4" s="1104" customFormat="1" ht="11.25" customHeight="1" x14ac:dyDescent="0.2">
      <c r="A2514" s="1415"/>
      <c r="B2514" s="1110">
        <v>37.5</v>
      </c>
      <c r="C2514" s="1110">
        <v>37.5</v>
      </c>
      <c r="D2514" s="1116" t="s">
        <v>11</v>
      </c>
    </row>
    <row r="2515" spans="1:4" s="1104" customFormat="1" ht="11.25" customHeight="1" x14ac:dyDescent="0.2">
      <c r="A2515" s="1414" t="s">
        <v>4858</v>
      </c>
      <c r="B2515" s="1109">
        <v>24</v>
      </c>
      <c r="C2515" s="1109">
        <v>23.092500000000001</v>
      </c>
      <c r="D2515" s="1115" t="s">
        <v>650</v>
      </c>
    </row>
    <row r="2516" spans="1:4" s="1104" customFormat="1" ht="11.25" customHeight="1" x14ac:dyDescent="0.2">
      <c r="A2516" s="1415"/>
      <c r="B2516" s="1110">
        <v>24</v>
      </c>
      <c r="C2516" s="1110">
        <v>23.092500000000001</v>
      </c>
      <c r="D2516" s="1116" t="s">
        <v>11</v>
      </c>
    </row>
    <row r="2517" spans="1:4" s="1104" customFormat="1" ht="11.25" customHeight="1" x14ac:dyDescent="0.2">
      <c r="A2517" s="1414" t="s">
        <v>1874</v>
      </c>
      <c r="B2517" s="1109">
        <v>50</v>
      </c>
      <c r="C2517" s="1109">
        <v>42.773650000000004</v>
      </c>
      <c r="D2517" s="1115" t="s">
        <v>650</v>
      </c>
    </row>
    <row r="2518" spans="1:4" s="1104" customFormat="1" ht="11.25" customHeight="1" x14ac:dyDescent="0.2">
      <c r="A2518" s="1416"/>
      <c r="B2518" s="1111">
        <v>50</v>
      </c>
      <c r="C2518" s="1111">
        <v>42.773650000000004</v>
      </c>
      <c r="D2518" s="1117" t="s">
        <v>11</v>
      </c>
    </row>
    <row r="2519" spans="1:4" s="1104" customFormat="1" ht="11.25" customHeight="1" x14ac:dyDescent="0.2">
      <c r="A2519" s="1415" t="s">
        <v>3996</v>
      </c>
      <c r="B2519" s="1110">
        <v>48.32</v>
      </c>
      <c r="C2519" s="1110">
        <v>48.32</v>
      </c>
      <c r="D2519" s="1116" t="s">
        <v>3073</v>
      </c>
    </row>
    <row r="2520" spans="1:4" s="1104" customFormat="1" ht="11.25" customHeight="1" x14ac:dyDescent="0.2">
      <c r="A2520" s="1415"/>
      <c r="B2520" s="1110">
        <v>48.32</v>
      </c>
      <c r="C2520" s="1110">
        <v>48.32</v>
      </c>
      <c r="D2520" s="1116" t="s">
        <v>11</v>
      </c>
    </row>
    <row r="2521" spans="1:4" s="1104" customFormat="1" ht="11.25" customHeight="1" x14ac:dyDescent="0.2">
      <c r="A2521" s="1414" t="s">
        <v>3997</v>
      </c>
      <c r="B2521" s="1109">
        <v>93.31</v>
      </c>
      <c r="C2521" s="1109">
        <v>93.313000000000002</v>
      </c>
      <c r="D2521" s="1115" t="s">
        <v>3073</v>
      </c>
    </row>
    <row r="2522" spans="1:4" s="1104" customFormat="1" ht="11.25" customHeight="1" x14ac:dyDescent="0.2">
      <c r="A2522" s="1416"/>
      <c r="B2522" s="1111">
        <v>93.31</v>
      </c>
      <c r="C2522" s="1111">
        <v>93.313000000000002</v>
      </c>
      <c r="D2522" s="1117" t="s">
        <v>11</v>
      </c>
    </row>
    <row r="2523" spans="1:4" s="1104" customFormat="1" ht="11.25" customHeight="1" x14ac:dyDescent="0.2">
      <c r="A2523" s="1415" t="s">
        <v>3998</v>
      </c>
      <c r="B2523" s="1110">
        <v>240.4</v>
      </c>
      <c r="C2523" s="1110">
        <v>0</v>
      </c>
      <c r="D2523" s="1116" t="s">
        <v>3222</v>
      </c>
    </row>
    <row r="2524" spans="1:4" s="1104" customFormat="1" ht="11.25" customHeight="1" x14ac:dyDescent="0.2">
      <c r="A2524" s="1415"/>
      <c r="B2524" s="1110">
        <v>240.4</v>
      </c>
      <c r="C2524" s="1110">
        <v>0</v>
      </c>
      <c r="D2524" s="1116" t="s">
        <v>11</v>
      </c>
    </row>
    <row r="2525" spans="1:4" s="1104" customFormat="1" ht="11.25" customHeight="1" x14ac:dyDescent="0.2">
      <c r="A2525" s="1414" t="s">
        <v>3076</v>
      </c>
      <c r="B2525" s="1109">
        <v>2000</v>
      </c>
      <c r="C2525" s="1109">
        <v>2000</v>
      </c>
      <c r="D2525" s="1115" t="s">
        <v>2587</v>
      </c>
    </row>
    <row r="2526" spans="1:4" s="1104" customFormat="1" ht="11.25" customHeight="1" x14ac:dyDescent="0.2">
      <c r="A2526" s="1416"/>
      <c r="B2526" s="1111">
        <v>2000</v>
      </c>
      <c r="C2526" s="1111">
        <v>2000</v>
      </c>
      <c r="D2526" s="1117" t="s">
        <v>11</v>
      </c>
    </row>
    <row r="2527" spans="1:4" s="1104" customFormat="1" ht="11.25" customHeight="1" x14ac:dyDescent="0.2">
      <c r="A2527" s="1415" t="s">
        <v>3019</v>
      </c>
      <c r="B2527" s="1110">
        <v>160</v>
      </c>
      <c r="C2527" s="1110">
        <v>160</v>
      </c>
      <c r="D2527" s="1116" t="s">
        <v>557</v>
      </c>
    </row>
    <row r="2528" spans="1:4" s="1104" customFormat="1" ht="11.25" customHeight="1" x14ac:dyDescent="0.2">
      <c r="A2528" s="1415"/>
      <c r="B2528" s="1110">
        <v>160</v>
      </c>
      <c r="C2528" s="1110">
        <v>160</v>
      </c>
      <c r="D2528" s="1116" t="s">
        <v>11</v>
      </c>
    </row>
    <row r="2529" spans="1:4" s="1104" customFormat="1" ht="11.25" customHeight="1" x14ac:dyDescent="0.2">
      <c r="A2529" s="1414" t="s">
        <v>3488</v>
      </c>
      <c r="B2529" s="1109">
        <v>250</v>
      </c>
      <c r="C2529" s="1109">
        <v>250</v>
      </c>
      <c r="D2529" s="1115" t="s">
        <v>559</v>
      </c>
    </row>
    <row r="2530" spans="1:4" s="1104" customFormat="1" ht="11.25" customHeight="1" x14ac:dyDescent="0.2">
      <c r="A2530" s="1416"/>
      <c r="B2530" s="1111">
        <v>250</v>
      </c>
      <c r="C2530" s="1111">
        <v>250</v>
      </c>
      <c r="D2530" s="1117" t="s">
        <v>11</v>
      </c>
    </row>
    <row r="2531" spans="1:4" s="1104" customFormat="1" ht="21" x14ac:dyDescent="0.2">
      <c r="A2531" s="1415" t="s">
        <v>1875</v>
      </c>
      <c r="B2531" s="1110">
        <v>2505</v>
      </c>
      <c r="C2531" s="1110">
        <v>2505</v>
      </c>
      <c r="D2531" s="1116" t="s">
        <v>599</v>
      </c>
    </row>
    <row r="2532" spans="1:4" s="1104" customFormat="1" ht="11.25" customHeight="1" x14ac:dyDescent="0.2">
      <c r="A2532" s="1415"/>
      <c r="B2532" s="1110">
        <v>11818</v>
      </c>
      <c r="C2532" s="1110">
        <v>11818</v>
      </c>
      <c r="D2532" s="1116" t="s">
        <v>600</v>
      </c>
    </row>
    <row r="2533" spans="1:4" s="1104" customFormat="1" ht="11.25" customHeight="1" x14ac:dyDescent="0.2">
      <c r="A2533" s="1415"/>
      <c r="B2533" s="1110">
        <v>1200</v>
      </c>
      <c r="C2533" s="1110">
        <v>1200</v>
      </c>
      <c r="D2533" s="1116" t="s">
        <v>598</v>
      </c>
    </row>
    <row r="2534" spans="1:4" s="1104" customFormat="1" ht="11.25" customHeight="1" x14ac:dyDescent="0.2">
      <c r="A2534" s="1416"/>
      <c r="B2534" s="1111">
        <v>15523</v>
      </c>
      <c r="C2534" s="1111">
        <v>15523</v>
      </c>
      <c r="D2534" s="1117" t="s">
        <v>11</v>
      </c>
    </row>
    <row r="2535" spans="1:4" s="1104" customFormat="1" ht="11.25" customHeight="1" x14ac:dyDescent="0.2">
      <c r="A2535" s="1415" t="s">
        <v>1876</v>
      </c>
      <c r="B2535" s="1110">
        <v>74318.44</v>
      </c>
      <c r="C2535" s="1110">
        <v>74318.437999999995</v>
      </c>
      <c r="D2535" s="1116" t="s">
        <v>1654</v>
      </c>
    </row>
    <row r="2536" spans="1:4" s="1104" customFormat="1" ht="11.25" customHeight="1" x14ac:dyDescent="0.2">
      <c r="A2536" s="1415"/>
      <c r="B2536" s="1110">
        <v>74318.44</v>
      </c>
      <c r="C2536" s="1110">
        <v>74318.437999999995</v>
      </c>
      <c r="D2536" s="1116" t="s">
        <v>11</v>
      </c>
    </row>
    <row r="2537" spans="1:4" s="1104" customFormat="1" ht="11.25" customHeight="1" x14ac:dyDescent="0.2">
      <c r="A2537" s="1414" t="s">
        <v>1877</v>
      </c>
      <c r="B2537" s="1109">
        <v>1100</v>
      </c>
      <c r="C2537" s="1109">
        <v>1100</v>
      </c>
      <c r="D2537" s="1115" t="s">
        <v>611</v>
      </c>
    </row>
    <row r="2538" spans="1:4" s="1104" customFormat="1" ht="11.25" customHeight="1" x14ac:dyDescent="0.2">
      <c r="A2538" s="1415"/>
      <c r="B2538" s="1110">
        <v>1100</v>
      </c>
      <c r="C2538" s="1110">
        <v>1100</v>
      </c>
      <c r="D2538" s="1116" t="s">
        <v>11</v>
      </c>
    </row>
    <row r="2539" spans="1:4" s="1104" customFormat="1" ht="11.25" customHeight="1" x14ac:dyDescent="0.2">
      <c r="A2539" s="1414" t="s">
        <v>3999</v>
      </c>
      <c r="B2539" s="1109">
        <v>77</v>
      </c>
      <c r="C2539" s="1109">
        <v>77</v>
      </c>
      <c r="D2539" s="1115" t="s">
        <v>3221</v>
      </c>
    </row>
    <row r="2540" spans="1:4" s="1104" customFormat="1" ht="11.25" customHeight="1" x14ac:dyDescent="0.2">
      <c r="A2540" s="1416"/>
      <c r="B2540" s="1111">
        <v>77</v>
      </c>
      <c r="C2540" s="1111">
        <v>77</v>
      </c>
      <c r="D2540" s="1117" t="s">
        <v>11</v>
      </c>
    </row>
    <row r="2541" spans="1:4" s="1104" customFormat="1" ht="11.25" customHeight="1" x14ac:dyDescent="0.2">
      <c r="A2541" s="1415" t="s">
        <v>4000</v>
      </c>
      <c r="B2541" s="1110">
        <v>192.07</v>
      </c>
      <c r="C2541" s="1110">
        <v>192.065</v>
      </c>
      <c r="D2541" s="1116" t="s">
        <v>3073</v>
      </c>
    </row>
    <row r="2542" spans="1:4" s="1104" customFormat="1" ht="11.25" customHeight="1" x14ac:dyDescent="0.2">
      <c r="A2542" s="1415"/>
      <c r="B2542" s="1110">
        <v>192.07</v>
      </c>
      <c r="C2542" s="1110">
        <v>192.065</v>
      </c>
      <c r="D2542" s="1116" t="s">
        <v>11</v>
      </c>
    </row>
    <row r="2543" spans="1:4" s="1104" customFormat="1" ht="11.25" customHeight="1" x14ac:dyDescent="0.2">
      <c r="A2543" s="1414" t="s">
        <v>4859</v>
      </c>
      <c r="B2543" s="1109">
        <v>35</v>
      </c>
      <c r="C2543" s="1109">
        <v>35</v>
      </c>
      <c r="D2543" s="1115" t="s">
        <v>2939</v>
      </c>
    </row>
    <row r="2544" spans="1:4" s="1104" customFormat="1" ht="11.25" customHeight="1" x14ac:dyDescent="0.2">
      <c r="A2544" s="1416"/>
      <c r="B2544" s="1111">
        <v>35</v>
      </c>
      <c r="C2544" s="1111">
        <v>35</v>
      </c>
      <c r="D2544" s="1117" t="s">
        <v>11</v>
      </c>
    </row>
    <row r="2545" spans="1:4" s="1104" customFormat="1" ht="11.25" customHeight="1" x14ac:dyDescent="0.2">
      <c r="A2545" s="1415" t="s">
        <v>382</v>
      </c>
      <c r="B2545" s="1110">
        <v>300</v>
      </c>
      <c r="C2545" s="1110">
        <v>300</v>
      </c>
      <c r="D2545" s="1116" t="s">
        <v>559</v>
      </c>
    </row>
    <row r="2546" spans="1:4" s="1104" customFormat="1" ht="11.25" customHeight="1" x14ac:dyDescent="0.2">
      <c r="A2546" s="1415"/>
      <c r="B2546" s="1110">
        <v>50</v>
      </c>
      <c r="C2546" s="1110">
        <v>50</v>
      </c>
      <c r="D2546" s="1116" t="s">
        <v>2587</v>
      </c>
    </row>
    <row r="2547" spans="1:4" s="1104" customFormat="1" ht="11.25" customHeight="1" x14ac:dyDescent="0.2">
      <c r="A2547" s="1415"/>
      <c r="B2547" s="1110">
        <v>350</v>
      </c>
      <c r="C2547" s="1110">
        <v>350</v>
      </c>
      <c r="D2547" s="1116" t="s">
        <v>11</v>
      </c>
    </row>
    <row r="2548" spans="1:4" s="1104" customFormat="1" ht="11.25" customHeight="1" x14ac:dyDescent="0.2">
      <c r="A2548" s="1414" t="s">
        <v>4860</v>
      </c>
      <c r="B2548" s="1109">
        <v>141.9</v>
      </c>
      <c r="C2548" s="1109">
        <v>141.9</v>
      </c>
      <c r="D2548" s="1115" t="s">
        <v>651</v>
      </c>
    </row>
    <row r="2549" spans="1:4" s="1104" customFormat="1" ht="11.25" customHeight="1" x14ac:dyDescent="0.2">
      <c r="A2549" s="1416"/>
      <c r="B2549" s="1111">
        <v>141.9</v>
      </c>
      <c r="C2549" s="1111">
        <v>141.9</v>
      </c>
      <c r="D2549" s="1117" t="s">
        <v>11</v>
      </c>
    </row>
    <row r="2550" spans="1:4" s="1104" customFormat="1" ht="11.25" customHeight="1" x14ac:dyDescent="0.2">
      <c r="A2550" s="1415" t="s">
        <v>2589</v>
      </c>
      <c r="B2550" s="1110">
        <v>100</v>
      </c>
      <c r="C2550" s="1110">
        <v>100</v>
      </c>
      <c r="D2550" s="1116" t="s">
        <v>3830</v>
      </c>
    </row>
    <row r="2551" spans="1:4" s="1104" customFormat="1" ht="11.25" customHeight="1" x14ac:dyDescent="0.2">
      <c r="A2551" s="1415"/>
      <c r="B2551" s="1110">
        <v>100</v>
      </c>
      <c r="C2551" s="1110">
        <v>100</v>
      </c>
      <c r="D2551" s="1116" t="s">
        <v>11</v>
      </c>
    </row>
    <row r="2552" spans="1:4" s="1104" customFormat="1" ht="11.25" customHeight="1" x14ac:dyDescent="0.2">
      <c r="A2552" s="1414" t="s">
        <v>305</v>
      </c>
      <c r="B2552" s="1109">
        <v>100</v>
      </c>
      <c r="C2552" s="1109">
        <v>100</v>
      </c>
      <c r="D2552" s="1115" t="s">
        <v>3830</v>
      </c>
    </row>
    <row r="2553" spans="1:4" s="1104" customFormat="1" ht="11.25" customHeight="1" x14ac:dyDescent="0.2">
      <c r="A2553" s="1416"/>
      <c r="B2553" s="1111">
        <v>100</v>
      </c>
      <c r="C2553" s="1111">
        <v>100</v>
      </c>
      <c r="D2553" s="1117" t="s">
        <v>11</v>
      </c>
    </row>
    <row r="2554" spans="1:4" s="1104" customFormat="1" ht="11.25" customHeight="1" x14ac:dyDescent="0.2">
      <c r="A2554" s="1415" t="s">
        <v>306</v>
      </c>
      <c r="B2554" s="1110">
        <v>100</v>
      </c>
      <c r="C2554" s="1110">
        <v>99.942999999999998</v>
      </c>
      <c r="D2554" s="1116" t="s">
        <v>3830</v>
      </c>
    </row>
    <row r="2555" spans="1:4" s="1104" customFormat="1" ht="11.25" customHeight="1" x14ac:dyDescent="0.2">
      <c r="A2555" s="1416"/>
      <c r="B2555" s="1111">
        <v>100</v>
      </c>
      <c r="C2555" s="1111">
        <v>99.942999999999998</v>
      </c>
      <c r="D2555" s="1117" t="s">
        <v>11</v>
      </c>
    </row>
    <row r="2556" spans="1:4" s="1104" customFormat="1" ht="11.25" customHeight="1" x14ac:dyDescent="0.2">
      <c r="A2556" s="1415" t="s">
        <v>307</v>
      </c>
      <c r="B2556" s="1110">
        <v>100</v>
      </c>
      <c r="C2556" s="1110">
        <v>100</v>
      </c>
      <c r="D2556" s="1116" t="s">
        <v>3830</v>
      </c>
    </row>
    <row r="2557" spans="1:4" s="1104" customFormat="1" ht="11.25" customHeight="1" x14ac:dyDescent="0.2">
      <c r="A2557" s="1415"/>
      <c r="B2557" s="1110">
        <v>100</v>
      </c>
      <c r="C2557" s="1110">
        <v>100</v>
      </c>
      <c r="D2557" s="1116" t="s">
        <v>11</v>
      </c>
    </row>
    <row r="2558" spans="1:4" s="1104" customFormat="1" ht="11.25" customHeight="1" x14ac:dyDescent="0.2">
      <c r="A2558" s="1414" t="s">
        <v>308</v>
      </c>
      <c r="B2558" s="1109">
        <v>100</v>
      </c>
      <c r="C2558" s="1109">
        <v>100</v>
      </c>
      <c r="D2558" s="1115" t="s">
        <v>3830</v>
      </c>
    </row>
    <row r="2559" spans="1:4" s="1104" customFormat="1" ht="11.25" customHeight="1" x14ac:dyDescent="0.2">
      <c r="A2559" s="1415"/>
      <c r="B2559" s="1110">
        <v>100</v>
      </c>
      <c r="C2559" s="1110">
        <v>100</v>
      </c>
      <c r="D2559" s="1116" t="s">
        <v>11</v>
      </c>
    </row>
    <row r="2560" spans="1:4" s="1104" customFormat="1" ht="11.25" customHeight="1" x14ac:dyDescent="0.2">
      <c r="A2560" s="1414" t="s">
        <v>309</v>
      </c>
      <c r="B2560" s="1109">
        <v>100</v>
      </c>
      <c r="C2560" s="1109">
        <v>100</v>
      </c>
      <c r="D2560" s="1115" t="s">
        <v>3830</v>
      </c>
    </row>
    <row r="2561" spans="1:4" s="1104" customFormat="1" ht="11.25" customHeight="1" x14ac:dyDescent="0.2">
      <c r="A2561" s="1416"/>
      <c r="B2561" s="1111">
        <v>100</v>
      </c>
      <c r="C2561" s="1111">
        <v>100</v>
      </c>
      <c r="D2561" s="1117" t="s">
        <v>11</v>
      </c>
    </row>
    <row r="2562" spans="1:4" s="1104" customFormat="1" ht="11.25" customHeight="1" x14ac:dyDescent="0.2">
      <c r="A2562" s="1415" t="s">
        <v>300</v>
      </c>
      <c r="B2562" s="1110">
        <v>3240</v>
      </c>
      <c r="C2562" s="1110">
        <v>2817</v>
      </c>
      <c r="D2562" s="1116" t="s">
        <v>578</v>
      </c>
    </row>
    <row r="2563" spans="1:4" s="1104" customFormat="1" ht="11.25" customHeight="1" x14ac:dyDescent="0.2">
      <c r="A2563" s="1415"/>
      <c r="B2563" s="1110">
        <v>400</v>
      </c>
      <c r="C2563" s="1110">
        <v>400</v>
      </c>
      <c r="D2563" s="1116" t="s">
        <v>3450</v>
      </c>
    </row>
    <row r="2564" spans="1:4" s="1104" customFormat="1" ht="11.25" customHeight="1" x14ac:dyDescent="0.2">
      <c r="A2564" s="1415"/>
      <c r="B2564" s="1110">
        <v>3000</v>
      </c>
      <c r="C2564" s="1110">
        <v>2958.4501799999998</v>
      </c>
      <c r="D2564" s="1116" t="s">
        <v>4001</v>
      </c>
    </row>
    <row r="2565" spans="1:4" s="1104" customFormat="1" ht="11.25" customHeight="1" x14ac:dyDescent="0.2">
      <c r="A2565" s="1415"/>
      <c r="B2565" s="1110">
        <v>200</v>
      </c>
      <c r="C2565" s="1110">
        <v>200</v>
      </c>
      <c r="D2565" s="1116" t="s">
        <v>3714</v>
      </c>
    </row>
    <row r="2566" spans="1:4" s="1104" customFormat="1" ht="11.25" customHeight="1" x14ac:dyDescent="0.2">
      <c r="A2566" s="1415"/>
      <c r="B2566" s="1110">
        <v>80</v>
      </c>
      <c r="C2566" s="1110">
        <v>80</v>
      </c>
      <c r="D2566" s="1116" t="s">
        <v>3754</v>
      </c>
    </row>
    <row r="2567" spans="1:4" s="1104" customFormat="1" ht="11.25" customHeight="1" x14ac:dyDescent="0.2">
      <c r="A2567" s="1415"/>
      <c r="B2567" s="1110">
        <v>150</v>
      </c>
      <c r="C2567" s="1110">
        <v>150</v>
      </c>
      <c r="D2567" s="1116" t="s">
        <v>3697</v>
      </c>
    </row>
    <row r="2568" spans="1:4" s="1104" customFormat="1" ht="11.25" customHeight="1" x14ac:dyDescent="0.2">
      <c r="A2568" s="1415"/>
      <c r="B2568" s="1110">
        <v>73.89</v>
      </c>
      <c r="C2568" s="1110">
        <v>73.885739999999998</v>
      </c>
      <c r="D2568" s="1116" t="s">
        <v>2877</v>
      </c>
    </row>
    <row r="2569" spans="1:4" s="1104" customFormat="1" ht="11.25" customHeight="1" x14ac:dyDescent="0.2">
      <c r="A2569" s="1415"/>
      <c r="B2569" s="1110">
        <v>11076.58</v>
      </c>
      <c r="C2569" s="1110">
        <v>9828.5123999999996</v>
      </c>
      <c r="D2569" s="1116" t="s">
        <v>3457</v>
      </c>
    </row>
    <row r="2570" spans="1:4" s="1104" customFormat="1" ht="11.25" customHeight="1" x14ac:dyDescent="0.2">
      <c r="A2570" s="1415"/>
      <c r="B2570" s="1110">
        <v>18220.47</v>
      </c>
      <c r="C2570" s="1110">
        <v>16507.848319999997</v>
      </c>
      <c r="D2570" s="1116" t="s">
        <v>11</v>
      </c>
    </row>
    <row r="2571" spans="1:4" s="1104" customFormat="1" ht="11.25" customHeight="1" x14ac:dyDescent="0.2">
      <c r="A2571" s="1414" t="s">
        <v>1878</v>
      </c>
      <c r="B2571" s="1109">
        <v>78818.37999999999</v>
      </c>
      <c r="C2571" s="1109">
        <v>78818.38</v>
      </c>
      <c r="D2571" s="1115" t="s">
        <v>1654</v>
      </c>
    </row>
    <row r="2572" spans="1:4" s="1104" customFormat="1" ht="11.25" customHeight="1" x14ac:dyDescent="0.2">
      <c r="A2572" s="1416"/>
      <c r="B2572" s="1111">
        <v>78818.37999999999</v>
      </c>
      <c r="C2572" s="1111">
        <v>78818.38</v>
      </c>
      <c r="D2572" s="1117" t="s">
        <v>11</v>
      </c>
    </row>
    <row r="2573" spans="1:4" s="1104" customFormat="1" ht="11.25" customHeight="1" x14ac:dyDescent="0.2">
      <c r="A2573" s="1415" t="s">
        <v>1879</v>
      </c>
      <c r="B2573" s="1110">
        <v>51143.240000000005</v>
      </c>
      <c r="C2573" s="1110">
        <v>51143.233999999997</v>
      </c>
      <c r="D2573" s="1116" t="s">
        <v>1654</v>
      </c>
    </row>
    <row r="2574" spans="1:4" s="1104" customFormat="1" ht="11.25" customHeight="1" x14ac:dyDescent="0.2">
      <c r="A2574" s="1415"/>
      <c r="B2574" s="1110">
        <v>51143.240000000005</v>
      </c>
      <c r="C2574" s="1110">
        <v>51143.233999999997</v>
      </c>
      <c r="D2574" s="1116" t="s">
        <v>11</v>
      </c>
    </row>
    <row r="2575" spans="1:4" s="1104" customFormat="1" ht="11.25" customHeight="1" x14ac:dyDescent="0.2">
      <c r="A2575" s="1414" t="s">
        <v>1880</v>
      </c>
      <c r="B2575" s="1109">
        <v>16058.02</v>
      </c>
      <c r="C2575" s="1109">
        <v>16058.016</v>
      </c>
      <c r="D2575" s="1115" t="s">
        <v>1654</v>
      </c>
    </row>
    <row r="2576" spans="1:4" s="1104" customFormat="1" ht="11.25" customHeight="1" x14ac:dyDescent="0.2">
      <c r="A2576" s="1416"/>
      <c r="B2576" s="1111">
        <v>16058.02</v>
      </c>
      <c r="C2576" s="1111">
        <v>16058.016</v>
      </c>
      <c r="D2576" s="1117" t="s">
        <v>11</v>
      </c>
    </row>
    <row r="2577" spans="1:4" s="1104" customFormat="1" ht="11.25" customHeight="1" x14ac:dyDescent="0.2">
      <c r="A2577" s="1415" t="s">
        <v>1881</v>
      </c>
      <c r="B2577" s="1110">
        <v>6154.96</v>
      </c>
      <c r="C2577" s="1110">
        <v>6154.9580000000005</v>
      </c>
      <c r="D2577" s="1116" t="s">
        <v>1654</v>
      </c>
    </row>
    <row r="2578" spans="1:4" s="1104" customFormat="1" ht="11.25" customHeight="1" x14ac:dyDescent="0.2">
      <c r="A2578" s="1415"/>
      <c r="B2578" s="1110">
        <v>6154.96</v>
      </c>
      <c r="C2578" s="1110">
        <v>6154.9580000000005</v>
      </c>
      <c r="D2578" s="1116" t="s">
        <v>11</v>
      </c>
    </row>
    <row r="2579" spans="1:4" s="1104" customFormat="1" ht="11.25" customHeight="1" x14ac:dyDescent="0.2">
      <c r="A2579" s="1414" t="s">
        <v>414</v>
      </c>
      <c r="B2579" s="1109">
        <v>180</v>
      </c>
      <c r="C2579" s="1109">
        <v>178.262</v>
      </c>
      <c r="D2579" s="1115" t="s">
        <v>3770</v>
      </c>
    </row>
    <row r="2580" spans="1:4" s="1104" customFormat="1" ht="11.25" customHeight="1" x14ac:dyDescent="0.2">
      <c r="A2580" s="1415"/>
      <c r="B2580" s="1110">
        <v>19364</v>
      </c>
      <c r="C2580" s="1110">
        <v>18646</v>
      </c>
      <c r="D2580" s="1116" t="s">
        <v>600</v>
      </c>
    </row>
    <row r="2581" spans="1:4" s="1104" customFormat="1" ht="11.25" customHeight="1" x14ac:dyDescent="0.2">
      <c r="A2581" s="1415"/>
      <c r="B2581" s="1110">
        <v>30</v>
      </c>
      <c r="C2581" s="1110">
        <v>30</v>
      </c>
      <c r="D2581" s="1116" t="s">
        <v>557</v>
      </c>
    </row>
    <row r="2582" spans="1:4" s="1104" customFormat="1" ht="21" x14ac:dyDescent="0.2">
      <c r="A2582" s="1415"/>
      <c r="B2582" s="1110">
        <v>100</v>
      </c>
      <c r="C2582" s="1110">
        <v>100</v>
      </c>
      <c r="D2582" s="1116" t="s">
        <v>4613</v>
      </c>
    </row>
    <row r="2583" spans="1:4" s="1104" customFormat="1" ht="11.25" customHeight="1" x14ac:dyDescent="0.2">
      <c r="A2583" s="1416"/>
      <c r="B2583" s="1111">
        <v>19674</v>
      </c>
      <c r="C2583" s="1111">
        <v>18954.261999999999</v>
      </c>
      <c r="D2583" s="1117" t="s">
        <v>11</v>
      </c>
    </row>
    <row r="2584" spans="1:4" s="1104" customFormat="1" ht="11.25" customHeight="1" x14ac:dyDescent="0.2">
      <c r="A2584" s="1415" t="s">
        <v>3307</v>
      </c>
      <c r="B2584" s="1110">
        <v>349.8</v>
      </c>
      <c r="C2584" s="1110">
        <v>349.8</v>
      </c>
      <c r="D2584" s="1116" t="s">
        <v>3222</v>
      </c>
    </row>
    <row r="2585" spans="1:4" s="1104" customFormat="1" ht="11.25" customHeight="1" x14ac:dyDescent="0.2">
      <c r="A2585" s="1416"/>
      <c r="B2585" s="1111">
        <v>349.8</v>
      </c>
      <c r="C2585" s="1111">
        <v>349.8</v>
      </c>
      <c r="D2585" s="1117" t="s">
        <v>11</v>
      </c>
    </row>
    <row r="2586" spans="1:4" s="1104" customFormat="1" ht="11.25" customHeight="1" x14ac:dyDescent="0.2">
      <c r="A2586" s="1415" t="s">
        <v>4163</v>
      </c>
      <c r="B2586" s="1110">
        <v>200</v>
      </c>
      <c r="C2586" s="1110">
        <v>200</v>
      </c>
      <c r="D2586" s="1116" t="s">
        <v>3692</v>
      </c>
    </row>
    <row r="2587" spans="1:4" s="1104" customFormat="1" ht="11.25" customHeight="1" x14ac:dyDescent="0.2">
      <c r="A2587" s="1415"/>
      <c r="B2587" s="1110">
        <v>200</v>
      </c>
      <c r="C2587" s="1110">
        <v>200</v>
      </c>
      <c r="D2587" s="1116" t="s">
        <v>11</v>
      </c>
    </row>
    <row r="2588" spans="1:4" s="1104" customFormat="1" ht="11.25" customHeight="1" x14ac:dyDescent="0.2">
      <c r="A2588" s="1414" t="s">
        <v>4861</v>
      </c>
      <c r="B2588" s="1109">
        <v>215.72</v>
      </c>
      <c r="C2588" s="1109">
        <v>215.71899999999999</v>
      </c>
      <c r="D2588" s="1115" t="s">
        <v>3073</v>
      </c>
    </row>
    <row r="2589" spans="1:4" s="1104" customFormat="1" ht="11.25" customHeight="1" x14ac:dyDescent="0.2">
      <c r="A2589" s="1416"/>
      <c r="B2589" s="1111">
        <v>215.72</v>
      </c>
      <c r="C2589" s="1111">
        <v>215.71899999999999</v>
      </c>
      <c r="D2589" s="1117" t="s">
        <v>11</v>
      </c>
    </row>
    <row r="2590" spans="1:4" s="1104" customFormat="1" ht="11.25" customHeight="1" x14ac:dyDescent="0.2">
      <c r="A2590" s="1414" t="s">
        <v>4002</v>
      </c>
      <c r="B2590" s="1109">
        <v>324.93</v>
      </c>
      <c r="C2590" s="1109">
        <v>324.93</v>
      </c>
      <c r="D2590" s="1115" t="s">
        <v>3073</v>
      </c>
    </row>
    <row r="2591" spans="1:4" s="1104" customFormat="1" ht="11.25" customHeight="1" x14ac:dyDescent="0.2">
      <c r="A2591" s="1416"/>
      <c r="B2591" s="1111">
        <v>324.93</v>
      </c>
      <c r="C2591" s="1111">
        <v>324.93</v>
      </c>
      <c r="D2591" s="1117" t="s">
        <v>11</v>
      </c>
    </row>
    <row r="2592" spans="1:4" s="1104" customFormat="1" ht="11.25" customHeight="1" x14ac:dyDescent="0.2">
      <c r="A2592" s="1415" t="s">
        <v>4003</v>
      </c>
      <c r="B2592" s="1110">
        <v>348.88</v>
      </c>
      <c r="C2592" s="1110">
        <v>348.88</v>
      </c>
      <c r="D2592" s="1116" t="s">
        <v>3073</v>
      </c>
    </row>
    <row r="2593" spans="1:4" s="1104" customFormat="1" ht="11.25" customHeight="1" x14ac:dyDescent="0.2">
      <c r="A2593" s="1415"/>
      <c r="B2593" s="1110">
        <v>348.88</v>
      </c>
      <c r="C2593" s="1110">
        <v>348.88</v>
      </c>
      <c r="D2593" s="1116" t="s">
        <v>11</v>
      </c>
    </row>
    <row r="2594" spans="1:4" s="1104" customFormat="1" ht="11.25" customHeight="1" x14ac:dyDescent="0.2">
      <c r="A2594" s="1414" t="s">
        <v>3020</v>
      </c>
      <c r="B2594" s="1109">
        <v>9.07</v>
      </c>
      <c r="C2594" s="1109">
        <v>9.0625</v>
      </c>
      <c r="D2594" s="1115" t="s">
        <v>579</v>
      </c>
    </row>
    <row r="2595" spans="1:4" s="1104" customFormat="1" ht="11.25" customHeight="1" x14ac:dyDescent="0.2">
      <c r="A2595" s="1415"/>
      <c r="B2595" s="1110">
        <v>642.27</v>
      </c>
      <c r="C2595" s="1110">
        <v>642.26800000000003</v>
      </c>
      <c r="D2595" s="1116" t="s">
        <v>3073</v>
      </c>
    </row>
    <row r="2596" spans="1:4" s="1104" customFormat="1" ht="11.25" customHeight="1" x14ac:dyDescent="0.2">
      <c r="A2596" s="1416"/>
      <c r="B2596" s="1111">
        <v>651.34</v>
      </c>
      <c r="C2596" s="1111">
        <v>651.33050000000003</v>
      </c>
      <c r="D2596" s="1117" t="s">
        <v>11</v>
      </c>
    </row>
    <row r="2597" spans="1:4" s="1104" customFormat="1" ht="11.25" customHeight="1" x14ac:dyDescent="0.2">
      <c r="A2597" s="1415" t="s">
        <v>4004</v>
      </c>
      <c r="B2597" s="1110">
        <v>60</v>
      </c>
      <c r="C2597" s="1110">
        <v>60</v>
      </c>
      <c r="D2597" s="1116" t="s">
        <v>2939</v>
      </c>
    </row>
    <row r="2598" spans="1:4" s="1104" customFormat="1" ht="11.25" customHeight="1" x14ac:dyDescent="0.2">
      <c r="A2598" s="1415"/>
      <c r="B2598" s="1110">
        <v>60</v>
      </c>
      <c r="C2598" s="1110">
        <v>60</v>
      </c>
      <c r="D2598" s="1116" t="s">
        <v>11</v>
      </c>
    </row>
    <row r="2599" spans="1:4" s="1104" customFormat="1" ht="11.25" customHeight="1" x14ac:dyDescent="0.2">
      <c r="A2599" s="1414" t="s">
        <v>4862</v>
      </c>
      <c r="B2599" s="1109">
        <v>50</v>
      </c>
      <c r="C2599" s="1109">
        <v>50</v>
      </c>
      <c r="D2599" s="1115" t="s">
        <v>2510</v>
      </c>
    </row>
    <row r="2600" spans="1:4" s="1104" customFormat="1" ht="11.25" customHeight="1" x14ac:dyDescent="0.2">
      <c r="A2600" s="1416"/>
      <c r="B2600" s="1111">
        <v>50</v>
      </c>
      <c r="C2600" s="1111">
        <v>50</v>
      </c>
      <c r="D2600" s="1117" t="s">
        <v>11</v>
      </c>
    </row>
    <row r="2601" spans="1:4" s="1104" customFormat="1" ht="11.25" customHeight="1" x14ac:dyDescent="0.2">
      <c r="A2601" s="1415" t="s">
        <v>1882</v>
      </c>
      <c r="B2601" s="1110">
        <v>50</v>
      </c>
      <c r="C2601" s="1110">
        <v>50</v>
      </c>
      <c r="D2601" s="1116" t="s">
        <v>2510</v>
      </c>
    </row>
    <row r="2602" spans="1:4" s="1104" customFormat="1" ht="11.25" customHeight="1" x14ac:dyDescent="0.2">
      <c r="A2602" s="1415"/>
      <c r="B2602" s="1110">
        <v>50</v>
      </c>
      <c r="C2602" s="1110">
        <v>50</v>
      </c>
      <c r="D2602" s="1116" t="s">
        <v>11</v>
      </c>
    </row>
    <row r="2603" spans="1:4" s="1104" customFormat="1" ht="11.25" customHeight="1" x14ac:dyDescent="0.2">
      <c r="A2603" s="1414" t="s">
        <v>3021</v>
      </c>
      <c r="B2603" s="1109">
        <v>241.39</v>
      </c>
      <c r="C2603" s="1109">
        <v>241.39100000000002</v>
      </c>
      <c r="D2603" s="1115" t="s">
        <v>3073</v>
      </c>
    </row>
    <row r="2604" spans="1:4" s="1104" customFormat="1" ht="11.25" customHeight="1" x14ac:dyDescent="0.2">
      <c r="A2604" s="1416"/>
      <c r="B2604" s="1111">
        <v>241.39</v>
      </c>
      <c r="C2604" s="1111">
        <v>241.39100000000002</v>
      </c>
      <c r="D2604" s="1117" t="s">
        <v>11</v>
      </c>
    </row>
    <row r="2605" spans="1:4" s="1104" customFormat="1" ht="21" x14ac:dyDescent="0.2">
      <c r="A2605" s="1415" t="s">
        <v>3308</v>
      </c>
      <c r="B2605" s="1110">
        <v>124</v>
      </c>
      <c r="C2605" s="1110">
        <v>124</v>
      </c>
      <c r="D2605" s="1116" t="s">
        <v>599</v>
      </c>
    </row>
    <row r="2606" spans="1:4" s="1104" customFormat="1" ht="11.25" customHeight="1" x14ac:dyDescent="0.2">
      <c r="A2606" s="1415"/>
      <c r="B2606" s="1110">
        <v>2414</v>
      </c>
      <c r="C2606" s="1110">
        <v>2414</v>
      </c>
      <c r="D2606" s="1116" t="s">
        <v>600</v>
      </c>
    </row>
    <row r="2607" spans="1:4" s="1104" customFormat="1" ht="11.25" customHeight="1" x14ac:dyDescent="0.2">
      <c r="A2607" s="1415"/>
      <c r="B2607" s="1110">
        <v>157</v>
      </c>
      <c r="C2607" s="1110">
        <v>157</v>
      </c>
      <c r="D2607" s="1116" t="s">
        <v>598</v>
      </c>
    </row>
    <row r="2608" spans="1:4" s="1104" customFormat="1" ht="11.25" customHeight="1" x14ac:dyDescent="0.2">
      <c r="A2608" s="1416"/>
      <c r="B2608" s="1111">
        <v>2695</v>
      </c>
      <c r="C2608" s="1111">
        <v>2695</v>
      </c>
      <c r="D2608" s="1117" t="s">
        <v>11</v>
      </c>
    </row>
    <row r="2609" spans="1:4" s="1104" customFormat="1" ht="11.25" customHeight="1" x14ac:dyDescent="0.2">
      <c r="A2609" s="1415" t="s">
        <v>4005</v>
      </c>
      <c r="B2609" s="1110">
        <v>271.88</v>
      </c>
      <c r="C2609" s="1110">
        <v>271.88200000000001</v>
      </c>
      <c r="D2609" s="1116" t="s">
        <v>3073</v>
      </c>
    </row>
    <row r="2610" spans="1:4" s="1104" customFormat="1" ht="11.25" customHeight="1" x14ac:dyDescent="0.2">
      <c r="A2610" s="1415"/>
      <c r="B2610" s="1110">
        <v>271.88</v>
      </c>
      <c r="C2610" s="1110">
        <v>271.88200000000001</v>
      </c>
      <c r="D2610" s="1116" t="s">
        <v>11</v>
      </c>
    </row>
    <row r="2611" spans="1:4" s="1104" customFormat="1" ht="11.25" customHeight="1" x14ac:dyDescent="0.2">
      <c r="A2611" s="1414" t="s">
        <v>3022</v>
      </c>
      <c r="B2611" s="1109">
        <v>8795.5300000000007</v>
      </c>
      <c r="C2611" s="1109">
        <v>8795.530999999999</v>
      </c>
      <c r="D2611" s="1115" t="s">
        <v>1654</v>
      </c>
    </row>
    <row r="2612" spans="1:4" s="1104" customFormat="1" ht="11.25" customHeight="1" x14ac:dyDescent="0.2">
      <c r="A2612" s="1415"/>
      <c r="B2612" s="1110">
        <v>8795.5300000000007</v>
      </c>
      <c r="C2612" s="1110">
        <v>8795.530999999999</v>
      </c>
      <c r="D2612" s="1116" t="s">
        <v>11</v>
      </c>
    </row>
    <row r="2613" spans="1:4" s="1104" customFormat="1" ht="11.25" customHeight="1" x14ac:dyDescent="0.2">
      <c r="A2613" s="1414" t="s">
        <v>1883</v>
      </c>
      <c r="B2613" s="1109">
        <v>12605.07</v>
      </c>
      <c r="C2613" s="1109">
        <v>12605.071</v>
      </c>
      <c r="D2613" s="1115" t="s">
        <v>1654</v>
      </c>
    </row>
    <row r="2614" spans="1:4" s="1104" customFormat="1" ht="11.25" customHeight="1" x14ac:dyDescent="0.2">
      <c r="A2614" s="1416"/>
      <c r="B2614" s="1111">
        <v>12605.07</v>
      </c>
      <c r="C2614" s="1111">
        <v>12605.071</v>
      </c>
      <c r="D2614" s="1117" t="s">
        <v>11</v>
      </c>
    </row>
    <row r="2615" spans="1:4" s="1104" customFormat="1" ht="11.25" customHeight="1" x14ac:dyDescent="0.2">
      <c r="A2615" s="1415" t="s">
        <v>1884</v>
      </c>
      <c r="B2615" s="1110">
        <v>9256.2100000000009</v>
      </c>
      <c r="C2615" s="1110">
        <v>9256.2089999999989</v>
      </c>
      <c r="D2615" s="1116" t="s">
        <v>1654</v>
      </c>
    </row>
    <row r="2616" spans="1:4" s="1104" customFormat="1" ht="11.25" customHeight="1" x14ac:dyDescent="0.2">
      <c r="A2616" s="1415"/>
      <c r="B2616" s="1110">
        <v>9256.2100000000009</v>
      </c>
      <c r="C2616" s="1110">
        <v>9256.2089999999989</v>
      </c>
      <c r="D2616" s="1116" t="s">
        <v>11</v>
      </c>
    </row>
    <row r="2617" spans="1:4" s="1104" customFormat="1" ht="11.25" customHeight="1" x14ac:dyDescent="0.2">
      <c r="A2617" s="1414" t="s">
        <v>4006</v>
      </c>
      <c r="B2617" s="1109">
        <v>2804.73</v>
      </c>
      <c r="C2617" s="1109">
        <v>2804.7269999999999</v>
      </c>
      <c r="D2617" s="1115" t="s">
        <v>1654</v>
      </c>
    </row>
    <row r="2618" spans="1:4" s="1104" customFormat="1" ht="11.25" customHeight="1" x14ac:dyDescent="0.2">
      <c r="A2618" s="1416"/>
      <c r="B2618" s="1111">
        <v>2804.73</v>
      </c>
      <c r="C2618" s="1111">
        <v>2804.7269999999999</v>
      </c>
      <c r="D2618" s="1117" t="s">
        <v>11</v>
      </c>
    </row>
    <row r="2619" spans="1:4" s="1104" customFormat="1" ht="11.25" customHeight="1" x14ac:dyDescent="0.2">
      <c r="A2619" s="1415" t="s">
        <v>2560</v>
      </c>
      <c r="B2619" s="1110">
        <v>8572.2199999999993</v>
      </c>
      <c r="C2619" s="1110">
        <v>8572.2240000000002</v>
      </c>
      <c r="D2619" s="1116" t="s">
        <v>1654</v>
      </c>
    </row>
    <row r="2620" spans="1:4" s="1104" customFormat="1" ht="11.25" customHeight="1" x14ac:dyDescent="0.2">
      <c r="A2620" s="1415"/>
      <c r="B2620" s="1110">
        <v>8572.2199999999993</v>
      </c>
      <c r="C2620" s="1110">
        <v>8572.2240000000002</v>
      </c>
      <c r="D2620" s="1116" t="s">
        <v>11</v>
      </c>
    </row>
    <row r="2621" spans="1:4" s="1104" customFormat="1" ht="11.25" customHeight="1" x14ac:dyDescent="0.2">
      <c r="A2621" s="1414" t="s">
        <v>1885</v>
      </c>
      <c r="B2621" s="1109">
        <v>16815.88</v>
      </c>
      <c r="C2621" s="1109">
        <v>16815.878000000001</v>
      </c>
      <c r="D2621" s="1115" t="s">
        <v>1654</v>
      </c>
    </row>
    <row r="2622" spans="1:4" s="1104" customFormat="1" ht="11.25" customHeight="1" x14ac:dyDescent="0.2">
      <c r="A2622" s="1416"/>
      <c r="B2622" s="1111">
        <v>16815.88</v>
      </c>
      <c r="C2622" s="1111">
        <v>16815.878000000001</v>
      </c>
      <c r="D2622" s="1117" t="s">
        <v>11</v>
      </c>
    </row>
    <row r="2623" spans="1:4" s="1104" customFormat="1" ht="11.25" customHeight="1" x14ac:dyDescent="0.2">
      <c r="A2623" s="1415" t="s">
        <v>1886</v>
      </c>
      <c r="B2623" s="1110">
        <v>10433.24</v>
      </c>
      <c r="C2623" s="1110">
        <v>10433.242</v>
      </c>
      <c r="D2623" s="1116" t="s">
        <v>1654</v>
      </c>
    </row>
    <row r="2624" spans="1:4" s="1104" customFormat="1" ht="11.25" customHeight="1" x14ac:dyDescent="0.2">
      <c r="A2624" s="1415"/>
      <c r="B2624" s="1110">
        <v>70</v>
      </c>
      <c r="C2624" s="1110">
        <v>70</v>
      </c>
      <c r="D2624" s="1116" t="s">
        <v>651</v>
      </c>
    </row>
    <row r="2625" spans="1:4" s="1104" customFormat="1" ht="11.25" customHeight="1" x14ac:dyDescent="0.2">
      <c r="A2625" s="1415"/>
      <c r="B2625" s="1110">
        <v>83.74</v>
      </c>
      <c r="C2625" s="1110">
        <v>83.731499999999997</v>
      </c>
      <c r="D2625" s="1116" t="s">
        <v>4117</v>
      </c>
    </row>
    <row r="2626" spans="1:4" s="1104" customFormat="1" ht="11.25" customHeight="1" x14ac:dyDescent="0.2">
      <c r="A2626" s="1415"/>
      <c r="B2626" s="1110">
        <v>10586.98</v>
      </c>
      <c r="C2626" s="1110">
        <v>10586.9735</v>
      </c>
      <c r="D2626" s="1116" t="s">
        <v>11</v>
      </c>
    </row>
    <row r="2627" spans="1:4" s="1104" customFormat="1" ht="11.25" customHeight="1" x14ac:dyDescent="0.2">
      <c r="A2627" s="1414" t="s">
        <v>1887</v>
      </c>
      <c r="B2627" s="1109">
        <v>16540.13</v>
      </c>
      <c r="C2627" s="1109">
        <v>16540.127</v>
      </c>
      <c r="D2627" s="1115" t="s">
        <v>1654</v>
      </c>
    </row>
    <row r="2628" spans="1:4" s="1104" customFormat="1" ht="11.25" customHeight="1" x14ac:dyDescent="0.2">
      <c r="A2628" s="1416"/>
      <c r="B2628" s="1111">
        <v>16540.13</v>
      </c>
      <c r="C2628" s="1111">
        <v>16540.127</v>
      </c>
      <c r="D2628" s="1117" t="s">
        <v>11</v>
      </c>
    </row>
    <row r="2629" spans="1:4" s="1104" customFormat="1" ht="11.25" customHeight="1" x14ac:dyDescent="0.2">
      <c r="A2629" s="1415" t="s">
        <v>1888</v>
      </c>
      <c r="B2629" s="1110">
        <v>40687.46</v>
      </c>
      <c r="C2629" s="1110">
        <v>40687.456999999995</v>
      </c>
      <c r="D2629" s="1116" t="s">
        <v>1654</v>
      </c>
    </row>
    <row r="2630" spans="1:4" s="1104" customFormat="1" ht="11.25" customHeight="1" x14ac:dyDescent="0.2">
      <c r="A2630" s="1415"/>
      <c r="B2630" s="1110">
        <v>100</v>
      </c>
      <c r="C2630" s="1110">
        <v>100</v>
      </c>
      <c r="D2630" s="1116" t="s">
        <v>3220</v>
      </c>
    </row>
    <row r="2631" spans="1:4" s="1104" customFormat="1" ht="11.25" customHeight="1" x14ac:dyDescent="0.2">
      <c r="A2631" s="1416"/>
      <c r="B2631" s="1111">
        <v>40787.46</v>
      </c>
      <c r="C2631" s="1111">
        <v>40787.456999999995</v>
      </c>
      <c r="D2631" s="1117" t="s">
        <v>11</v>
      </c>
    </row>
    <row r="2632" spans="1:4" s="1104" customFormat="1" ht="11.25" customHeight="1" x14ac:dyDescent="0.2">
      <c r="A2632" s="1414" t="s">
        <v>3023</v>
      </c>
      <c r="B2632" s="1109">
        <v>8278.41</v>
      </c>
      <c r="C2632" s="1109">
        <v>8278.4049999999988</v>
      </c>
      <c r="D2632" s="1115" t="s">
        <v>1654</v>
      </c>
    </row>
    <row r="2633" spans="1:4" s="1104" customFormat="1" ht="11.25" customHeight="1" x14ac:dyDescent="0.2">
      <c r="A2633" s="1415"/>
      <c r="B2633" s="1110">
        <v>32.299999999999997</v>
      </c>
      <c r="C2633" s="1110">
        <v>32.299999999999997</v>
      </c>
      <c r="D2633" s="1116" t="s">
        <v>3220</v>
      </c>
    </row>
    <row r="2634" spans="1:4" s="1104" customFormat="1" ht="11.25" customHeight="1" x14ac:dyDescent="0.2">
      <c r="A2634" s="1415"/>
      <c r="B2634" s="1110">
        <v>70</v>
      </c>
      <c r="C2634" s="1110">
        <v>70</v>
      </c>
      <c r="D2634" s="1116" t="s">
        <v>651</v>
      </c>
    </row>
    <row r="2635" spans="1:4" s="1104" customFormat="1" ht="11.25" customHeight="1" x14ac:dyDescent="0.2">
      <c r="A2635" s="1416"/>
      <c r="B2635" s="1111">
        <v>8380.7099999999991</v>
      </c>
      <c r="C2635" s="1111">
        <v>8380.7049999999981</v>
      </c>
      <c r="D2635" s="1117" t="s">
        <v>11</v>
      </c>
    </row>
    <row r="2636" spans="1:4" s="1104" customFormat="1" ht="11.25" customHeight="1" x14ac:dyDescent="0.2">
      <c r="A2636" s="1414" t="s">
        <v>2561</v>
      </c>
      <c r="B2636" s="1109">
        <v>9569.44</v>
      </c>
      <c r="C2636" s="1109">
        <v>9569.4349999999995</v>
      </c>
      <c r="D2636" s="1115" t="s">
        <v>1654</v>
      </c>
    </row>
    <row r="2637" spans="1:4" s="1104" customFormat="1" ht="11.25" customHeight="1" x14ac:dyDescent="0.2">
      <c r="A2637" s="1415"/>
      <c r="B2637" s="1110">
        <v>9569.44</v>
      </c>
      <c r="C2637" s="1110">
        <v>9569.4349999999995</v>
      </c>
      <c r="D2637" s="1116" t="s">
        <v>11</v>
      </c>
    </row>
    <row r="2638" spans="1:4" s="1104" customFormat="1" ht="11.25" customHeight="1" x14ac:dyDescent="0.2">
      <c r="A2638" s="1414" t="s">
        <v>4007</v>
      </c>
      <c r="B2638" s="1109">
        <v>543.38</v>
      </c>
      <c r="C2638" s="1109">
        <v>543.38099999999997</v>
      </c>
      <c r="D2638" s="1115" t="s">
        <v>1654</v>
      </c>
    </row>
    <row r="2639" spans="1:4" s="1104" customFormat="1" ht="11.25" customHeight="1" x14ac:dyDescent="0.2">
      <c r="A2639" s="1416"/>
      <c r="B2639" s="1111">
        <v>543.38</v>
      </c>
      <c r="C2639" s="1111">
        <v>543.38099999999997</v>
      </c>
      <c r="D2639" s="1117" t="s">
        <v>11</v>
      </c>
    </row>
    <row r="2640" spans="1:4" s="1104" customFormat="1" ht="11.25" customHeight="1" x14ac:dyDescent="0.2">
      <c r="A2640" s="1415" t="s">
        <v>1889</v>
      </c>
      <c r="B2640" s="1110">
        <v>3346.3900000000003</v>
      </c>
      <c r="C2640" s="1110">
        <v>3346.3940000000002</v>
      </c>
      <c r="D2640" s="1116" t="s">
        <v>1654</v>
      </c>
    </row>
    <row r="2641" spans="1:4" s="1104" customFormat="1" ht="11.25" customHeight="1" x14ac:dyDescent="0.2">
      <c r="A2641" s="1415"/>
      <c r="B2641" s="1110">
        <v>3346.3900000000003</v>
      </c>
      <c r="C2641" s="1110">
        <v>3346.3940000000002</v>
      </c>
      <c r="D2641" s="1116" t="s">
        <v>11</v>
      </c>
    </row>
    <row r="2642" spans="1:4" s="1104" customFormat="1" ht="11.25" customHeight="1" x14ac:dyDescent="0.2">
      <c r="A2642" s="1414" t="s">
        <v>1890</v>
      </c>
      <c r="B2642" s="1109">
        <v>32878.04</v>
      </c>
      <c r="C2642" s="1109">
        <v>32878.033000000003</v>
      </c>
      <c r="D2642" s="1115" t="s">
        <v>1654</v>
      </c>
    </row>
    <row r="2643" spans="1:4" s="1104" customFormat="1" ht="11.25" customHeight="1" x14ac:dyDescent="0.2">
      <c r="A2643" s="1416"/>
      <c r="B2643" s="1111">
        <v>32878.04</v>
      </c>
      <c r="C2643" s="1111">
        <v>32878.033000000003</v>
      </c>
      <c r="D2643" s="1117" t="s">
        <v>11</v>
      </c>
    </row>
    <row r="2644" spans="1:4" s="1104" customFormat="1" ht="11.25" customHeight="1" x14ac:dyDescent="0.2">
      <c r="A2644" s="1415" t="s">
        <v>1891</v>
      </c>
      <c r="B2644" s="1110">
        <v>6277.06</v>
      </c>
      <c r="C2644" s="1110">
        <v>6277.0550000000003</v>
      </c>
      <c r="D2644" s="1116" t="s">
        <v>1654</v>
      </c>
    </row>
    <row r="2645" spans="1:4" s="1104" customFormat="1" ht="11.25" customHeight="1" x14ac:dyDescent="0.2">
      <c r="A2645" s="1415"/>
      <c r="B2645" s="1110">
        <v>6277.06</v>
      </c>
      <c r="C2645" s="1110">
        <v>6277.0550000000003</v>
      </c>
      <c r="D2645" s="1116" t="s">
        <v>11</v>
      </c>
    </row>
    <row r="2646" spans="1:4" s="1104" customFormat="1" ht="11.25" customHeight="1" x14ac:dyDescent="0.2">
      <c r="A2646" s="1414" t="s">
        <v>1892</v>
      </c>
      <c r="B2646" s="1109">
        <v>21622.37</v>
      </c>
      <c r="C2646" s="1109">
        <v>21622.371999999999</v>
      </c>
      <c r="D2646" s="1115" t="s">
        <v>1654</v>
      </c>
    </row>
    <row r="2647" spans="1:4" s="1104" customFormat="1" ht="11.25" customHeight="1" x14ac:dyDescent="0.2">
      <c r="A2647" s="1416"/>
      <c r="B2647" s="1111">
        <v>21622.37</v>
      </c>
      <c r="C2647" s="1111">
        <v>21622.371999999999</v>
      </c>
      <c r="D2647" s="1117" t="s">
        <v>11</v>
      </c>
    </row>
    <row r="2648" spans="1:4" s="1104" customFormat="1" ht="11.25" customHeight="1" x14ac:dyDescent="0.2">
      <c r="A2648" s="1415" t="s">
        <v>4216</v>
      </c>
      <c r="B2648" s="1110">
        <v>500</v>
      </c>
      <c r="C2648" s="1110">
        <v>500</v>
      </c>
      <c r="D2648" s="1116" t="s">
        <v>3714</v>
      </c>
    </row>
    <row r="2649" spans="1:4" s="1104" customFormat="1" ht="11.25" customHeight="1" x14ac:dyDescent="0.2">
      <c r="A2649" s="1415"/>
      <c r="B2649" s="1110">
        <v>500</v>
      </c>
      <c r="C2649" s="1110">
        <v>500</v>
      </c>
      <c r="D2649" s="1116" t="s">
        <v>11</v>
      </c>
    </row>
    <row r="2650" spans="1:4" s="1104" customFormat="1" ht="11.25" customHeight="1" x14ac:dyDescent="0.2">
      <c r="A2650" s="1414" t="s">
        <v>4008</v>
      </c>
      <c r="B2650" s="1109">
        <v>167.98</v>
      </c>
      <c r="C2650" s="1109">
        <v>167.982</v>
      </c>
      <c r="D2650" s="1115" t="s">
        <v>3073</v>
      </c>
    </row>
    <row r="2651" spans="1:4" s="1104" customFormat="1" ht="11.25" customHeight="1" x14ac:dyDescent="0.2">
      <c r="A2651" s="1416"/>
      <c r="B2651" s="1111">
        <v>167.98</v>
      </c>
      <c r="C2651" s="1111">
        <v>167.982</v>
      </c>
      <c r="D2651" s="1117" t="s">
        <v>11</v>
      </c>
    </row>
    <row r="2652" spans="1:4" s="1104" customFormat="1" ht="11.25" customHeight="1" x14ac:dyDescent="0.2">
      <c r="A2652" s="1415" t="s">
        <v>3309</v>
      </c>
      <c r="B2652" s="1110">
        <v>800</v>
      </c>
      <c r="C2652" s="1110">
        <v>800</v>
      </c>
      <c r="D2652" s="1116" t="s">
        <v>3739</v>
      </c>
    </row>
    <row r="2653" spans="1:4" s="1104" customFormat="1" ht="11.25" customHeight="1" x14ac:dyDescent="0.2">
      <c r="A2653" s="1416"/>
      <c r="B2653" s="1111">
        <v>800</v>
      </c>
      <c r="C2653" s="1111">
        <v>800</v>
      </c>
      <c r="D2653" s="1117" t="s">
        <v>11</v>
      </c>
    </row>
    <row r="2654" spans="1:4" s="1104" customFormat="1" ht="11.25" customHeight="1" x14ac:dyDescent="0.2">
      <c r="A2654" s="1415" t="s">
        <v>4009</v>
      </c>
      <c r="B2654" s="1110">
        <v>349.99</v>
      </c>
      <c r="C2654" s="1110">
        <v>349.99099999999999</v>
      </c>
      <c r="D2654" s="1116" t="s">
        <v>3073</v>
      </c>
    </row>
    <row r="2655" spans="1:4" s="1104" customFormat="1" ht="11.25" customHeight="1" x14ac:dyDescent="0.2">
      <c r="A2655" s="1415"/>
      <c r="B2655" s="1110">
        <v>349.99</v>
      </c>
      <c r="C2655" s="1110">
        <v>349.99099999999999</v>
      </c>
      <c r="D2655" s="1116" t="s">
        <v>11</v>
      </c>
    </row>
    <row r="2656" spans="1:4" s="1104" customFormat="1" ht="11.25" customHeight="1" x14ac:dyDescent="0.2">
      <c r="A2656" s="1414" t="s">
        <v>1893</v>
      </c>
      <c r="B2656" s="1109">
        <v>4725.79</v>
      </c>
      <c r="C2656" s="1109">
        <v>4725.7879999999996</v>
      </c>
      <c r="D2656" s="1115" t="s">
        <v>1654</v>
      </c>
    </row>
    <row r="2657" spans="1:4" s="1104" customFormat="1" ht="11.25" customHeight="1" x14ac:dyDescent="0.2">
      <c r="A2657" s="1415"/>
      <c r="B2657" s="1110">
        <v>4725.79</v>
      </c>
      <c r="C2657" s="1110">
        <v>4725.7879999999996</v>
      </c>
      <c r="D2657" s="1116" t="s">
        <v>11</v>
      </c>
    </row>
    <row r="2658" spans="1:4" s="1104" customFormat="1" ht="11.25" customHeight="1" x14ac:dyDescent="0.2">
      <c r="A2658" s="1414" t="s">
        <v>3086</v>
      </c>
      <c r="B2658" s="1109">
        <v>150</v>
      </c>
      <c r="C2658" s="1109">
        <v>150</v>
      </c>
      <c r="D2658" s="1115" t="s">
        <v>3697</v>
      </c>
    </row>
    <row r="2659" spans="1:4" s="1104" customFormat="1" ht="11.25" customHeight="1" x14ac:dyDescent="0.2">
      <c r="A2659" s="1416"/>
      <c r="B2659" s="1111">
        <v>150</v>
      </c>
      <c r="C2659" s="1111">
        <v>150</v>
      </c>
      <c r="D2659" s="1117" t="s">
        <v>11</v>
      </c>
    </row>
    <row r="2660" spans="1:4" s="1104" customFormat="1" ht="11.25" customHeight="1" x14ac:dyDescent="0.2">
      <c r="A2660" s="1415" t="s">
        <v>4010</v>
      </c>
      <c r="B2660" s="1110">
        <v>130</v>
      </c>
      <c r="C2660" s="1110">
        <v>130</v>
      </c>
      <c r="D2660" s="1116" t="s">
        <v>2896</v>
      </c>
    </row>
    <row r="2661" spans="1:4" s="1104" customFormat="1" ht="11.25" customHeight="1" x14ac:dyDescent="0.2">
      <c r="A2661" s="1415"/>
      <c r="B2661" s="1110">
        <v>130</v>
      </c>
      <c r="C2661" s="1110">
        <v>130</v>
      </c>
      <c r="D2661" s="1116" t="s">
        <v>11</v>
      </c>
    </row>
    <row r="2662" spans="1:4" s="1104" customFormat="1" ht="11.25" customHeight="1" x14ac:dyDescent="0.2">
      <c r="A2662" s="1414" t="s">
        <v>4011</v>
      </c>
      <c r="B2662" s="1109">
        <v>34.1</v>
      </c>
      <c r="C2662" s="1109">
        <v>34.094999999999999</v>
      </c>
      <c r="D2662" s="1115" t="s">
        <v>2939</v>
      </c>
    </row>
    <row r="2663" spans="1:4" s="1104" customFormat="1" ht="11.25" customHeight="1" x14ac:dyDescent="0.2">
      <c r="A2663" s="1416"/>
      <c r="B2663" s="1111">
        <v>34.1</v>
      </c>
      <c r="C2663" s="1111">
        <v>34.094999999999999</v>
      </c>
      <c r="D2663" s="1117" t="s">
        <v>11</v>
      </c>
    </row>
    <row r="2664" spans="1:4" s="1104" customFormat="1" ht="11.25" customHeight="1" x14ac:dyDescent="0.2">
      <c r="A2664" s="1415" t="s">
        <v>2722</v>
      </c>
      <c r="B2664" s="1110">
        <v>130</v>
      </c>
      <c r="C2664" s="1110">
        <v>130</v>
      </c>
      <c r="D2664" s="1116" t="s">
        <v>2896</v>
      </c>
    </row>
    <row r="2665" spans="1:4" s="1104" customFormat="1" ht="11.25" customHeight="1" x14ac:dyDescent="0.2">
      <c r="A2665" s="1415"/>
      <c r="B2665" s="1110">
        <v>130</v>
      </c>
      <c r="C2665" s="1110">
        <v>130</v>
      </c>
      <c r="D2665" s="1116" t="s">
        <v>11</v>
      </c>
    </row>
    <row r="2666" spans="1:4" s="1104" customFormat="1" ht="11.25" customHeight="1" x14ac:dyDescent="0.2">
      <c r="A2666" s="1414" t="s">
        <v>2615</v>
      </c>
      <c r="B2666" s="1109">
        <v>2900</v>
      </c>
      <c r="C2666" s="1109">
        <v>2900</v>
      </c>
      <c r="D2666" s="1115" t="s">
        <v>4012</v>
      </c>
    </row>
    <row r="2667" spans="1:4" s="1104" customFormat="1" ht="11.25" customHeight="1" x14ac:dyDescent="0.2">
      <c r="A2667" s="1416"/>
      <c r="B2667" s="1111">
        <v>2900</v>
      </c>
      <c r="C2667" s="1111">
        <v>2900</v>
      </c>
      <c r="D2667" s="1117" t="s">
        <v>11</v>
      </c>
    </row>
    <row r="2668" spans="1:4" s="1104" customFormat="1" ht="11.25" customHeight="1" x14ac:dyDescent="0.2">
      <c r="A2668" s="1415" t="s">
        <v>2849</v>
      </c>
      <c r="B2668" s="1110">
        <v>144</v>
      </c>
      <c r="C2668" s="1110">
        <v>144</v>
      </c>
      <c r="D2668" s="1116" t="s">
        <v>4012</v>
      </c>
    </row>
    <row r="2669" spans="1:4" s="1104" customFormat="1" ht="11.25" customHeight="1" x14ac:dyDescent="0.2">
      <c r="A2669" s="1415"/>
      <c r="B2669" s="1110">
        <v>144</v>
      </c>
      <c r="C2669" s="1110">
        <v>144</v>
      </c>
      <c r="D2669" s="1116" t="s">
        <v>11</v>
      </c>
    </row>
    <row r="2670" spans="1:4" s="1104" customFormat="1" ht="21" x14ac:dyDescent="0.2">
      <c r="A2670" s="1414" t="s">
        <v>419</v>
      </c>
      <c r="B2670" s="1109">
        <v>100</v>
      </c>
      <c r="C2670" s="1109">
        <v>100</v>
      </c>
      <c r="D2670" s="1115" t="s">
        <v>597</v>
      </c>
    </row>
    <row r="2671" spans="1:4" s="1104" customFormat="1" ht="11.25" customHeight="1" x14ac:dyDescent="0.2">
      <c r="A2671" s="1416"/>
      <c r="B2671" s="1111">
        <v>100</v>
      </c>
      <c r="C2671" s="1111">
        <v>100</v>
      </c>
      <c r="D2671" s="1117" t="s">
        <v>11</v>
      </c>
    </row>
    <row r="2672" spans="1:4" s="1104" customFormat="1" ht="11.25" customHeight="1" x14ac:dyDescent="0.2">
      <c r="A2672" s="1415" t="s">
        <v>4013</v>
      </c>
      <c r="B2672" s="1110">
        <v>500</v>
      </c>
      <c r="C2672" s="1110">
        <v>500</v>
      </c>
      <c r="D2672" s="1116" t="s">
        <v>3073</v>
      </c>
    </row>
    <row r="2673" spans="1:4" s="1104" customFormat="1" ht="11.25" customHeight="1" x14ac:dyDescent="0.2">
      <c r="A2673" s="1416"/>
      <c r="B2673" s="1111">
        <v>500</v>
      </c>
      <c r="C2673" s="1111">
        <v>500</v>
      </c>
      <c r="D2673" s="1117" t="s">
        <v>11</v>
      </c>
    </row>
    <row r="2674" spans="1:4" s="1104" customFormat="1" ht="11.25" customHeight="1" x14ac:dyDescent="0.2">
      <c r="A2674" s="1415" t="s">
        <v>4014</v>
      </c>
      <c r="B2674" s="1110">
        <v>275.94</v>
      </c>
      <c r="C2674" s="1110">
        <v>275.94400000000002</v>
      </c>
      <c r="D2674" s="1116" t="s">
        <v>3073</v>
      </c>
    </row>
    <row r="2675" spans="1:4" s="1104" customFormat="1" ht="11.25" customHeight="1" x14ac:dyDescent="0.2">
      <c r="A2675" s="1415"/>
      <c r="B2675" s="1110">
        <v>275.94</v>
      </c>
      <c r="C2675" s="1110">
        <v>275.94400000000002</v>
      </c>
      <c r="D2675" s="1116" t="s">
        <v>11</v>
      </c>
    </row>
    <row r="2676" spans="1:4" s="1104" customFormat="1" ht="11.25" customHeight="1" x14ac:dyDescent="0.2">
      <c r="A2676" s="1414" t="s">
        <v>4863</v>
      </c>
      <c r="B2676" s="1109">
        <v>98</v>
      </c>
      <c r="C2676" s="1109">
        <v>98</v>
      </c>
      <c r="D2676" s="1115" t="s">
        <v>3220</v>
      </c>
    </row>
    <row r="2677" spans="1:4" s="1104" customFormat="1" ht="11.25" customHeight="1" x14ac:dyDescent="0.2">
      <c r="A2677" s="1415"/>
      <c r="B2677" s="1110">
        <v>98</v>
      </c>
      <c r="C2677" s="1110">
        <v>98</v>
      </c>
      <c r="D2677" s="1116" t="s">
        <v>11</v>
      </c>
    </row>
    <row r="2678" spans="1:4" s="1104" customFormat="1" ht="11.25" customHeight="1" x14ac:dyDescent="0.2">
      <c r="A2678" s="1414" t="s">
        <v>1894</v>
      </c>
      <c r="B2678" s="1109">
        <v>1458</v>
      </c>
      <c r="C2678" s="1109">
        <v>1458</v>
      </c>
      <c r="D2678" s="1115" t="s">
        <v>600</v>
      </c>
    </row>
    <row r="2679" spans="1:4" s="1104" customFormat="1" ht="11.25" customHeight="1" x14ac:dyDescent="0.2">
      <c r="A2679" s="1416"/>
      <c r="B2679" s="1111">
        <v>1458</v>
      </c>
      <c r="C2679" s="1111">
        <v>1458</v>
      </c>
      <c r="D2679" s="1117" t="s">
        <v>11</v>
      </c>
    </row>
    <row r="2680" spans="1:4" s="1104" customFormat="1" ht="11.25" customHeight="1" x14ac:dyDescent="0.2">
      <c r="A2680" s="1414" t="s">
        <v>2828</v>
      </c>
      <c r="B2680" s="1109">
        <v>1117</v>
      </c>
      <c r="C2680" s="1109">
        <v>1117</v>
      </c>
      <c r="D2680" s="1115" t="s">
        <v>600</v>
      </c>
    </row>
    <row r="2681" spans="1:4" s="1104" customFormat="1" ht="11.25" customHeight="1" x14ac:dyDescent="0.2">
      <c r="A2681" s="1416"/>
      <c r="B2681" s="1111">
        <v>1117</v>
      </c>
      <c r="C2681" s="1111">
        <v>1117</v>
      </c>
      <c r="D2681" s="1117" t="s">
        <v>11</v>
      </c>
    </row>
    <row r="2682" spans="1:4" s="1104" customFormat="1" ht="11.25" customHeight="1" x14ac:dyDescent="0.2">
      <c r="A2682" s="1414" t="s">
        <v>4864</v>
      </c>
      <c r="B2682" s="1109">
        <v>70</v>
      </c>
      <c r="C2682" s="1109">
        <v>70</v>
      </c>
      <c r="D2682" s="1115" t="s">
        <v>2939</v>
      </c>
    </row>
    <row r="2683" spans="1:4" s="1104" customFormat="1" ht="11.25" customHeight="1" x14ac:dyDescent="0.2">
      <c r="A2683" s="1416"/>
      <c r="B2683" s="1111">
        <v>70</v>
      </c>
      <c r="C2683" s="1111">
        <v>70</v>
      </c>
      <c r="D2683" s="1117" t="s">
        <v>11</v>
      </c>
    </row>
    <row r="2684" spans="1:4" s="449" customFormat="1" ht="21" customHeight="1" x14ac:dyDescent="0.2">
      <c r="A2684" s="213" t="s">
        <v>10</v>
      </c>
      <c r="B2684" s="447">
        <v>6096190.4900000002</v>
      </c>
      <c r="C2684" s="447">
        <v>6026273.2763600005</v>
      </c>
      <c r="D2684" s="448"/>
    </row>
    <row r="2685" spans="1:4" s="221" customFormat="1" ht="12.75" x14ac:dyDescent="0.2">
      <c r="B2685" s="214"/>
      <c r="C2685" s="214"/>
      <c r="D2685" s="222"/>
    </row>
    <row r="2686" spans="1:4" s="221" customFormat="1" ht="12.75" x14ac:dyDescent="0.2">
      <c r="B2686" s="450"/>
      <c r="C2686" s="450"/>
      <c r="D2686" s="222"/>
    </row>
    <row r="2687" spans="1:4" s="221" customFormat="1" ht="12.75" x14ac:dyDescent="0.2">
      <c r="A2687" s="1408" t="s">
        <v>2484</v>
      </c>
      <c r="B2687" s="1408"/>
      <c r="C2687" s="1408"/>
      <c r="D2687" s="1408"/>
    </row>
    <row r="2688" spans="1:4" s="221" customFormat="1" ht="12.75" x14ac:dyDescent="0.2">
      <c r="A2688" s="1409" t="s">
        <v>4871</v>
      </c>
      <c r="B2688" s="1409"/>
      <c r="C2688" s="1409"/>
      <c r="D2688" s="1409"/>
    </row>
  </sheetData>
  <mergeCells count="1188">
    <mergeCell ref="A2678:A2679"/>
    <mergeCell ref="A2680:A2681"/>
    <mergeCell ref="A2682:A2683"/>
    <mergeCell ref="A1:D1"/>
    <mergeCell ref="A2687:D2687"/>
    <mergeCell ref="A2688:D2688"/>
    <mergeCell ref="A2666:A2667"/>
    <mergeCell ref="A2668:A2669"/>
    <mergeCell ref="A2670:A2671"/>
    <mergeCell ref="A2672:A2673"/>
    <mergeCell ref="A2674:A2675"/>
    <mergeCell ref="A2676:A2677"/>
    <mergeCell ref="A2654:A2655"/>
    <mergeCell ref="A2656:A2657"/>
    <mergeCell ref="A2658:A2659"/>
    <mergeCell ref="A2660:A2661"/>
    <mergeCell ref="A2662:A2663"/>
    <mergeCell ref="A2664:A2665"/>
    <mergeCell ref="A2642:A2643"/>
    <mergeCell ref="A2644:A2645"/>
    <mergeCell ref="A2646:A2647"/>
    <mergeCell ref="A2648:A2649"/>
    <mergeCell ref="A2650:A2651"/>
    <mergeCell ref="A2652:A2653"/>
    <mergeCell ref="A2627:A2628"/>
    <mergeCell ref="A2629:A2631"/>
    <mergeCell ref="A2632:A2635"/>
    <mergeCell ref="A2636:A2637"/>
    <mergeCell ref="A2638:A2639"/>
    <mergeCell ref="A2640:A2641"/>
    <mergeCell ref="A2613:A2614"/>
    <mergeCell ref="A2615:A2616"/>
    <mergeCell ref="A2617:A2618"/>
    <mergeCell ref="A2619:A2620"/>
    <mergeCell ref="A2621:A2622"/>
    <mergeCell ref="A2623:A2626"/>
    <mergeCell ref="A2599:A2600"/>
    <mergeCell ref="A2601:A2602"/>
    <mergeCell ref="A2603:A2604"/>
    <mergeCell ref="A2605:A2608"/>
    <mergeCell ref="A2609:A2610"/>
    <mergeCell ref="A2611:A2612"/>
    <mergeCell ref="A2586:A2587"/>
    <mergeCell ref="A2588:A2589"/>
    <mergeCell ref="A2590:A2591"/>
    <mergeCell ref="A2592:A2593"/>
    <mergeCell ref="A2594:A2596"/>
    <mergeCell ref="A2597:A2598"/>
    <mergeCell ref="A2571:A2572"/>
    <mergeCell ref="A2573:A2574"/>
    <mergeCell ref="A2575:A2576"/>
    <mergeCell ref="A2577:A2578"/>
    <mergeCell ref="A2579:A2583"/>
    <mergeCell ref="A2584:A2585"/>
    <mergeCell ref="A2552:A2553"/>
    <mergeCell ref="A2554:A2555"/>
    <mergeCell ref="A2556:A2557"/>
    <mergeCell ref="A2558:A2559"/>
    <mergeCell ref="A2560:A2561"/>
    <mergeCell ref="A2562:A2570"/>
    <mergeCell ref="A2539:A2540"/>
    <mergeCell ref="A2541:A2542"/>
    <mergeCell ref="A2543:A2544"/>
    <mergeCell ref="A2545:A2547"/>
    <mergeCell ref="A2548:A2549"/>
    <mergeCell ref="A2550:A2551"/>
    <mergeCell ref="A2525:A2526"/>
    <mergeCell ref="A2527:A2528"/>
    <mergeCell ref="A2529:A2530"/>
    <mergeCell ref="A2531:A2534"/>
    <mergeCell ref="A2535:A2536"/>
    <mergeCell ref="A2537:A2538"/>
    <mergeCell ref="A2513:A2514"/>
    <mergeCell ref="A2515:A2516"/>
    <mergeCell ref="A2517:A2518"/>
    <mergeCell ref="A2519:A2520"/>
    <mergeCell ref="A2521:A2522"/>
    <mergeCell ref="A2523:A2524"/>
    <mergeCell ref="A2501:A2502"/>
    <mergeCell ref="A2503:A2504"/>
    <mergeCell ref="A2505:A2506"/>
    <mergeCell ref="A2507:A2508"/>
    <mergeCell ref="A2509:A2510"/>
    <mergeCell ref="A2511:A2512"/>
    <mergeCell ref="A2489:A2490"/>
    <mergeCell ref="A2491:A2492"/>
    <mergeCell ref="A2493:A2494"/>
    <mergeCell ref="A2495:A2496"/>
    <mergeCell ref="A2497:A2498"/>
    <mergeCell ref="A2499:A2500"/>
    <mergeCell ref="A2474:A2475"/>
    <mergeCell ref="A2476:A2477"/>
    <mergeCell ref="A2478:A2479"/>
    <mergeCell ref="A2480:A2481"/>
    <mergeCell ref="A2482:A2485"/>
    <mergeCell ref="A2486:A2488"/>
    <mergeCell ref="A2462:A2463"/>
    <mergeCell ref="A2464:A2465"/>
    <mergeCell ref="A2466:A2467"/>
    <mergeCell ref="A2468:A2469"/>
    <mergeCell ref="A2470:A2471"/>
    <mergeCell ref="A2472:A2473"/>
    <mergeCell ref="A2449:A2451"/>
    <mergeCell ref="A2452:A2453"/>
    <mergeCell ref="A2454:A2455"/>
    <mergeCell ref="A2456:A2457"/>
    <mergeCell ref="A2458:A2459"/>
    <mergeCell ref="A2460:A2461"/>
    <mergeCell ref="A2437:A2438"/>
    <mergeCell ref="A2439:A2440"/>
    <mergeCell ref="A2441:A2442"/>
    <mergeCell ref="A2443:A2444"/>
    <mergeCell ref="A2445:A2446"/>
    <mergeCell ref="A2447:A2448"/>
    <mergeCell ref="A2419:A2420"/>
    <mergeCell ref="A2421:A2423"/>
    <mergeCell ref="A2424:A2425"/>
    <mergeCell ref="A2426:A2430"/>
    <mergeCell ref="A2431:A2434"/>
    <mergeCell ref="A2435:A2436"/>
    <mergeCell ref="A2407:A2408"/>
    <mergeCell ref="A2409:A2410"/>
    <mergeCell ref="A2411:A2412"/>
    <mergeCell ref="A2413:A2414"/>
    <mergeCell ref="A2415:A2416"/>
    <mergeCell ref="A2417:A2418"/>
    <mergeCell ref="A2395:A2396"/>
    <mergeCell ref="A2397:A2398"/>
    <mergeCell ref="A2399:A2400"/>
    <mergeCell ref="A2401:A2402"/>
    <mergeCell ref="A2403:A2404"/>
    <mergeCell ref="A2405:A2406"/>
    <mergeCell ref="A2383:A2384"/>
    <mergeCell ref="A2385:A2386"/>
    <mergeCell ref="A2387:A2388"/>
    <mergeCell ref="A2389:A2390"/>
    <mergeCell ref="A2391:A2392"/>
    <mergeCell ref="A2393:A2394"/>
    <mergeCell ref="A2370:A2371"/>
    <mergeCell ref="A2372:A2373"/>
    <mergeCell ref="A2374:A2375"/>
    <mergeCell ref="A2376:A2377"/>
    <mergeCell ref="A2378:A2380"/>
    <mergeCell ref="A2381:A2382"/>
    <mergeCell ref="A2358:A2359"/>
    <mergeCell ref="A2360:A2361"/>
    <mergeCell ref="A2362:A2363"/>
    <mergeCell ref="A2364:A2365"/>
    <mergeCell ref="A2366:A2367"/>
    <mergeCell ref="A2368:A2369"/>
    <mergeCell ref="A2346:A2347"/>
    <mergeCell ref="A2348:A2349"/>
    <mergeCell ref="A2350:A2351"/>
    <mergeCell ref="A2352:A2353"/>
    <mergeCell ref="A2354:A2355"/>
    <mergeCell ref="A2356:A2357"/>
    <mergeCell ref="A2331:A2332"/>
    <mergeCell ref="A2333:A2335"/>
    <mergeCell ref="A2336:A2339"/>
    <mergeCell ref="A2340:A2341"/>
    <mergeCell ref="A2342:A2343"/>
    <mergeCell ref="A2344:A2345"/>
    <mergeCell ref="A2319:A2320"/>
    <mergeCell ref="A2321:A2322"/>
    <mergeCell ref="A2323:A2324"/>
    <mergeCell ref="A2325:A2326"/>
    <mergeCell ref="A2327:A2328"/>
    <mergeCell ref="A2329:A2330"/>
    <mergeCell ref="A2307:A2308"/>
    <mergeCell ref="A2309:A2310"/>
    <mergeCell ref="A2311:A2312"/>
    <mergeCell ref="A2313:A2314"/>
    <mergeCell ref="A2315:A2316"/>
    <mergeCell ref="A2317:A2318"/>
    <mergeCell ref="A2294:A2295"/>
    <mergeCell ref="A2296:A2297"/>
    <mergeCell ref="A2298:A2300"/>
    <mergeCell ref="A2301:A2302"/>
    <mergeCell ref="A2303:A2304"/>
    <mergeCell ref="A2305:A2306"/>
    <mergeCell ref="A2279:A2280"/>
    <mergeCell ref="A2281:A2284"/>
    <mergeCell ref="A2285:A2286"/>
    <mergeCell ref="A2287:A2288"/>
    <mergeCell ref="A2289:A2290"/>
    <mergeCell ref="A2291:A2293"/>
    <mergeCell ref="A2266:A2267"/>
    <mergeCell ref="A2268:A2269"/>
    <mergeCell ref="A2270:A2271"/>
    <mergeCell ref="A2272:A2273"/>
    <mergeCell ref="A2274:A2276"/>
    <mergeCell ref="A2277:A2278"/>
    <mergeCell ref="A2253:A2254"/>
    <mergeCell ref="A2255:A2256"/>
    <mergeCell ref="A2257:A2258"/>
    <mergeCell ref="A2259:A2260"/>
    <mergeCell ref="A2261:A2263"/>
    <mergeCell ref="A2264:A2265"/>
    <mergeCell ref="A2238:A2242"/>
    <mergeCell ref="A2243:A2244"/>
    <mergeCell ref="A2245:A2246"/>
    <mergeCell ref="A2247:A2248"/>
    <mergeCell ref="A2249:A2250"/>
    <mergeCell ref="A2251:A2252"/>
    <mergeCell ref="A2219:A2225"/>
    <mergeCell ref="A2226:A2227"/>
    <mergeCell ref="A2228:A2229"/>
    <mergeCell ref="A2230:A2232"/>
    <mergeCell ref="A2233:A2234"/>
    <mergeCell ref="A2235:A2237"/>
    <mergeCell ref="A2207:A2208"/>
    <mergeCell ref="A2209:A2210"/>
    <mergeCell ref="A2211:A2212"/>
    <mergeCell ref="A2213:A2214"/>
    <mergeCell ref="A2215:A2216"/>
    <mergeCell ref="A2217:A2218"/>
    <mergeCell ref="A2195:A2196"/>
    <mergeCell ref="A2197:A2198"/>
    <mergeCell ref="A2199:A2200"/>
    <mergeCell ref="A2201:A2202"/>
    <mergeCell ref="A2203:A2204"/>
    <mergeCell ref="A2205:A2206"/>
    <mergeCell ref="A2183:A2184"/>
    <mergeCell ref="A2185:A2186"/>
    <mergeCell ref="A2187:A2188"/>
    <mergeCell ref="A2189:A2190"/>
    <mergeCell ref="A2191:A2192"/>
    <mergeCell ref="A2193:A2194"/>
    <mergeCell ref="A2168:A2169"/>
    <mergeCell ref="A2170:A2172"/>
    <mergeCell ref="A2173:A2175"/>
    <mergeCell ref="A2176:A2178"/>
    <mergeCell ref="A2179:A2180"/>
    <mergeCell ref="A2181:A2182"/>
    <mergeCell ref="A2141:A2150"/>
    <mergeCell ref="A2151:A2154"/>
    <mergeCell ref="A2155:A2156"/>
    <mergeCell ref="A2157:A2162"/>
    <mergeCell ref="A2163:A2165"/>
    <mergeCell ref="A2166:A2167"/>
    <mergeCell ref="A2126:A2127"/>
    <mergeCell ref="A2128:A2129"/>
    <mergeCell ref="A2130:A2132"/>
    <mergeCell ref="A2133:A2135"/>
    <mergeCell ref="A2136:A2137"/>
    <mergeCell ref="A2138:A2140"/>
    <mergeCell ref="A2112:A2113"/>
    <mergeCell ref="A2114:A2117"/>
    <mergeCell ref="A2118:A2119"/>
    <mergeCell ref="A2120:A2121"/>
    <mergeCell ref="A2122:A2123"/>
    <mergeCell ref="A2124:A2125"/>
    <mergeCell ref="A2100:A2101"/>
    <mergeCell ref="A2102:A2103"/>
    <mergeCell ref="A2104:A2105"/>
    <mergeCell ref="A2106:A2107"/>
    <mergeCell ref="A2108:A2109"/>
    <mergeCell ref="A2110:A2111"/>
    <mergeCell ref="A2088:A2089"/>
    <mergeCell ref="A2090:A2091"/>
    <mergeCell ref="A2092:A2093"/>
    <mergeCell ref="A2094:A2095"/>
    <mergeCell ref="A2096:A2097"/>
    <mergeCell ref="A2098:A2099"/>
    <mergeCell ref="A2076:A2077"/>
    <mergeCell ref="A2078:A2079"/>
    <mergeCell ref="A2080:A2081"/>
    <mergeCell ref="A2082:A2083"/>
    <mergeCell ref="A2084:A2085"/>
    <mergeCell ref="A2086:A2087"/>
    <mergeCell ref="A2064:A2065"/>
    <mergeCell ref="A2066:A2067"/>
    <mergeCell ref="A2068:A2069"/>
    <mergeCell ref="A2070:A2071"/>
    <mergeCell ref="A2072:A2073"/>
    <mergeCell ref="A2074:A2075"/>
    <mergeCell ref="A2052:A2053"/>
    <mergeCell ref="A2054:A2055"/>
    <mergeCell ref="A2056:A2057"/>
    <mergeCell ref="A2058:A2059"/>
    <mergeCell ref="A2060:A2061"/>
    <mergeCell ref="A2062:A2063"/>
    <mergeCell ref="A2040:A2041"/>
    <mergeCell ref="A2042:A2043"/>
    <mergeCell ref="A2044:A2045"/>
    <mergeCell ref="A2046:A2047"/>
    <mergeCell ref="A2048:A2049"/>
    <mergeCell ref="A2050:A2051"/>
    <mergeCell ref="A2028:A2029"/>
    <mergeCell ref="A2030:A2031"/>
    <mergeCell ref="A2032:A2033"/>
    <mergeCell ref="A2034:A2035"/>
    <mergeCell ref="A2036:A2037"/>
    <mergeCell ref="A2038:A2039"/>
    <mergeCell ref="A2016:A2017"/>
    <mergeCell ref="A2018:A2019"/>
    <mergeCell ref="A2020:A2021"/>
    <mergeCell ref="A2022:A2023"/>
    <mergeCell ref="A2024:A2025"/>
    <mergeCell ref="A2026:A2027"/>
    <mergeCell ref="A2004:A2005"/>
    <mergeCell ref="A2006:A2007"/>
    <mergeCell ref="A2008:A2009"/>
    <mergeCell ref="A2010:A2011"/>
    <mergeCell ref="A2012:A2013"/>
    <mergeCell ref="A2014:A2015"/>
    <mergeCell ref="A1992:A1993"/>
    <mergeCell ref="A1994:A1995"/>
    <mergeCell ref="A1996:A1997"/>
    <mergeCell ref="A1998:A1999"/>
    <mergeCell ref="A2000:A2001"/>
    <mergeCell ref="A2002:A2003"/>
    <mergeCell ref="A1980:A1981"/>
    <mergeCell ref="A1982:A1983"/>
    <mergeCell ref="A1984:A1985"/>
    <mergeCell ref="A1986:A1987"/>
    <mergeCell ref="A1988:A1989"/>
    <mergeCell ref="A1990:A1991"/>
    <mergeCell ref="A1968:A1969"/>
    <mergeCell ref="A1970:A1971"/>
    <mergeCell ref="A1972:A1973"/>
    <mergeCell ref="A1974:A1975"/>
    <mergeCell ref="A1976:A1977"/>
    <mergeCell ref="A1978:A1979"/>
    <mergeCell ref="A1956:A1957"/>
    <mergeCell ref="A1958:A1959"/>
    <mergeCell ref="A1960:A1961"/>
    <mergeCell ref="A1962:A1963"/>
    <mergeCell ref="A1964:A1965"/>
    <mergeCell ref="A1966:A1967"/>
    <mergeCell ref="A1944:A1945"/>
    <mergeCell ref="A1946:A1947"/>
    <mergeCell ref="A1948:A1949"/>
    <mergeCell ref="A1950:A1951"/>
    <mergeCell ref="A1952:A1953"/>
    <mergeCell ref="A1954:A1955"/>
    <mergeCell ref="A1932:A1933"/>
    <mergeCell ref="A1934:A1935"/>
    <mergeCell ref="A1936:A1937"/>
    <mergeCell ref="A1938:A1939"/>
    <mergeCell ref="A1940:A1941"/>
    <mergeCell ref="A1942:A1943"/>
    <mergeCell ref="A1920:A1921"/>
    <mergeCell ref="A1922:A1923"/>
    <mergeCell ref="A1924:A1925"/>
    <mergeCell ref="A1926:A1927"/>
    <mergeCell ref="A1928:A1929"/>
    <mergeCell ref="A1930:A1931"/>
    <mergeCell ref="A1908:A1909"/>
    <mergeCell ref="A1910:A1911"/>
    <mergeCell ref="A1912:A1913"/>
    <mergeCell ref="A1914:A1915"/>
    <mergeCell ref="A1916:A1917"/>
    <mergeCell ref="A1918:A1919"/>
    <mergeCell ref="A1896:A1897"/>
    <mergeCell ref="A1898:A1899"/>
    <mergeCell ref="A1900:A1901"/>
    <mergeCell ref="A1902:A1903"/>
    <mergeCell ref="A1904:A1905"/>
    <mergeCell ref="A1906:A1907"/>
    <mergeCell ref="A1884:A1885"/>
    <mergeCell ref="A1886:A1887"/>
    <mergeCell ref="A1888:A1889"/>
    <mergeCell ref="A1890:A1891"/>
    <mergeCell ref="A1892:A1893"/>
    <mergeCell ref="A1894:A1895"/>
    <mergeCell ref="A1871:A1872"/>
    <mergeCell ref="A1873:A1874"/>
    <mergeCell ref="A1875:A1877"/>
    <mergeCell ref="A1878:A1879"/>
    <mergeCell ref="A1880:A1881"/>
    <mergeCell ref="A1882:A1883"/>
    <mergeCell ref="A1856:A1857"/>
    <mergeCell ref="A1858:A1859"/>
    <mergeCell ref="A1860:A1863"/>
    <mergeCell ref="A1864:A1865"/>
    <mergeCell ref="A1866:A1867"/>
    <mergeCell ref="A1868:A1870"/>
    <mergeCell ref="A1843:A1844"/>
    <mergeCell ref="A1845:A1846"/>
    <mergeCell ref="A1847:A1848"/>
    <mergeCell ref="A1849:A1850"/>
    <mergeCell ref="A1851:A1852"/>
    <mergeCell ref="A1853:A1855"/>
    <mergeCell ref="A1830:A1831"/>
    <mergeCell ref="A1832:A1833"/>
    <mergeCell ref="A1834:A1835"/>
    <mergeCell ref="A1836:A1837"/>
    <mergeCell ref="A1838:A1839"/>
    <mergeCell ref="A1840:A1842"/>
    <mergeCell ref="A1818:A1819"/>
    <mergeCell ref="A1820:A1821"/>
    <mergeCell ref="A1822:A1823"/>
    <mergeCell ref="A1824:A1825"/>
    <mergeCell ref="A1826:A1827"/>
    <mergeCell ref="A1828:A1829"/>
    <mergeCell ref="A1805:A1806"/>
    <mergeCell ref="A1807:A1808"/>
    <mergeCell ref="A1809:A1810"/>
    <mergeCell ref="A1811:A1812"/>
    <mergeCell ref="A1813:A1814"/>
    <mergeCell ref="A1815:A1817"/>
    <mergeCell ref="A1793:A1794"/>
    <mergeCell ref="A1795:A1796"/>
    <mergeCell ref="A1797:A1798"/>
    <mergeCell ref="A1799:A1800"/>
    <mergeCell ref="A1801:A1802"/>
    <mergeCell ref="A1803:A1804"/>
    <mergeCell ref="A1781:A1782"/>
    <mergeCell ref="A1783:A1784"/>
    <mergeCell ref="A1785:A1786"/>
    <mergeCell ref="A1787:A1788"/>
    <mergeCell ref="A1789:A1790"/>
    <mergeCell ref="A1791:A1792"/>
    <mergeCell ref="A1768:A1769"/>
    <mergeCell ref="A1770:A1771"/>
    <mergeCell ref="A1772:A1773"/>
    <mergeCell ref="A1774:A1775"/>
    <mergeCell ref="A1776:A1777"/>
    <mergeCell ref="A1778:A1780"/>
    <mergeCell ref="A1754:A1755"/>
    <mergeCell ref="A1756:A1757"/>
    <mergeCell ref="A1758:A1759"/>
    <mergeCell ref="A1760:A1761"/>
    <mergeCell ref="A1762:A1765"/>
    <mergeCell ref="A1766:A1767"/>
    <mergeCell ref="A1739:A1740"/>
    <mergeCell ref="A1741:A1742"/>
    <mergeCell ref="A1743:A1744"/>
    <mergeCell ref="A1745:A1746"/>
    <mergeCell ref="A1747:A1748"/>
    <mergeCell ref="A1749:A1753"/>
    <mergeCell ref="A1726:A1727"/>
    <mergeCell ref="A1728:A1729"/>
    <mergeCell ref="A1730:A1731"/>
    <mergeCell ref="A1732:A1734"/>
    <mergeCell ref="A1735:A1736"/>
    <mergeCell ref="A1737:A1738"/>
    <mergeCell ref="A1713:A1714"/>
    <mergeCell ref="A1715:A1716"/>
    <mergeCell ref="A1717:A1719"/>
    <mergeCell ref="A1720:A1721"/>
    <mergeCell ref="A1722:A1723"/>
    <mergeCell ref="A1724:A1725"/>
    <mergeCell ref="A1701:A1702"/>
    <mergeCell ref="A1703:A1704"/>
    <mergeCell ref="A1705:A1706"/>
    <mergeCell ref="A1707:A1708"/>
    <mergeCell ref="A1709:A1710"/>
    <mergeCell ref="A1711:A1712"/>
    <mergeCell ref="A1688:A1689"/>
    <mergeCell ref="A1690:A1691"/>
    <mergeCell ref="A1692:A1693"/>
    <mergeCell ref="A1694:A1695"/>
    <mergeCell ref="A1696:A1697"/>
    <mergeCell ref="A1698:A1700"/>
    <mergeCell ref="A1674:A1675"/>
    <mergeCell ref="A1676:A1677"/>
    <mergeCell ref="A1678:A1679"/>
    <mergeCell ref="A1680:A1683"/>
    <mergeCell ref="A1684:A1685"/>
    <mergeCell ref="A1686:A1687"/>
    <mergeCell ref="A1662:A1663"/>
    <mergeCell ref="A1664:A1665"/>
    <mergeCell ref="A1666:A1667"/>
    <mergeCell ref="A1668:A1669"/>
    <mergeCell ref="A1670:A1671"/>
    <mergeCell ref="A1672:A1673"/>
    <mergeCell ref="A1648:A1649"/>
    <mergeCell ref="A1650:A1651"/>
    <mergeCell ref="A1652:A1653"/>
    <mergeCell ref="A1654:A1655"/>
    <mergeCell ref="A1656:A1658"/>
    <mergeCell ref="A1659:A1661"/>
    <mergeCell ref="A1634:A1635"/>
    <mergeCell ref="A1636:A1637"/>
    <mergeCell ref="A1638:A1640"/>
    <mergeCell ref="A1641:A1643"/>
    <mergeCell ref="A1644:A1645"/>
    <mergeCell ref="A1646:A1647"/>
    <mergeCell ref="A1622:A1623"/>
    <mergeCell ref="A1624:A1625"/>
    <mergeCell ref="A1626:A1627"/>
    <mergeCell ref="A1628:A1629"/>
    <mergeCell ref="A1630:A1631"/>
    <mergeCell ref="A1632:A1633"/>
    <mergeCell ref="A1610:A1611"/>
    <mergeCell ref="A1612:A1613"/>
    <mergeCell ref="A1614:A1615"/>
    <mergeCell ref="A1616:A1617"/>
    <mergeCell ref="A1618:A1619"/>
    <mergeCell ref="A1620:A1621"/>
    <mergeCell ref="A1597:A1599"/>
    <mergeCell ref="A1600:A1601"/>
    <mergeCell ref="A1602:A1603"/>
    <mergeCell ref="A1604:A1605"/>
    <mergeCell ref="A1606:A1607"/>
    <mergeCell ref="A1608:A1609"/>
    <mergeCell ref="A1585:A1586"/>
    <mergeCell ref="A1587:A1588"/>
    <mergeCell ref="A1589:A1590"/>
    <mergeCell ref="A1591:A1592"/>
    <mergeCell ref="A1593:A1594"/>
    <mergeCell ref="A1595:A1596"/>
    <mergeCell ref="A1572:A1574"/>
    <mergeCell ref="A1575:A1576"/>
    <mergeCell ref="A1577:A1578"/>
    <mergeCell ref="A1579:A1580"/>
    <mergeCell ref="A1581:A1582"/>
    <mergeCell ref="A1583:A1584"/>
    <mergeCell ref="A1554:A1561"/>
    <mergeCell ref="A1562:A1563"/>
    <mergeCell ref="A1564:A1565"/>
    <mergeCell ref="A1566:A1567"/>
    <mergeCell ref="A1568:A1569"/>
    <mergeCell ref="A1570:A1571"/>
    <mergeCell ref="A1542:A1543"/>
    <mergeCell ref="A1544:A1545"/>
    <mergeCell ref="A1546:A1547"/>
    <mergeCell ref="A1548:A1549"/>
    <mergeCell ref="A1550:A1551"/>
    <mergeCell ref="A1552:A1553"/>
    <mergeCell ref="A1530:A1531"/>
    <mergeCell ref="A1532:A1533"/>
    <mergeCell ref="A1534:A1535"/>
    <mergeCell ref="A1536:A1537"/>
    <mergeCell ref="A1538:A1539"/>
    <mergeCell ref="A1540:A1541"/>
    <mergeCell ref="A1515:A1516"/>
    <mergeCell ref="A1517:A1520"/>
    <mergeCell ref="A1521:A1523"/>
    <mergeCell ref="A1524:A1525"/>
    <mergeCell ref="A1526:A1527"/>
    <mergeCell ref="A1528:A1529"/>
    <mergeCell ref="A1501:A1502"/>
    <mergeCell ref="A1503:A1504"/>
    <mergeCell ref="A1505:A1507"/>
    <mergeCell ref="A1508:A1510"/>
    <mergeCell ref="A1511:A1512"/>
    <mergeCell ref="A1513:A1514"/>
    <mergeCell ref="A1485:A1486"/>
    <mergeCell ref="A1487:A1490"/>
    <mergeCell ref="A1491:A1492"/>
    <mergeCell ref="A1493:A1494"/>
    <mergeCell ref="A1495:A1496"/>
    <mergeCell ref="A1497:A1500"/>
    <mergeCell ref="A1472:A1473"/>
    <mergeCell ref="A1474:A1475"/>
    <mergeCell ref="A1476:A1477"/>
    <mergeCell ref="A1478:A1480"/>
    <mergeCell ref="A1481:A1482"/>
    <mergeCell ref="A1483:A1484"/>
    <mergeCell ref="A1459:A1460"/>
    <mergeCell ref="A1461:A1462"/>
    <mergeCell ref="A1463:A1465"/>
    <mergeCell ref="A1466:A1467"/>
    <mergeCell ref="A1468:A1469"/>
    <mergeCell ref="A1470:A1471"/>
    <mergeCell ref="A1447:A1448"/>
    <mergeCell ref="A1449:A1450"/>
    <mergeCell ref="A1451:A1452"/>
    <mergeCell ref="A1453:A1454"/>
    <mergeCell ref="A1455:A1456"/>
    <mergeCell ref="A1457:A1458"/>
    <mergeCell ref="A1434:A1435"/>
    <mergeCell ref="A1436:A1437"/>
    <mergeCell ref="A1438:A1440"/>
    <mergeCell ref="A1441:A1442"/>
    <mergeCell ref="A1443:A1444"/>
    <mergeCell ref="A1445:A1446"/>
    <mergeCell ref="A1422:A1423"/>
    <mergeCell ref="A1424:A1425"/>
    <mergeCell ref="A1426:A1427"/>
    <mergeCell ref="A1428:A1429"/>
    <mergeCell ref="A1430:A1431"/>
    <mergeCell ref="A1432:A1433"/>
    <mergeCell ref="A1410:A1411"/>
    <mergeCell ref="A1412:A1413"/>
    <mergeCell ref="A1414:A1415"/>
    <mergeCell ref="A1416:A1417"/>
    <mergeCell ref="A1418:A1419"/>
    <mergeCell ref="A1420:A1421"/>
    <mergeCell ref="A1398:A1399"/>
    <mergeCell ref="A1400:A1401"/>
    <mergeCell ref="A1402:A1403"/>
    <mergeCell ref="A1404:A1405"/>
    <mergeCell ref="A1406:A1407"/>
    <mergeCell ref="A1408:A1409"/>
    <mergeCell ref="A1384:A1385"/>
    <mergeCell ref="A1386:A1387"/>
    <mergeCell ref="A1388:A1391"/>
    <mergeCell ref="A1392:A1393"/>
    <mergeCell ref="A1394:A1395"/>
    <mergeCell ref="A1396:A1397"/>
    <mergeCell ref="A1372:A1373"/>
    <mergeCell ref="A1374:A1375"/>
    <mergeCell ref="A1376:A1377"/>
    <mergeCell ref="A1378:A1379"/>
    <mergeCell ref="A1380:A1381"/>
    <mergeCell ref="A1382:A1383"/>
    <mergeCell ref="A1356:A1357"/>
    <mergeCell ref="A1358:A1359"/>
    <mergeCell ref="A1360:A1361"/>
    <mergeCell ref="A1362:A1363"/>
    <mergeCell ref="A1364:A1368"/>
    <mergeCell ref="A1369:A1371"/>
    <mergeCell ref="A1344:A1345"/>
    <mergeCell ref="A1346:A1347"/>
    <mergeCell ref="A1348:A1349"/>
    <mergeCell ref="A1350:A1351"/>
    <mergeCell ref="A1352:A1353"/>
    <mergeCell ref="A1354:A1355"/>
    <mergeCell ref="A1331:A1332"/>
    <mergeCell ref="A1333:A1334"/>
    <mergeCell ref="A1335:A1336"/>
    <mergeCell ref="A1337:A1338"/>
    <mergeCell ref="A1339:A1340"/>
    <mergeCell ref="A1341:A1343"/>
    <mergeCell ref="A1319:A1320"/>
    <mergeCell ref="A1321:A1322"/>
    <mergeCell ref="A1323:A1324"/>
    <mergeCell ref="A1325:A1326"/>
    <mergeCell ref="A1327:A1328"/>
    <mergeCell ref="A1329:A1330"/>
    <mergeCell ref="A1304:A1305"/>
    <mergeCell ref="A1306:A1307"/>
    <mergeCell ref="A1308:A1309"/>
    <mergeCell ref="A1310:A1311"/>
    <mergeCell ref="A1312:A1313"/>
    <mergeCell ref="A1314:A1318"/>
    <mergeCell ref="A1288:A1289"/>
    <mergeCell ref="A1290:A1291"/>
    <mergeCell ref="A1292:A1293"/>
    <mergeCell ref="A1294:A1295"/>
    <mergeCell ref="A1296:A1299"/>
    <mergeCell ref="A1300:A1303"/>
    <mergeCell ref="A1276:A1277"/>
    <mergeCell ref="A1278:A1279"/>
    <mergeCell ref="A1280:A1281"/>
    <mergeCell ref="A1282:A1283"/>
    <mergeCell ref="A1284:A1285"/>
    <mergeCell ref="A1286:A1287"/>
    <mergeCell ref="A1264:A1265"/>
    <mergeCell ref="A1266:A1267"/>
    <mergeCell ref="A1268:A1269"/>
    <mergeCell ref="A1270:A1271"/>
    <mergeCell ref="A1272:A1273"/>
    <mergeCell ref="A1274:A1275"/>
    <mergeCell ref="A1252:A1253"/>
    <mergeCell ref="A1254:A1255"/>
    <mergeCell ref="A1256:A1257"/>
    <mergeCell ref="A1258:A1259"/>
    <mergeCell ref="A1260:A1261"/>
    <mergeCell ref="A1262:A1263"/>
    <mergeCell ref="A1239:A1241"/>
    <mergeCell ref="A1242:A1243"/>
    <mergeCell ref="A1244:A1245"/>
    <mergeCell ref="A1246:A1247"/>
    <mergeCell ref="A1248:A1249"/>
    <mergeCell ref="A1250:A1251"/>
    <mergeCell ref="A1227:A1228"/>
    <mergeCell ref="A1229:A1230"/>
    <mergeCell ref="A1231:A1232"/>
    <mergeCell ref="A1233:A1234"/>
    <mergeCell ref="A1235:A1236"/>
    <mergeCell ref="A1237:A1238"/>
    <mergeCell ref="A1215:A1216"/>
    <mergeCell ref="A1217:A1218"/>
    <mergeCell ref="A1219:A1220"/>
    <mergeCell ref="A1221:A1222"/>
    <mergeCell ref="A1223:A1224"/>
    <mergeCell ref="A1225:A1226"/>
    <mergeCell ref="A1203:A1204"/>
    <mergeCell ref="A1205:A1206"/>
    <mergeCell ref="A1207:A1208"/>
    <mergeCell ref="A1209:A1210"/>
    <mergeCell ref="A1211:A1212"/>
    <mergeCell ref="A1213:A1214"/>
    <mergeCell ref="A1189:A1191"/>
    <mergeCell ref="A1192:A1194"/>
    <mergeCell ref="A1195:A1196"/>
    <mergeCell ref="A1197:A1198"/>
    <mergeCell ref="A1199:A1200"/>
    <mergeCell ref="A1201:A1202"/>
    <mergeCell ref="A1177:A1178"/>
    <mergeCell ref="A1179:A1180"/>
    <mergeCell ref="A1181:A1182"/>
    <mergeCell ref="A1183:A1184"/>
    <mergeCell ref="A1185:A1186"/>
    <mergeCell ref="A1187:A1188"/>
    <mergeCell ref="A1162:A1165"/>
    <mergeCell ref="A1166:A1167"/>
    <mergeCell ref="A1168:A1169"/>
    <mergeCell ref="A1170:A1172"/>
    <mergeCell ref="A1173:A1174"/>
    <mergeCell ref="A1175:A1176"/>
    <mergeCell ref="A1149:A1150"/>
    <mergeCell ref="A1151:A1152"/>
    <mergeCell ref="A1153:A1155"/>
    <mergeCell ref="A1156:A1157"/>
    <mergeCell ref="A1158:A1159"/>
    <mergeCell ref="A1160:A1161"/>
    <mergeCell ref="A1134:A1135"/>
    <mergeCell ref="A1136:A1137"/>
    <mergeCell ref="A1138:A1139"/>
    <mergeCell ref="A1140:A1143"/>
    <mergeCell ref="A1144:A1146"/>
    <mergeCell ref="A1147:A1148"/>
    <mergeCell ref="A1121:A1123"/>
    <mergeCell ref="A1124:A1125"/>
    <mergeCell ref="A1126:A1127"/>
    <mergeCell ref="A1128:A1129"/>
    <mergeCell ref="A1130:A1131"/>
    <mergeCell ref="A1132:A1133"/>
    <mergeCell ref="A1107:A1109"/>
    <mergeCell ref="A1110:A1112"/>
    <mergeCell ref="A1113:A1114"/>
    <mergeCell ref="A1115:A1116"/>
    <mergeCell ref="A1117:A1118"/>
    <mergeCell ref="A1119:A1120"/>
    <mergeCell ref="A1092:A1094"/>
    <mergeCell ref="A1095:A1097"/>
    <mergeCell ref="A1098:A1100"/>
    <mergeCell ref="A1101:A1102"/>
    <mergeCell ref="A1103:A1104"/>
    <mergeCell ref="A1105:A1106"/>
    <mergeCell ref="A1080:A1081"/>
    <mergeCell ref="A1082:A1083"/>
    <mergeCell ref="A1084:A1085"/>
    <mergeCell ref="A1086:A1087"/>
    <mergeCell ref="A1088:A1089"/>
    <mergeCell ref="A1090:A1091"/>
    <mergeCell ref="A1065:A1066"/>
    <mergeCell ref="A1067:A1071"/>
    <mergeCell ref="A1072:A1073"/>
    <mergeCell ref="A1074:A1075"/>
    <mergeCell ref="A1076:A1077"/>
    <mergeCell ref="A1078:A1079"/>
    <mergeCell ref="A1053:A1054"/>
    <mergeCell ref="A1055:A1056"/>
    <mergeCell ref="A1057:A1058"/>
    <mergeCell ref="A1059:A1060"/>
    <mergeCell ref="A1061:A1062"/>
    <mergeCell ref="A1063:A1064"/>
    <mergeCell ref="A1041:A1042"/>
    <mergeCell ref="A1043:A1044"/>
    <mergeCell ref="A1045:A1046"/>
    <mergeCell ref="A1047:A1048"/>
    <mergeCell ref="A1049:A1050"/>
    <mergeCell ref="A1051:A1052"/>
    <mergeCell ref="A1029:A1030"/>
    <mergeCell ref="A1031:A1032"/>
    <mergeCell ref="A1033:A1034"/>
    <mergeCell ref="A1035:A1036"/>
    <mergeCell ref="A1037:A1038"/>
    <mergeCell ref="A1039:A1040"/>
    <mergeCell ref="A1017:A1018"/>
    <mergeCell ref="A1019:A1020"/>
    <mergeCell ref="A1021:A1022"/>
    <mergeCell ref="A1023:A1024"/>
    <mergeCell ref="A1025:A1026"/>
    <mergeCell ref="A1027:A1028"/>
    <mergeCell ref="A1004:A1005"/>
    <mergeCell ref="A1006:A1007"/>
    <mergeCell ref="A1008:A1009"/>
    <mergeCell ref="A1010:A1012"/>
    <mergeCell ref="A1013:A1014"/>
    <mergeCell ref="A1015:A1016"/>
    <mergeCell ref="A991:A992"/>
    <mergeCell ref="A993:A994"/>
    <mergeCell ref="A995:A996"/>
    <mergeCell ref="A997:A998"/>
    <mergeCell ref="A999:A1001"/>
    <mergeCell ref="A1002:A1003"/>
    <mergeCell ref="A979:A980"/>
    <mergeCell ref="A981:A982"/>
    <mergeCell ref="A983:A984"/>
    <mergeCell ref="A985:A986"/>
    <mergeCell ref="A987:A988"/>
    <mergeCell ref="A989:A990"/>
    <mergeCell ref="A967:A968"/>
    <mergeCell ref="A969:A970"/>
    <mergeCell ref="A971:A972"/>
    <mergeCell ref="A973:A974"/>
    <mergeCell ref="A975:A976"/>
    <mergeCell ref="A977:A978"/>
    <mergeCell ref="A955:A956"/>
    <mergeCell ref="A957:A958"/>
    <mergeCell ref="A959:A960"/>
    <mergeCell ref="A961:A962"/>
    <mergeCell ref="A963:A964"/>
    <mergeCell ref="A965:A966"/>
    <mergeCell ref="A943:A944"/>
    <mergeCell ref="A945:A946"/>
    <mergeCell ref="A947:A948"/>
    <mergeCell ref="A949:A950"/>
    <mergeCell ref="A951:A952"/>
    <mergeCell ref="A953:A954"/>
    <mergeCell ref="A931:A932"/>
    <mergeCell ref="A933:A934"/>
    <mergeCell ref="A935:A936"/>
    <mergeCell ref="A937:A938"/>
    <mergeCell ref="A939:A940"/>
    <mergeCell ref="A941:A942"/>
    <mergeCell ref="A919:A920"/>
    <mergeCell ref="A921:A922"/>
    <mergeCell ref="A923:A924"/>
    <mergeCell ref="A925:A926"/>
    <mergeCell ref="A927:A928"/>
    <mergeCell ref="A929:A930"/>
    <mergeCell ref="A903:A908"/>
    <mergeCell ref="A909:A910"/>
    <mergeCell ref="A911:A912"/>
    <mergeCell ref="A913:A914"/>
    <mergeCell ref="A915:A916"/>
    <mergeCell ref="A917:A918"/>
    <mergeCell ref="A874:A876"/>
    <mergeCell ref="A877:A883"/>
    <mergeCell ref="A884:A891"/>
    <mergeCell ref="A892:A895"/>
    <mergeCell ref="A896:A899"/>
    <mergeCell ref="A900:A902"/>
    <mergeCell ref="A847:A852"/>
    <mergeCell ref="A853:A858"/>
    <mergeCell ref="A859:A863"/>
    <mergeCell ref="A864:A866"/>
    <mergeCell ref="A867:A870"/>
    <mergeCell ref="A871:A873"/>
    <mergeCell ref="A828:A829"/>
    <mergeCell ref="A830:A831"/>
    <mergeCell ref="A832:A833"/>
    <mergeCell ref="A834:A837"/>
    <mergeCell ref="A838:A843"/>
    <mergeCell ref="A844:A846"/>
    <mergeCell ref="A815:A816"/>
    <mergeCell ref="A817:A818"/>
    <mergeCell ref="A819:A820"/>
    <mergeCell ref="A821:A823"/>
    <mergeCell ref="A824:A825"/>
    <mergeCell ref="A826:A827"/>
    <mergeCell ref="A801:A802"/>
    <mergeCell ref="A803:A804"/>
    <mergeCell ref="A805:A806"/>
    <mergeCell ref="A807:A809"/>
    <mergeCell ref="A810:A811"/>
    <mergeCell ref="A812:A814"/>
    <mergeCell ref="A787:A788"/>
    <mergeCell ref="A789:A791"/>
    <mergeCell ref="A792:A793"/>
    <mergeCell ref="A794:A796"/>
    <mergeCell ref="A797:A798"/>
    <mergeCell ref="A799:A800"/>
    <mergeCell ref="A774:A775"/>
    <mergeCell ref="A776:A778"/>
    <mergeCell ref="A779:A780"/>
    <mergeCell ref="A781:A782"/>
    <mergeCell ref="A783:A784"/>
    <mergeCell ref="A785:A786"/>
    <mergeCell ref="A761:A762"/>
    <mergeCell ref="A763:A765"/>
    <mergeCell ref="A766:A767"/>
    <mergeCell ref="A768:A769"/>
    <mergeCell ref="A770:A771"/>
    <mergeCell ref="A772:A773"/>
    <mergeCell ref="A748:A750"/>
    <mergeCell ref="A751:A752"/>
    <mergeCell ref="A753:A754"/>
    <mergeCell ref="A755:A756"/>
    <mergeCell ref="A757:A758"/>
    <mergeCell ref="A759:A760"/>
    <mergeCell ref="A735:A736"/>
    <mergeCell ref="A737:A738"/>
    <mergeCell ref="A739:A740"/>
    <mergeCell ref="A741:A743"/>
    <mergeCell ref="A744:A745"/>
    <mergeCell ref="A746:A747"/>
    <mergeCell ref="A715:A722"/>
    <mergeCell ref="A723:A726"/>
    <mergeCell ref="A727:A728"/>
    <mergeCell ref="A729:A730"/>
    <mergeCell ref="A731:A732"/>
    <mergeCell ref="A733:A734"/>
    <mergeCell ref="A703:A704"/>
    <mergeCell ref="A705:A706"/>
    <mergeCell ref="A707:A708"/>
    <mergeCell ref="A709:A710"/>
    <mergeCell ref="A711:A712"/>
    <mergeCell ref="A713:A714"/>
    <mergeCell ref="A691:A692"/>
    <mergeCell ref="A693:A694"/>
    <mergeCell ref="A695:A696"/>
    <mergeCell ref="A697:A698"/>
    <mergeCell ref="A699:A700"/>
    <mergeCell ref="A701:A702"/>
    <mergeCell ref="A678:A679"/>
    <mergeCell ref="A680:A681"/>
    <mergeCell ref="A682:A683"/>
    <mergeCell ref="A684:A685"/>
    <mergeCell ref="A686:A687"/>
    <mergeCell ref="A688:A690"/>
    <mergeCell ref="A666:A667"/>
    <mergeCell ref="A668:A669"/>
    <mergeCell ref="A670:A671"/>
    <mergeCell ref="A672:A673"/>
    <mergeCell ref="A674:A675"/>
    <mergeCell ref="A676:A677"/>
    <mergeCell ref="A652:A653"/>
    <mergeCell ref="A654:A656"/>
    <mergeCell ref="A657:A659"/>
    <mergeCell ref="A660:A661"/>
    <mergeCell ref="A662:A663"/>
    <mergeCell ref="A664:A665"/>
    <mergeCell ref="A640:A641"/>
    <mergeCell ref="A642:A643"/>
    <mergeCell ref="A644:A645"/>
    <mergeCell ref="A646:A647"/>
    <mergeCell ref="A648:A649"/>
    <mergeCell ref="A650:A651"/>
    <mergeCell ref="A623:A629"/>
    <mergeCell ref="A630:A631"/>
    <mergeCell ref="A632:A633"/>
    <mergeCell ref="A634:A635"/>
    <mergeCell ref="A636:A637"/>
    <mergeCell ref="A638:A639"/>
    <mergeCell ref="A610:A611"/>
    <mergeCell ref="A612:A614"/>
    <mergeCell ref="A615:A616"/>
    <mergeCell ref="A617:A618"/>
    <mergeCell ref="A619:A620"/>
    <mergeCell ref="A621:A622"/>
    <mergeCell ref="A596:A597"/>
    <mergeCell ref="A598:A599"/>
    <mergeCell ref="A600:A603"/>
    <mergeCell ref="A604:A605"/>
    <mergeCell ref="A606:A607"/>
    <mergeCell ref="A608:A609"/>
    <mergeCell ref="A582:A583"/>
    <mergeCell ref="A584:A586"/>
    <mergeCell ref="A587:A588"/>
    <mergeCell ref="A589:A591"/>
    <mergeCell ref="A592:A593"/>
    <mergeCell ref="A594:A595"/>
    <mergeCell ref="A569:A570"/>
    <mergeCell ref="A571:A573"/>
    <mergeCell ref="A574:A575"/>
    <mergeCell ref="A576:A577"/>
    <mergeCell ref="A578:A579"/>
    <mergeCell ref="A580:A581"/>
    <mergeCell ref="A552:A553"/>
    <mergeCell ref="A554:A555"/>
    <mergeCell ref="A556:A558"/>
    <mergeCell ref="A559:A561"/>
    <mergeCell ref="A562:A564"/>
    <mergeCell ref="A565:A568"/>
    <mergeCell ref="A537:A541"/>
    <mergeCell ref="A542:A543"/>
    <mergeCell ref="A544:A545"/>
    <mergeCell ref="A546:A547"/>
    <mergeCell ref="A548:A549"/>
    <mergeCell ref="A550:A551"/>
    <mergeCell ref="A521:A522"/>
    <mergeCell ref="A523:A524"/>
    <mergeCell ref="A525:A529"/>
    <mergeCell ref="A530:A532"/>
    <mergeCell ref="A533:A534"/>
    <mergeCell ref="A535:A536"/>
    <mergeCell ref="A509:A510"/>
    <mergeCell ref="A511:A512"/>
    <mergeCell ref="A513:A514"/>
    <mergeCell ref="A515:A516"/>
    <mergeCell ref="A517:A518"/>
    <mergeCell ref="A519:A520"/>
    <mergeCell ref="A497:A498"/>
    <mergeCell ref="A499:A500"/>
    <mergeCell ref="A501:A502"/>
    <mergeCell ref="A503:A504"/>
    <mergeCell ref="A505:A506"/>
    <mergeCell ref="A507:A508"/>
    <mergeCell ref="A482:A483"/>
    <mergeCell ref="A484:A485"/>
    <mergeCell ref="A486:A487"/>
    <mergeCell ref="A488:A489"/>
    <mergeCell ref="A490:A491"/>
    <mergeCell ref="A492:A496"/>
    <mergeCell ref="A470:A471"/>
    <mergeCell ref="A472:A473"/>
    <mergeCell ref="A474:A475"/>
    <mergeCell ref="A476:A477"/>
    <mergeCell ref="A478:A479"/>
    <mergeCell ref="A480:A481"/>
    <mergeCell ref="A457:A458"/>
    <mergeCell ref="A459:A460"/>
    <mergeCell ref="A461:A462"/>
    <mergeCell ref="A463:A464"/>
    <mergeCell ref="A465:A467"/>
    <mergeCell ref="A468:A469"/>
    <mergeCell ref="A445:A446"/>
    <mergeCell ref="A447:A448"/>
    <mergeCell ref="A449:A450"/>
    <mergeCell ref="A451:A452"/>
    <mergeCell ref="A453:A454"/>
    <mergeCell ref="A455:A456"/>
    <mergeCell ref="A431:A432"/>
    <mergeCell ref="A433:A434"/>
    <mergeCell ref="A435:A436"/>
    <mergeCell ref="A437:A440"/>
    <mergeCell ref="A441:A442"/>
    <mergeCell ref="A443:A444"/>
    <mergeCell ref="A418:A420"/>
    <mergeCell ref="A421:A422"/>
    <mergeCell ref="A423:A424"/>
    <mergeCell ref="A425:A426"/>
    <mergeCell ref="A427:A428"/>
    <mergeCell ref="A429:A430"/>
    <mergeCell ref="A405:A406"/>
    <mergeCell ref="A407:A408"/>
    <mergeCell ref="A409:A410"/>
    <mergeCell ref="A411:A412"/>
    <mergeCell ref="A413:A415"/>
    <mergeCell ref="A416:A417"/>
    <mergeCell ref="A393:A394"/>
    <mergeCell ref="A395:A396"/>
    <mergeCell ref="A397:A398"/>
    <mergeCell ref="A399:A400"/>
    <mergeCell ref="A401:A402"/>
    <mergeCell ref="A403:A404"/>
    <mergeCell ref="A377:A379"/>
    <mergeCell ref="A380:A382"/>
    <mergeCell ref="A383:A386"/>
    <mergeCell ref="A387:A388"/>
    <mergeCell ref="A389:A390"/>
    <mergeCell ref="A391:A392"/>
    <mergeCell ref="A362:A366"/>
    <mergeCell ref="A367:A368"/>
    <mergeCell ref="A369:A370"/>
    <mergeCell ref="A371:A372"/>
    <mergeCell ref="A373:A374"/>
    <mergeCell ref="A375:A376"/>
    <mergeCell ref="A338:A341"/>
    <mergeCell ref="A342:A350"/>
    <mergeCell ref="A351:A353"/>
    <mergeCell ref="A354:A357"/>
    <mergeCell ref="A358:A359"/>
    <mergeCell ref="A360:A361"/>
    <mergeCell ref="A324:A326"/>
    <mergeCell ref="A327:A328"/>
    <mergeCell ref="A329:A331"/>
    <mergeCell ref="A332:A333"/>
    <mergeCell ref="A334:A335"/>
    <mergeCell ref="A336:A337"/>
    <mergeCell ref="A310:A312"/>
    <mergeCell ref="A313:A314"/>
    <mergeCell ref="A315:A316"/>
    <mergeCell ref="A317:A318"/>
    <mergeCell ref="A319:A320"/>
    <mergeCell ref="A321:A323"/>
    <mergeCell ref="A294:A296"/>
    <mergeCell ref="A297:A298"/>
    <mergeCell ref="A299:A303"/>
    <mergeCell ref="A304:A305"/>
    <mergeCell ref="A306:A307"/>
    <mergeCell ref="A308:A309"/>
    <mergeCell ref="A282:A283"/>
    <mergeCell ref="A284:A285"/>
    <mergeCell ref="A286:A287"/>
    <mergeCell ref="A288:A289"/>
    <mergeCell ref="A290:A291"/>
    <mergeCell ref="A292:A293"/>
    <mergeCell ref="A269:A270"/>
    <mergeCell ref="A271:A272"/>
    <mergeCell ref="A273:A274"/>
    <mergeCell ref="A275:A277"/>
    <mergeCell ref="A278:A279"/>
    <mergeCell ref="A280:A281"/>
    <mergeCell ref="A255:A256"/>
    <mergeCell ref="A257:A258"/>
    <mergeCell ref="A259:A260"/>
    <mergeCell ref="A261:A263"/>
    <mergeCell ref="A264:A265"/>
    <mergeCell ref="A266:A268"/>
    <mergeCell ref="A243:A244"/>
    <mergeCell ref="A245:A246"/>
    <mergeCell ref="A247:A248"/>
    <mergeCell ref="A249:A250"/>
    <mergeCell ref="A251:A252"/>
    <mergeCell ref="A253:A254"/>
    <mergeCell ref="A231:A232"/>
    <mergeCell ref="A233:A234"/>
    <mergeCell ref="A235:A236"/>
    <mergeCell ref="A237:A238"/>
    <mergeCell ref="A239:A240"/>
    <mergeCell ref="A241:A242"/>
    <mergeCell ref="A217:A219"/>
    <mergeCell ref="A220:A221"/>
    <mergeCell ref="A222:A224"/>
    <mergeCell ref="A225:A226"/>
    <mergeCell ref="A227:A228"/>
    <mergeCell ref="A229:A230"/>
    <mergeCell ref="A203:A204"/>
    <mergeCell ref="A205:A206"/>
    <mergeCell ref="A207:A210"/>
    <mergeCell ref="A211:A212"/>
    <mergeCell ref="A213:A214"/>
    <mergeCell ref="A215:A216"/>
    <mergeCell ref="A191:A192"/>
    <mergeCell ref="A193:A194"/>
    <mergeCell ref="A195:A196"/>
    <mergeCell ref="A197:A198"/>
    <mergeCell ref="A199:A200"/>
    <mergeCell ref="A201:A202"/>
    <mergeCell ref="A174:A175"/>
    <mergeCell ref="A176:A181"/>
    <mergeCell ref="A182:A183"/>
    <mergeCell ref="A184:A186"/>
    <mergeCell ref="A187:A188"/>
    <mergeCell ref="A189:A190"/>
    <mergeCell ref="A162:A163"/>
    <mergeCell ref="A164:A165"/>
    <mergeCell ref="A166:A167"/>
    <mergeCell ref="A168:A169"/>
    <mergeCell ref="A170:A171"/>
    <mergeCell ref="A172:A173"/>
    <mergeCell ref="A148:A150"/>
    <mergeCell ref="A151:A152"/>
    <mergeCell ref="A153:A154"/>
    <mergeCell ref="A155:A156"/>
    <mergeCell ref="A157:A159"/>
    <mergeCell ref="A160:A161"/>
    <mergeCell ref="A132:A136"/>
    <mergeCell ref="A137:A138"/>
    <mergeCell ref="A139:A140"/>
    <mergeCell ref="A141:A142"/>
    <mergeCell ref="A143:A144"/>
    <mergeCell ref="A145:A147"/>
    <mergeCell ref="A117:A118"/>
    <mergeCell ref="A119:A120"/>
    <mergeCell ref="A121:A122"/>
    <mergeCell ref="A123:A124"/>
    <mergeCell ref="A125:A126"/>
    <mergeCell ref="A127:A131"/>
    <mergeCell ref="A103:A104"/>
    <mergeCell ref="A105:A107"/>
    <mergeCell ref="A108:A109"/>
    <mergeCell ref="A110:A111"/>
    <mergeCell ref="A112:A114"/>
    <mergeCell ref="A115:A116"/>
    <mergeCell ref="A89:A90"/>
    <mergeCell ref="A91:A92"/>
    <mergeCell ref="A93:A94"/>
    <mergeCell ref="A95:A96"/>
    <mergeCell ref="A97:A98"/>
    <mergeCell ref="A99:A102"/>
    <mergeCell ref="A73:A76"/>
    <mergeCell ref="A77:A78"/>
    <mergeCell ref="A79:A80"/>
    <mergeCell ref="A81:A82"/>
    <mergeCell ref="A83:A85"/>
    <mergeCell ref="A86:A88"/>
    <mergeCell ref="A58:A60"/>
    <mergeCell ref="A61:A63"/>
    <mergeCell ref="A64:A65"/>
    <mergeCell ref="A66:A67"/>
    <mergeCell ref="A68:A70"/>
    <mergeCell ref="A71:A72"/>
    <mergeCell ref="A44:A45"/>
    <mergeCell ref="A46:A49"/>
    <mergeCell ref="A50:A51"/>
    <mergeCell ref="A52:A53"/>
    <mergeCell ref="A54:A55"/>
    <mergeCell ref="A56:A57"/>
    <mergeCell ref="A30:A31"/>
    <mergeCell ref="A32:A33"/>
    <mergeCell ref="A34:A35"/>
    <mergeCell ref="A36:A37"/>
    <mergeCell ref="A38:A40"/>
    <mergeCell ref="A41:A43"/>
    <mergeCell ref="A18:A19"/>
    <mergeCell ref="A20:A21"/>
    <mergeCell ref="A22:A23"/>
    <mergeCell ref="A24:A25"/>
    <mergeCell ref="A26:A27"/>
    <mergeCell ref="A28:A29"/>
    <mergeCell ref="A4:A5"/>
    <mergeCell ref="A6:A7"/>
    <mergeCell ref="A8:A9"/>
    <mergeCell ref="A10:A13"/>
    <mergeCell ref="A14:A15"/>
    <mergeCell ref="A16:A17"/>
  </mergeCells>
  <pageMargins left="0.39370078740157483" right="0.39370078740157483" top="0.59055118110236227" bottom="0.39370078740157483" header="0.31496062992125984" footer="0.11811023622047245"/>
  <pageSetup paperSize="9" scale="95" firstPageNumber="334" fitToHeight="0" orientation="landscape" useFirstPageNumber="1" copies="2" r:id="rId1"/>
  <headerFooter>
    <oddHeader>&amp;L&amp;"Tahoma,Kurzíva"&amp;9Závěrečný účet Moravskoslezského kraje za rok 2025&amp;R&amp;"Tahoma,Kurzíva"&amp;9Tabulka č. 35</oddHeader>
    <oddFooter>&amp;C&amp;"Tahoma,Obyčejné"&amp;P</oddFooter>
  </headerFooter>
  <rowBreaks count="61" manualBreakCount="61">
    <brk id="43" max="16383" man="1"/>
    <brk id="82" max="16383" man="1"/>
    <brk id="122" max="16383" man="1"/>
    <brk id="163" max="16383" man="1"/>
    <brk id="206" max="16383" man="1"/>
    <brk id="252" max="16383" man="1"/>
    <brk id="298" max="16383" man="1"/>
    <brk id="339" max="16383" man="1"/>
    <brk id="379" max="16383" man="1"/>
    <brk id="426" max="16383" man="1"/>
    <brk id="471" max="16383" man="1"/>
    <brk id="514" max="16383" man="1"/>
    <brk id="555" max="16383" man="1"/>
    <brk id="597" max="16383" man="1"/>
    <brk id="639" max="16383" man="1"/>
    <brk id="685" max="16383" man="1"/>
    <brk id="730" max="16383" man="1"/>
    <brk id="775" max="16383" man="1"/>
    <brk id="820" max="16383" man="1"/>
    <brk id="860" max="16383" man="1"/>
    <brk id="897" max="16383" man="1"/>
    <brk id="940" max="16383" man="1"/>
    <brk id="986" max="16383" man="1"/>
    <brk id="1030" max="16383" man="1"/>
    <brk id="1075" max="16383" man="1"/>
    <brk id="1120" max="16383" man="1"/>
    <brk id="1163" max="16383" man="1"/>
    <brk id="1208" max="16383" man="1"/>
    <brk id="1253" max="16383" man="1"/>
    <brk id="1299" max="16383" man="1"/>
    <brk id="1343" max="16383" man="1"/>
    <brk id="1387" max="16383" man="1"/>
    <brk id="1431" max="16383" man="1"/>
    <brk id="1475" max="16383" man="1"/>
    <brk id="1517" max="16383" man="1"/>
    <brk id="1561" max="16383" man="1"/>
    <brk id="1607" max="16383" man="1"/>
    <brk id="1651" max="16383" man="1"/>
    <brk id="1693" max="16383" man="1"/>
    <brk id="1738" max="16383" man="1"/>
    <brk id="1782" max="16383" man="1"/>
    <brk id="1829" max="16383" man="1"/>
    <brk id="1874" max="16383" man="1"/>
    <brk id="1921" max="16383" man="1"/>
    <brk id="1967" max="16383" man="1"/>
    <brk id="2013" max="16383" man="1"/>
    <brk id="2059" max="16383" man="1"/>
    <brk id="2105" max="16383" man="1"/>
    <brk id="2148" max="16383" man="1"/>
    <brk id="2190" max="16383" man="1"/>
    <brk id="2234" max="16383" man="1"/>
    <brk id="2276" max="16383" man="1"/>
    <brk id="2322" max="16383" man="1"/>
    <brk id="2367" max="16383" man="1"/>
    <brk id="2412" max="16383" man="1"/>
    <brk id="2457" max="16383" man="1"/>
    <brk id="2500" max="16383" man="1"/>
    <brk id="2544" max="16383" man="1"/>
    <brk id="2589" max="16383" man="1"/>
    <brk id="2635" max="16383" man="1"/>
    <brk id="2681"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868D-D743-4AF5-A657-49280992986B}">
  <sheetPr>
    <pageSetUpPr fitToPage="1"/>
  </sheetPr>
  <dimension ref="A1:G610"/>
  <sheetViews>
    <sheetView zoomScaleNormal="100" zoomScaleSheetLayoutView="100" workbookViewId="0">
      <pane ySplit="4" topLeftCell="A5" activePane="bottomLeft" state="frozen"/>
      <selection activeCell="H5" sqref="H5"/>
      <selection pane="bottomLeft" activeCell="H5" sqref="H5"/>
    </sheetView>
  </sheetViews>
  <sheetFormatPr defaultRowHeight="10.5" x14ac:dyDescent="0.15"/>
  <cols>
    <col min="1" max="1" width="81.7109375" style="1102" customWidth="1"/>
    <col min="2" max="7" width="12.5703125" style="1102" customWidth="1"/>
    <col min="8" max="16384" width="9.140625" style="1102"/>
  </cols>
  <sheetData>
    <row r="1" spans="1:7" s="377" customFormat="1" ht="34.5" customHeight="1" x14ac:dyDescent="0.2">
      <c r="A1" s="1407" t="s">
        <v>2492</v>
      </c>
      <c r="B1" s="1407"/>
      <c r="C1" s="1407"/>
      <c r="D1" s="1407"/>
      <c r="E1" s="1407"/>
      <c r="F1" s="1407"/>
      <c r="G1" s="1407"/>
    </row>
    <row r="2" spans="1:7" s="377" customFormat="1" ht="12.75" x14ac:dyDescent="0.2">
      <c r="A2" s="378"/>
      <c r="B2" s="379"/>
      <c r="C2" s="379"/>
      <c r="D2" s="198"/>
      <c r="E2" s="198"/>
      <c r="G2" s="375" t="s">
        <v>2</v>
      </c>
    </row>
    <row r="3" spans="1:7" s="223" customFormat="1" ht="24.75" customHeight="1" x14ac:dyDescent="0.25">
      <c r="A3" s="1419" t="s">
        <v>1895</v>
      </c>
      <c r="B3" s="1421" t="s">
        <v>1896</v>
      </c>
      <c r="C3" s="1421"/>
      <c r="D3" s="1421" t="s">
        <v>1897</v>
      </c>
      <c r="E3" s="1421"/>
      <c r="F3" s="1421" t="s">
        <v>11</v>
      </c>
      <c r="G3" s="1421"/>
    </row>
    <row r="4" spans="1:7" s="223" customFormat="1" ht="13.5" customHeight="1" x14ac:dyDescent="0.25">
      <c r="A4" s="1420"/>
      <c r="B4" s="1130" t="s">
        <v>1898</v>
      </c>
      <c r="C4" s="1130" t="s">
        <v>1899</v>
      </c>
      <c r="D4" s="1130" t="s">
        <v>1898</v>
      </c>
      <c r="E4" s="1130" t="s">
        <v>1899</v>
      </c>
      <c r="F4" s="1130" t="s">
        <v>1898</v>
      </c>
      <c r="G4" s="1130" t="s">
        <v>1899</v>
      </c>
    </row>
    <row r="5" spans="1:7" s="1104" customFormat="1" ht="12.75" customHeight="1" x14ac:dyDescent="0.2">
      <c r="A5" s="1131" t="s">
        <v>1900</v>
      </c>
      <c r="B5" s="1132">
        <v>7947.29</v>
      </c>
      <c r="C5" s="1132">
        <v>7947.29</v>
      </c>
      <c r="D5" s="1132">
        <v>0</v>
      </c>
      <c r="E5" s="1132">
        <v>0</v>
      </c>
      <c r="F5" s="1132">
        <f>B5+D5</f>
        <v>7947.29</v>
      </c>
      <c r="G5" s="1132">
        <f>C5+E5</f>
        <v>7947.29</v>
      </c>
    </row>
    <row r="6" spans="1:7" s="1104" customFormat="1" ht="12.75" customHeight="1" x14ac:dyDescent="0.2">
      <c r="A6" s="1131" t="s">
        <v>1901</v>
      </c>
      <c r="B6" s="1132">
        <v>6962.04</v>
      </c>
      <c r="C6" s="1132">
        <v>6962.0389999999998</v>
      </c>
      <c r="D6" s="1132">
        <v>0</v>
      </c>
      <c r="E6" s="1132">
        <v>0</v>
      </c>
      <c r="F6" s="1132">
        <f t="shared" ref="F6:G69" si="0">B6+D6</f>
        <v>6962.04</v>
      </c>
      <c r="G6" s="1132">
        <f t="shared" si="0"/>
        <v>6962.0389999999998</v>
      </c>
    </row>
    <row r="7" spans="1:7" s="1104" customFormat="1" ht="12.75" customHeight="1" x14ac:dyDescent="0.2">
      <c r="A7" s="1131" t="s">
        <v>1902</v>
      </c>
      <c r="B7" s="1132">
        <v>6861.16</v>
      </c>
      <c r="C7" s="1132">
        <v>6861.1629999999996</v>
      </c>
      <c r="D7" s="1132">
        <v>0</v>
      </c>
      <c r="E7" s="1132">
        <v>0</v>
      </c>
      <c r="F7" s="1132">
        <f t="shared" si="0"/>
        <v>6861.16</v>
      </c>
      <c r="G7" s="1132">
        <f t="shared" si="0"/>
        <v>6861.1629999999996</v>
      </c>
    </row>
    <row r="8" spans="1:7" s="1104" customFormat="1" ht="12.75" customHeight="1" x14ac:dyDescent="0.2">
      <c r="A8" s="1131" t="s">
        <v>1903</v>
      </c>
      <c r="B8" s="1132">
        <v>4406.26</v>
      </c>
      <c r="C8" s="1132">
        <v>4406.2560000000003</v>
      </c>
      <c r="D8" s="1132">
        <v>0</v>
      </c>
      <c r="E8" s="1132">
        <v>0</v>
      </c>
      <c r="F8" s="1132">
        <f t="shared" si="0"/>
        <v>4406.26</v>
      </c>
      <c r="G8" s="1132">
        <f t="shared" si="0"/>
        <v>4406.2560000000003</v>
      </c>
    </row>
    <row r="9" spans="1:7" s="1104" customFormat="1" ht="12.75" customHeight="1" x14ac:dyDescent="0.2">
      <c r="A9" s="1131" t="s">
        <v>1904</v>
      </c>
      <c r="B9" s="1132">
        <v>7038.62</v>
      </c>
      <c r="C9" s="1132">
        <v>7038.6189999999997</v>
      </c>
      <c r="D9" s="1132">
        <v>0</v>
      </c>
      <c r="E9" s="1132">
        <v>0</v>
      </c>
      <c r="F9" s="1132">
        <f t="shared" si="0"/>
        <v>7038.62</v>
      </c>
      <c r="G9" s="1132">
        <f t="shared" si="0"/>
        <v>7038.6189999999997</v>
      </c>
    </row>
    <row r="10" spans="1:7" s="1104" customFormat="1" ht="12.75" customHeight="1" x14ac:dyDescent="0.2">
      <c r="A10" s="1131" t="s">
        <v>1905</v>
      </c>
      <c r="B10" s="1132">
        <v>5059.84</v>
      </c>
      <c r="C10" s="1132">
        <v>5059.8410000000003</v>
      </c>
      <c r="D10" s="1132">
        <v>0</v>
      </c>
      <c r="E10" s="1132">
        <v>0</v>
      </c>
      <c r="F10" s="1132">
        <f t="shared" si="0"/>
        <v>5059.84</v>
      </c>
      <c r="G10" s="1132">
        <f t="shared" si="0"/>
        <v>5059.8410000000003</v>
      </c>
    </row>
    <row r="11" spans="1:7" s="1104" customFormat="1" ht="12.75" customHeight="1" x14ac:dyDescent="0.2">
      <c r="A11" s="1131" t="s">
        <v>1906</v>
      </c>
      <c r="B11" s="1132">
        <v>4398.17</v>
      </c>
      <c r="C11" s="1132">
        <v>4398.165</v>
      </c>
      <c r="D11" s="1132">
        <v>0</v>
      </c>
      <c r="E11" s="1132">
        <v>0</v>
      </c>
      <c r="F11" s="1132">
        <f t="shared" si="0"/>
        <v>4398.17</v>
      </c>
      <c r="G11" s="1132">
        <f t="shared" si="0"/>
        <v>4398.165</v>
      </c>
    </row>
    <row r="12" spans="1:7" s="1104" customFormat="1" ht="12.75" customHeight="1" x14ac:dyDescent="0.2">
      <c r="A12" s="1131" t="s">
        <v>1907</v>
      </c>
      <c r="B12" s="1132">
        <v>8876.4599999999991</v>
      </c>
      <c r="C12" s="1132">
        <v>8876.4560000000001</v>
      </c>
      <c r="D12" s="1132">
        <v>0</v>
      </c>
      <c r="E12" s="1132">
        <v>0</v>
      </c>
      <c r="F12" s="1132">
        <f t="shared" si="0"/>
        <v>8876.4599999999991</v>
      </c>
      <c r="G12" s="1132">
        <f t="shared" si="0"/>
        <v>8876.4560000000001</v>
      </c>
    </row>
    <row r="13" spans="1:7" s="1104" customFormat="1" ht="12.75" customHeight="1" x14ac:dyDescent="0.2">
      <c r="A13" s="1131" t="s">
        <v>1908</v>
      </c>
      <c r="B13" s="1132">
        <v>8889.9599999999991</v>
      </c>
      <c r="C13" s="1132">
        <v>8889.9609999999993</v>
      </c>
      <c r="D13" s="1132">
        <v>0</v>
      </c>
      <c r="E13" s="1132">
        <v>0</v>
      </c>
      <c r="F13" s="1132">
        <f t="shared" si="0"/>
        <v>8889.9599999999991</v>
      </c>
      <c r="G13" s="1132">
        <f t="shared" si="0"/>
        <v>8889.9609999999993</v>
      </c>
    </row>
    <row r="14" spans="1:7" s="1104" customFormat="1" ht="12.75" customHeight="1" x14ac:dyDescent="0.2">
      <c r="A14" s="1131" t="s">
        <v>1909</v>
      </c>
      <c r="B14" s="1132">
        <v>4033.22</v>
      </c>
      <c r="C14" s="1132">
        <v>4033.2170000000001</v>
      </c>
      <c r="D14" s="1132">
        <v>0</v>
      </c>
      <c r="E14" s="1132">
        <v>0</v>
      </c>
      <c r="F14" s="1132">
        <f t="shared" si="0"/>
        <v>4033.22</v>
      </c>
      <c r="G14" s="1132">
        <f t="shared" si="0"/>
        <v>4033.2170000000001</v>
      </c>
    </row>
    <row r="15" spans="1:7" s="1104" customFormat="1" ht="12.75" customHeight="1" x14ac:dyDescent="0.2">
      <c r="A15" s="1131" t="s">
        <v>1910</v>
      </c>
      <c r="B15" s="1132">
        <v>4764.43</v>
      </c>
      <c r="C15" s="1132">
        <v>4764.433</v>
      </c>
      <c r="D15" s="1132">
        <v>0</v>
      </c>
      <c r="E15" s="1132">
        <v>0</v>
      </c>
      <c r="F15" s="1132">
        <f t="shared" si="0"/>
        <v>4764.43</v>
      </c>
      <c r="G15" s="1132">
        <f t="shared" si="0"/>
        <v>4764.433</v>
      </c>
    </row>
    <row r="16" spans="1:7" s="1104" customFormat="1" ht="12.75" customHeight="1" x14ac:dyDescent="0.2">
      <c r="A16" s="1131" t="s">
        <v>1911</v>
      </c>
      <c r="B16" s="1132">
        <v>7764.05</v>
      </c>
      <c r="C16" s="1132">
        <v>7764.0529999999999</v>
      </c>
      <c r="D16" s="1132">
        <v>0</v>
      </c>
      <c r="E16" s="1132">
        <v>0</v>
      </c>
      <c r="F16" s="1132">
        <f t="shared" si="0"/>
        <v>7764.05</v>
      </c>
      <c r="G16" s="1132">
        <f t="shared" si="0"/>
        <v>7764.0529999999999</v>
      </c>
    </row>
    <row r="17" spans="1:7" s="1104" customFormat="1" ht="12.75" customHeight="1" x14ac:dyDescent="0.2">
      <c r="A17" s="1131" t="s">
        <v>1912</v>
      </c>
      <c r="B17" s="1132">
        <v>8762.82</v>
      </c>
      <c r="C17" s="1132">
        <v>8762.82</v>
      </c>
      <c r="D17" s="1132">
        <v>0</v>
      </c>
      <c r="E17" s="1132">
        <v>0</v>
      </c>
      <c r="F17" s="1132">
        <f t="shared" si="0"/>
        <v>8762.82</v>
      </c>
      <c r="G17" s="1132">
        <f t="shared" si="0"/>
        <v>8762.82</v>
      </c>
    </row>
    <row r="18" spans="1:7" s="1104" customFormat="1" ht="12.75" customHeight="1" x14ac:dyDescent="0.2">
      <c r="A18" s="1131" t="s">
        <v>1913</v>
      </c>
      <c r="B18" s="1132">
        <v>2458.4799999999996</v>
      </c>
      <c r="C18" s="1132">
        <v>2458.471</v>
      </c>
      <c r="D18" s="1132">
        <v>0</v>
      </c>
      <c r="E18" s="1132">
        <v>0</v>
      </c>
      <c r="F18" s="1132">
        <f t="shared" si="0"/>
        <v>2458.4799999999996</v>
      </c>
      <c r="G18" s="1132">
        <f t="shared" si="0"/>
        <v>2458.471</v>
      </c>
    </row>
    <row r="19" spans="1:7" s="1104" customFormat="1" ht="12.75" customHeight="1" x14ac:dyDescent="0.2">
      <c r="A19" s="1131" t="s">
        <v>1914</v>
      </c>
      <c r="B19" s="1132">
        <v>32057.3</v>
      </c>
      <c r="C19" s="1132">
        <v>32057.298000000003</v>
      </c>
      <c r="D19" s="1132">
        <v>0</v>
      </c>
      <c r="E19" s="1132">
        <v>0</v>
      </c>
      <c r="F19" s="1132">
        <f t="shared" si="0"/>
        <v>32057.3</v>
      </c>
      <c r="G19" s="1132">
        <f t="shared" si="0"/>
        <v>32057.298000000003</v>
      </c>
    </row>
    <row r="20" spans="1:7" s="1104" customFormat="1" ht="12.75" customHeight="1" x14ac:dyDescent="0.2">
      <c r="A20" s="1131" t="s">
        <v>1915</v>
      </c>
      <c r="B20" s="1132">
        <v>59435.82</v>
      </c>
      <c r="C20" s="1132">
        <v>59435.807999999997</v>
      </c>
      <c r="D20" s="1132">
        <v>0</v>
      </c>
      <c r="E20" s="1132">
        <v>0</v>
      </c>
      <c r="F20" s="1132">
        <f t="shared" si="0"/>
        <v>59435.82</v>
      </c>
      <c r="G20" s="1132">
        <f t="shared" si="0"/>
        <v>59435.807999999997</v>
      </c>
    </row>
    <row r="21" spans="1:7" s="1104" customFormat="1" ht="12.75" customHeight="1" x14ac:dyDescent="0.2">
      <c r="A21" s="1131" t="s">
        <v>1916</v>
      </c>
      <c r="B21" s="1132">
        <v>24597.07</v>
      </c>
      <c r="C21" s="1132">
        <v>24597.072</v>
      </c>
      <c r="D21" s="1132">
        <v>0</v>
      </c>
      <c r="E21" s="1132">
        <v>0</v>
      </c>
      <c r="F21" s="1132">
        <f t="shared" si="0"/>
        <v>24597.07</v>
      </c>
      <c r="G21" s="1132">
        <f t="shared" si="0"/>
        <v>24597.072</v>
      </c>
    </row>
    <row r="22" spans="1:7" s="1104" customFormat="1" ht="12.75" customHeight="1" x14ac:dyDescent="0.2">
      <c r="A22" s="1131" t="s">
        <v>1917</v>
      </c>
      <c r="B22" s="1132">
        <v>13628.699999999999</v>
      </c>
      <c r="C22" s="1132">
        <v>13628.699000000001</v>
      </c>
      <c r="D22" s="1132">
        <v>0</v>
      </c>
      <c r="E22" s="1132">
        <v>0</v>
      </c>
      <c r="F22" s="1132">
        <f t="shared" si="0"/>
        <v>13628.699999999999</v>
      </c>
      <c r="G22" s="1132">
        <f t="shared" si="0"/>
        <v>13628.699000000001</v>
      </c>
    </row>
    <row r="23" spans="1:7" s="1104" customFormat="1" ht="12.75" customHeight="1" x14ac:dyDescent="0.2">
      <c r="A23" s="1131" t="s">
        <v>1918</v>
      </c>
      <c r="B23" s="1132">
        <v>4619.5</v>
      </c>
      <c r="C23" s="1132">
        <v>4619.4989999999998</v>
      </c>
      <c r="D23" s="1132">
        <v>0</v>
      </c>
      <c r="E23" s="1132">
        <v>0</v>
      </c>
      <c r="F23" s="1132">
        <f t="shared" si="0"/>
        <v>4619.5</v>
      </c>
      <c r="G23" s="1132">
        <f t="shared" si="0"/>
        <v>4619.4989999999998</v>
      </c>
    </row>
    <row r="24" spans="1:7" s="1104" customFormat="1" ht="12.75" customHeight="1" x14ac:dyDescent="0.2">
      <c r="A24" s="1131" t="s">
        <v>1919</v>
      </c>
      <c r="B24" s="1132">
        <v>63524.71</v>
      </c>
      <c r="C24" s="1132">
        <v>63519.233</v>
      </c>
      <c r="D24" s="1132">
        <v>0</v>
      </c>
      <c r="E24" s="1132">
        <v>0</v>
      </c>
      <c r="F24" s="1132">
        <f t="shared" si="0"/>
        <v>63524.71</v>
      </c>
      <c r="G24" s="1132">
        <f t="shared" si="0"/>
        <v>63519.233</v>
      </c>
    </row>
    <row r="25" spans="1:7" s="1104" customFormat="1" ht="12.75" customHeight="1" x14ac:dyDescent="0.2">
      <c r="A25" s="1131" t="s">
        <v>1920</v>
      </c>
      <c r="B25" s="1132">
        <v>70331.569999999992</v>
      </c>
      <c r="C25" s="1132">
        <v>70314.510999999999</v>
      </c>
      <c r="D25" s="1132">
        <v>0</v>
      </c>
      <c r="E25" s="1132">
        <v>0</v>
      </c>
      <c r="F25" s="1132">
        <f t="shared" si="0"/>
        <v>70331.569999999992</v>
      </c>
      <c r="G25" s="1132">
        <f t="shared" si="0"/>
        <v>70314.510999999999</v>
      </c>
    </row>
    <row r="26" spans="1:7" s="1104" customFormat="1" ht="12.75" customHeight="1" x14ac:dyDescent="0.2">
      <c r="A26" s="1131" t="s">
        <v>1921</v>
      </c>
      <c r="B26" s="1132">
        <v>53564.89</v>
      </c>
      <c r="C26" s="1132">
        <v>53396.731029999995</v>
      </c>
      <c r="D26" s="1132">
        <v>0</v>
      </c>
      <c r="E26" s="1132">
        <v>0</v>
      </c>
      <c r="F26" s="1132">
        <f t="shared" si="0"/>
        <v>53564.89</v>
      </c>
      <c r="G26" s="1132">
        <f t="shared" si="0"/>
        <v>53396.731029999995</v>
      </c>
    </row>
    <row r="27" spans="1:7" s="1104" customFormat="1" ht="12.75" customHeight="1" x14ac:dyDescent="0.2">
      <c r="A27" s="1131" t="s">
        <v>1922</v>
      </c>
      <c r="B27" s="1132">
        <v>32963.279999999999</v>
      </c>
      <c r="C27" s="1132">
        <v>32963.275000000001</v>
      </c>
      <c r="D27" s="1132">
        <v>0</v>
      </c>
      <c r="E27" s="1132">
        <v>0</v>
      </c>
      <c r="F27" s="1132">
        <f t="shared" si="0"/>
        <v>32963.279999999999</v>
      </c>
      <c r="G27" s="1132">
        <f t="shared" si="0"/>
        <v>32963.275000000001</v>
      </c>
    </row>
    <row r="28" spans="1:7" s="1104" customFormat="1" ht="12.75" customHeight="1" x14ac:dyDescent="0.2">
      <c r="A28" s="1131" t="s">
        <v>1923</v>
      </c>
      <c r="B28" s="1132">
        <v>36916.239999999998</v>
      </c>
      <c r="C28" s="1132">
        <v>36915.646999999997</v>
      </c>
      <c r="D28" s="1132">
        <v>0</v>
      </c>
      <c r="E28" s="1132">
        <v>0</v>
      </c>
      <c r="F28" s="1132">
        <f t="shared" si="0"/>
        <v>36916.239999999998</v>
      </c>
      <c r="G28" s="1132">
        <f t="shared" si="0"/>
        <v>36915.646999999997</v>
      </c>
    </row>
    <row r="29" spans="1:7" s="1104" customFormat="1" ht="12.75" customHeight="1" x14ac:dyDescent="0.2">
      <c r="A29" s="1131" t="s">
        <v>1924</v>
      </c>
      <c r="B29" s="1132">
        <v>8335.57</v>
      </c>
      <c r="C29" s="1132">
        <v>8335.5619999999999</v>
      </c>
      <c r="D29" s="1132">
        <v>0</v>
      </c>
      <c r="E29" s="1132">
        <v>0</v>
      </c>
      <c r="F29" s="1132">
        <f t="shared" si="0"/>
        <v>8335.57</v>
      </c>
      <c r="G29" s="1132">
        <f t="shared" si="0"/>
        <v>8335.5619999999999</v>
      </c>
    </row>
    <row r="30" spans="1:7" s="1104" customFormat="1" ht="12.75" customHeight="1" x14ac:dyDescent="0.2">
      <c r="A30" s="1131" t="s">
        <v>1925</v>
      </c>
      <c r="B30" s="1132">
        <v>2524.87</v>
      </c>
      <c r="C30" s="1132">
        <v>2524.8679999999999</v>
      </c>
      <c r="D30" s="1132">
        <v>0</v>
      </c>
      <c r="E30" s="1132">
        <v>0</v>
      </c>
      <c r="F30" s="1132">
        <f t="shared" si="0"/>
        <v>2524.87</v>
      </c>
      <c r="G30" s="1132">
        <f t="shared" si="0"/>
        <v>2524.8679999999999</v>
      </c>
    </row>
    <row r="31" spans="1:7" s="1104" customFormat="1" ht="12.75" customHeight="1" x14ac:dyDescent="0.2">
      <c r="A31" s="1131" t="s">
        <v>1926</v>
      </c>
      <c r="B31" s="1132">
        <v>3773.23</v>
      </c>
      <c r="C31" s="1132">
        <v>3773.232</v>
      </c>
      <c r="D31" s="1132">
        <v>0</v>
      </c>
      <c r="E31" s="1132">
        <v>0</v>
      </c>
      <c r="F31" s="1132">
        <f t="shared" si="0"/>
        <v>3773.23</v>
      </c>
      <c r="G31" s="1132">
        <f t="shared" si="0"/>
        <v>3773.232</v>
      </c>
    </row>
    <row r="32" spans="1:7" s="1104" customFormat="1" ht="12.75" customHeight="1" x14ac:dyDescent="0.2">
      <c r="A32" s="1131" t="s">
        <v>1927</v>
      </c>
      <c r="B32" s="1132">
        <v>12766.12</v>
      </c>
      <c r="C32" s="1132">
        <v>12766.119000000001</v>
      </c>
      <c r="D32" s="1132">
        <v>0</v>
      </c>
      <c r="E32" s="1132">
        <v>0</v>
      </c>
      <c r="F32" s="1132">
        <f t="shared" si="0"/>
        <v>12766.12</v>
      </c>
      <c r="G32" s="1132">
        <f t="shared" si="0"/>
        <v>12766.119000000001</v>
      </c>
    </row>
    <row r="33" spans="1:7" s="1104" customFormat="1" ht="12.75" customHeight="1" x14ac:dyDescent="0.2">
      <c r="A33" s="1131" t="s">
        <v>3024</v>
      </c>
      <c r="B33" s="1132">
        <v>16440.830000000002</v>
      </c>
      <c r="C33" s="1132">
        <v>16440.825000000001</v>
      </c>
      <c r="D33" s="1132">
        <v>0</v>
      </c>
      <c r="E33" s="1132">
        <v>0</v>
      </c>
      <c r="F33" s="1132">
        <f t="shared" si="0"/>
        <v>16440.830000000002</v>
      </c>
      <c r="G33" s="1132">
        <f t="shared" si="0"/>
        <v>16440.825000000001</v>
      </c>
    </row>
    <row r="34" spans="1:7" s="1104" customFormat="1" ht="12.75" customHeight="1" x14ac:dyDescent="0.2">
      <c r="A34" s="1131" t="s">
        <v>1928</v>
      </c>
      <c r="B34" s="1132">
        <v>2982.11</v>
      </c>
      <c r="C34" s="1132">
        <v>2982.1109999999999</v>
      </c>
      <c r="D34" s="1132">
        <v>0</v>
      </c>
      <c r="E34" s="1132">
        <v>0</v>
      </c>
      <c r="F34" s="1132">
        <f t="shared" si="0"/>
        <v>2982.11</v>
      </c>
      <c r="G34" s="1132">
        <f t="shared" si="0"/>
        <v>2982.1109999999999</v>
      </c>
    </row>
    <row r="35" spans="1:7" s="1104" customFormat="1" ht="12.75" customHeight="1" x14ac:dyDescent="0.2">
      <c r="A35" s="1131" t="s">
        <v>1929</v>
      </c>
      <c r="B35" s="1132">
        <v>18233.75</v>
      </c>
      <c r="C35" s="1132">
        <v>18233.748</v>
      </c>
      <c r="D35" s="1132">
        <v>0</v>
      </c>
      <c r="E35" s="1132">
        <v>0</v>
      </c>
      <c r="F35" s="1132">
        <f t="shared" si="0"/>
        <v>18233.75</v>
      </c>
      <c r="G35" s="1132">
        <f t="shared" si="0"/>
        <v>18233.748</v>
      </c>
    </row>
    <row r="36" spans="1:7" s="1104" customFormat="1" ht="12.75" customHeight="1" x14ac:dyDescent="0.2">
      <c r="A36" s="1131" t="s">
        <v>1930</v>
      </c>
      <c r="B36" s="1132">
        <v>2563.81</v>
      </c>
      <c r="C36" s="1132">
        <v>2563.799</v>
      </c>
      <c r="D36" s="1132">
        <v>0</v>
      </c>
      <c r="E36" s="1132">
        <v>0</v>
      </c>
      <c r="F36" s="1132">
        <f t="shared" si="0"/>
        <v>2563.81</v>
      </c>
      <c r="G36" s="1132">
        <f t="shared" si="0"/>
        <v>2563.799</v>
      </c>
    </row>
    <row r="37" spans="1:7" s="1104" customFormat="1" ht="12.75" customHeight="1" x14ac:dyDescent="0.2">
      <c r="A37" s="1131" t="s">
        <v>1931</v>
      </c>
      <c r="B37" s="1132">
        <v>2548.27</v>
      </c>
      <c r="C37" s="1132">
        <v>2548.2690000000002</v>
      </c>
      <c r="D37" s="1132">
        <v>0</v>
      </c>
      <c r="E37" s="1132">
        <v>0</v>
      </c>
      <c r="F37" s="1132">
        <f t="shared" si="0"/>
        <v>2548.27</v>
      </c>
      <c r="G37" s="1132">
        <f t="shared" si="0"/>
        <v>2548.2690000000002</v>
      </c>
    </row>
    <row r="38" spans="1:7" s="1104" customFormat="1" ht="12.75" customHeight="1" x14ac:dyDescent="0.2">
      <c r="A38" s="1131" t="s">
        <v>1932</v>
      </c>
      <c r="B38" s="1132">
        <v>4236.6000000000004</v>
      </c>
      <c r="C38" s="1132">
        <v>4236.598</v>
      </c>
      <c r="D38" s="1132">
        <v>0</v>
      </c>
      <c r="E38" s="1132">
        <v>0</v>
      </c>
      <c r="F38" s="1132">
        <f t="shared" si="0"/>
        <v>4236.6000000000004</v>
      </c>
      <c r="G38" s="1132">
        <f t="shared" si="0"/>
        <v>4236.598</v>
      </c>
    </row>
    <row r="39" spans="1:7" s="1104" customFormat="1" ht="12.75" customHeight="1" x14ac:dyDescent="0.2">
      <c r="A39" s="1131" t="s">
        <v>1933</v>
      </c>
      <c r="B39" s="1132">
        <v>20643.460000000003</v>
      </c>
      <c r="C39" s="1132">
        <v>20643.458000000002</v>
      </c>
      <c r="D39" s="1132">
        <v>0</v>
      </c>
      <c r="E39" s="1132">
        <v>0</v>
      </c>
      <c r="F39" s="1132">
        <f t="shared" si="0"/>
        <v>20643.460000000003</v>
      </c>
      <c r="G39" s="1132">
        <f t="shared" si="0"/>
        <v>20643.458000000002</v>
      </c>
    </row>
    <row r="40" spans="1:7" s="1104" customFormat="1" ht="12.75" customHeight="1" x14ac:dyDescent="0.2">
      <c r="A40" s="1131" t="s">
        <v>1934</v>
      </c>
      <c r="B40" s="1132">
        <v>9904.33</v>
      </c>
      <c r="C40" s="1132">
        <v>9904.3289999999997</v>
      </c>
      <c r="D40" s="1132">
        <v>0</v>
      </c>
      <c r="E40" s="1132">
        <v>0</v>
      </c>
      <c r="F40" s="1132">
        <f t="shared" si="0"/>
        <v>9904.33</v>
      </c>
      <c r="G40" s="1132">
        <f t="shared" si="0"/>
        <v>9904.3289999999997</v>
      </c>
    </row>
    <row r="41" spans="1:7" s="1104" customFormat="1" ht="12.75" customHeight="1" x14ac:dyDescent="0.2">
      <c r="A41" s="1131" t="s">
        <v>1935</v>
      </c>
      <c r="B41" s="1132">
        <v>13011</v>
      </c>
      <c r="C41" s="1132">
        <v>13010.994000000001</v>
      </c>
      <c r="D41" s="1132">
        <v>0</v>
      </c>
      <c r="E41" s="1132">
        <v>0</v>
      </c>
      <c r="F41" s="1132">
        <f t="shared" si="0"/>
        <v>13011</v>
      </c>
      <c r="G41" s="1132">
        <f t="shared" si="0"/>
        <v>13010.994000000001</v>
      </c>
    </row>
    <row r="42" spans="1:7" s="1104" customFormat="1" ht="12.75" customHeight="1" x14ac:dyDescent="0.2">
      <c r="A42" s="1131" t="s">
        <v>1936</v>
      </c>
      <c r="B42" s="1132">
        <v>17074.650000000001</v>
      </c>
      <c r="C42" s="1132">
        <v>17074.651999999998</v>
      </c>
      <c r="D42" s="1132">
        <v>0</v>
      </c>
      <c r="E42" s="1132">
        <v>0</v>
      </c>
      <c r="F42" s="1132">
        <f t="shared" si="0"/>
        <v>17074.650000000001</v>
      </c>
      <c r="G42" s="1132">
        <f t="shared" si="0"/>
        <v>17074.651999999998</v>
      </c>
    </row>
    <row r="43" spans="1:7" s="1104" customFormat="1" ht="12.75" customHeight="1" x14ac:dyDescent="0.2">
      <c r="A43" s="1131" t="s">
        <v>1937</v>
      </c>
      <c r="B43" s="1132">
        <v>17981.169999999998</v>
      </c>
      <c r="C43" s="1132">
        <v>17981.172999999999</v>
      </c>
      <c r="D43" s="1132">
        <v>0</v>
      </c>
      <c r="E43" s="1132">
        <v>0</v>
      </c>
      <c r="F43" s="1132">
        <f t="shared" si="0"/>
        <v>17981.169999999998</v>
      </c>
      <c r="G43" s="1132">
        <f t="shared" si="0"/>
        <v>17981.172999999999</v>
      </c>
    </row>
    <row r="44" spans="1:7" s="1104" customFormat="1" ht="12.75" customHeight="1" x14ac:dyDescent="0.2">
      <c r="A44" s="1131" t="s">
        <v>1938</v>
      </c>
      <c r="B44" s="1132">
        <v>7067.1299999999992</v>
      </c>
      <c r="C44" s="1132">
        <v>7067.134</v>
      </c>
      <c r="D44" s="1132">
        <v>0</v>
      </c>
      <c r="E44" s="1132">
        <v>0</v>
      </c>
      <c r="F44" s="1132">
        <f t="shared" si="0"/>
        <v>7067.1299999999992</v>
      </c>
      <c r="G44" s="1132">
        <f t="shared" si="0"/>
        <v>7067.134</v>
      </c>
    </row>
    <row r="45" spans="1:7" s="1104" customFormat="1" ht="12.75" customHeight="1" x14ac:dyDescent="0.2">
      <c r="A45" s="1131" t="s">
        <v>1939</v>
      </c>
      <c r="B45" s="1132">
        <v>12699.58</v>
      </c>
      <c r="C45" s="1132">
        <v>12699.58</v>
      </c>
      <c r="D45" s="1132">
        <v>0</v>
      </c>
      <c r="E45" s="1132">
        <v>0</v>
      </c>
      <c r="F45" s="1132">
        <f t="shared" si="0"/>
        <v>12699.58</v>
      </c>
      <c r="G45" s="1132">
        <f t="shared" si="0"/>
        <v>12699.58</v>
      </c>
    </row>
    <row r="46" spans="1:7" s="1104" customFormat="1" ht="12.75" customHeight="1" x14ac:dyDescent="0.2">
      <c r="A46" s="1131" t="s">
        <v>2562</v>
      </c>
      <c r="B46" s="1132">
        <v>2173.84</v>
      </c>
      <c r="C46" s="1132">
        <v>2173.8429999999998</v>
      </c>
      <c r="D46" s="1132">
        <v>0</v>
      </c>
      <c r="E46" s="1132">
        <v>0</v>
      </c>
      <c r="F46" s="1132">
        <f t="shared" si="0"/>
        <v>2173.84</v>
      </c>
      <c r="G46" s="1132">
        <f t="shared" si="0"/>
        <v>2173.8429999999998</v>
      </c>
    </row>
    <row r="47" spans="1:7" s="1104" customFormat="1" ht="12.75" customHeight="1" x14ac:dyDescent="0.2">
      <c r="A47" s="1131" t="s">
        <v>1940</v>
      </c>
      <c r="B47" s="1132">
        <v>4484.7</v>
      </c>
      <c r="C47" s="1132">
        <v>4484.701</v>
      </c>
      <c r="D47" s="1132">
        <v>0</v>
      </c>
      <c r="E47" s="1132">
        <v>0</v>
      </c>
      <c r="F47" s="1132">
        <f t="shared" si="0"/>
        <v>4484.7</v>
      </c>
      <c r="G47" s="1132">
        <f t="shared" si="0"/>
        <v>4484.701</v>
      </c>
    </row>
    <row r="48" spans="1:7" s="1104" customFormat="1" ht="12.75" customHeight="1" x14ac:dyDescent="0.2">
      <c r="A48" s="1131" t="s">
        <v>1941</v>
      </c>
      <c r="B48" s="1132">
        <v>4112.8100000000004</v>
      </c>
      <c r="C48" s="1132">
        <v>4112.8029999999999</v>
      </c>
      <c r="D48" s="1132">
        <v>0</v>
      </c>
      <c r="E48" s="1132">
        <v>0</v>
      </c>
      <c r="F48" s="1132">
        <f t="shared" si="0"/>
        <v>4112.8100000000004</v>
      </c>
      <c r="G48" s="1132">
        <f t="shared" si="0"/>
        <v>4112.8029999999999</v>
      </c>
    </row>
    <row r="49" spans="1:7" s="1104" customFormat="1" ht="12.75" customHeight="1" x14ac:dyDescent="0.2">
      <c r="A49" s="1131" t="s">
        <v>2723</v>
      </c>
      <c r="B49" s="1132">
        <v>25625.27</v>
      </c>
      <c r="C49" s="1132">
        <v>25625.269</v>
      </c>
      <c r="D49" s="1132">
        <v>70.099999999999994</v>
      </c>
      <c r="E49" s="1132">
        <v>70.094999999999999</v>
      </c>
      <c r="F49" s="1132">
        <f t="shared" si="0"/>
        <v>25695.37</v>
      </c>
      <c r="G49" s="1132">
        <f t="shared" si="0"/>
        <v>25695.364000000001</v>
      </c>
    </row>
    <row r="50" spans="1:7" s="1104" customFormat="1" ht="12.75" customHeight="1" x14ac:dyDescent="0.2">
      <c r="A50" s="1131" t="s">
        <v>1942</v>
      </c>
      <c r="B50" s="1132">
        <v>18907.870000000003</v>
      </c>
      <c r="C50" s="1132">
        <v>18907.865999999998</v>
      </c>
      <c r="D50" s="1132">
        <v>0</v>
      </c>
      <c r="E50" s="1132">
        <v>0</v>
      </c>
      <c r="F50" s="1132">
        <f t="shared" si="0"/>
        <v>18907.870000000003</v>
      </c>
      <c r="G50" s="1132">
        <f t="shared" si="0"/>
        <v>18907.865999999998</v>
      </c>
    </row>
    <row r="51" spans="1:7" s="1104" customFormat="1" ht="12.75" customHeight="1" x14ac:dyDescent="0.2">
      <c r="A51" s="1131" t="s">
        <v>1943</v>
      </c>
      <c r="B51" s="1132">
        <v>15809.54</v>
      </c>
      <c r="C51" s="1132">
        <v>15809.538</v>
      </c>
      <c r="D51" s="1132">
        <v>0</v>
      </c>
      <c r="E51" s="1132">
        <v>0</v>
      </c>
      <c r="F51" s="1132">
        <f t="shared" si="0"/>
        <v>15809.54</v>
      </c>
      <c r="G51" s="1132">
        <f t="shared" si="0"/>
        <v>15809.538</v>
      </c>
    </row>
    <row r="52" spans="1:7" s="1104" customFormat="1" ht="12.75" customHeight="1" x14ac:dyDescent="0.2">
      <c r="A52" s="1131" t="s">
        <v>1944</v>
      </c>
      <c r="B52" s="1132">
        <v>7211.83</v>
      </c>
      <c r="C52" s="1132">
        <v>7211.8330000000005</v>
      </c>
      <c r="D52" s="1132">
        <v>0</v>
      </c>
      <c r="E52" s="1132">
        <v>0</v>
      </c>
      <c r="F52" s="1132">
        <f t="shared" si="0"/>
        <v>7211.83</v>
      </c>
      <c r="G52" s="1132">
        <f t="shared" si="0"/>
        <v>7211.8330000000005</v>
      </c>
    </row>
    <row r="53" spans="1:7" s="1104" customFormat="1" ht="12.75" customHeight="1" x14ac:dyDescent="0.2">
      <c r="A53" s="1131" t="s">
        <v>1945</v>
      </c>
      <c r="B53" s="1132">
        <v>15706.45</v>
      </c>
      <c r="C53" s="1132">
        <v>15706.454</v>
      </c>
      <c r="D53" s="1132">
        <v>0</v>
      </c>
      <c r="E53" s="1132">
        <v>0</v>
      </c>
      <c r="F53" s="1132">
        <f t="shared" si="0"/>
        <v>15706.45</v>
      </c>
      <c r="G53" s="1132">
        <f t="shared" si="0"/>
        <v>15706.454</v>
      </c>
    </row>
    <row r="54" spans="1:7" s="1104" customFormat="1" ht="12.75" customHeight="1" x14ac:dyDescent="0.2">
      <c r="A54" s="1131" t="s">
        <v>1946</v>
      </c>
      <c r="B54" s="1132">
        <v>4261.09</v>
      </c>
      <c r="C54" s="1132">
        <v>4261.0860000000002</v>
      </c>
      <c r="D54" s="1132">
        <v>0</v>
      </c>
      <c r="E54" s="1132">
        <v>0</v>
      </c>
      <c r="F54" s="1132">
        <f t="shared" si="0"/>
        <v>4261.09</v>
      </c>
      <c r="G54" s="1132">
        <f t="shared" si="0"/>
        <v>4261.0860000000002</v>
      </c>
    </row>
    <row r="55" spans="1:7" s="1104" customFormat="1" ht="12.75" customHeight="1" x14ac:dyDescent="0.2">
      <c r="A55" s="1131" t="s">
        <v>1947</v>
      </c>
      <c r="B55" s="1132">
        <v>12938.48</v>
      </c>
      <c r="C55" s="1132">
        <v>12938.477000000001</v>
      </c>
      <c r="D55" s="1132">
        <v>0</v>
      </c>
      <c r="E55" s="1132">
        <v>0</v>
      </c>
      <c r="F55" s="1132">
        <f t="shared" si="0"/>
        <v>12938.48</v>
      </c>
      <c r="G55" s="1132">
        <f t="shared" si="0"/>
        <v>12938.477000000001</v>
      </c>
    </row>
    <row r="56" spans="1:7" s="1104" customFormat="1" ht="12.75" customHeight="1" x14ac:dyDescent="0.2">
      <c r="A56" s="1131" t="s">
        <v>1948</v>
      </c>
      <c r="B56" s="1132">
        <v>5622.8</v>
      </c>
      <c r="C56" s="1132">
        <v>5622.7890000000007</v>
      </c>
      <c r="D56" s="1132">
        <v>0</v>
      </c>
      <c r="E56" s="1132">
        <v>0</v>
      </c>
      <c r="F56" s="1132">
        <f t="shared" si="0"/>
        <v>5622.8</v>
      </c>
      <c r="G56" s="1132">
        <f t="shared" si="0"/>
        <v>5622.7890000000007</v>
      </c>
    </row>
    <row r="57" spans="1:7" s="1104" customFormat="1" ht="12.75" customHeight="1" x14ac:dyDescent="0.2">
      <c r="A57" s="1131" t="s">
        <v>1949</v>
      </c>
      <c r="B57" s="1132">
        <v>10207.209999999999</v>
      </c>
      <c r="C57" s="1132">
        <v>10207.214</v>
      </c>
      <c r="D57" s="1132">
        <v>0</v>
      </c>
      <c r="E57" s="1132">
        <v>0</v>
      </c>
      <c r="F57" s="1132">
        <f t="shared" si="0"/>
        <v>10207.209999999999</v>
      </c>
      <c r="G57" s="1132">
        <f t="shared" si="0"/>
        <v>10207.214</v>
      </c>
    </row>
    <row r="58" spans="1:7" s="1104" customFormat="1" ht="12.75" customHeight="1" x14ac:dyDescent="0.2">
      <c r="A58" s="1131" t="s">
        <v>1950</v>
      </c>
      <c r="B58" s="1132">
        <v>21894.04</v>
      </c>
      <c r="C58" s="1132">
        <v>21894.032999999999</v>
      </c>
      <c r="D58" s="1132">
        <v>0</v>
      </c>
      <c r="E58" s="1132">
        <v>0</v>
      </c>
      <c r="F58" s="1132">
        <f t="shared" si="0"/>
        <v>21894.04</v>
      </c>
      <c r="G58" s="1132">
        <f t="shared" si="0"/>
        <v>21894.032999999999</v>
      </c>
    </row>
    <row r="59" spans="1:7" s="1104" customFormat="1" ht="12.75" customHeight="1" x14ac:dyDescent="0.2">
      <c r="A59" s="1131" t="s">
        <v>1951</v>
      </c>
      <c r="B59" s="1132">
        <v>33196.86</v>
      </c>
      <c r="C59" s="1132">
        <v>33134.379999999997</v>
      </c>
      <c r="D59" s="1132">
        <v>0</v>
      </c>
      <c r="E59" s="1132">
        <v>0</v>
      </c>
      <c r="F59" s="1132">
        <f t="shared" si="0"/>
        <v>33196.86</v>
      </c>
      <c r="G59" s="1132">
        <f t="shared" si="0"/>
        <v>33134.379999999997</v>
      </c>
    </row>
    <row r="60" spans="1:7" s="1104" customFormat="1" ht="12.75" customHeight="1" x14ac:dyDescent="0.2">
      <c r="A60" s="1131" t="s">
        <v>3025</v>
      </c>
      <c r="B60" s="1132">
        <v>19168.169999999998</v>
      </c>
      <c r="C60" s="1132">
        <v>19168.161</v>
      </c>
      <c r="D60" s="1132">
        <v>0</v>
      </c>
      <c r="E60" s="1132">
        <v>0</v>
      </c>
      <c r="F60" s="1132">
        <f t="shared" si="0"/>
        <v>19168.169999999998</v>
      </c>
      <c r="G60" s="1132">
        <f t="shared" si="0"/>
        <v>19168.161</v>
      </c>
    </row>
    <row r="61" spans="1:7" s="1104" customFormat="1" ht="12.75" customHeight="1" x14ac:dyDescent="0.2">
      <c r="A61" s="1131" t="s">
        <v>1952</v>
      </c>
      <c r="B61" s="1132">
        <v>15625.82</v>
      </c>
      <c r="C61" s="1132">
        <v>15625.824000000001</v>
      </c>
      <c r="D61" s="1132">
        <v>0</v>
      </c>
      <c r="E61" s="1132">
        <v>0</v>
      </c>
      <c r="F61" s="1132">
        <f t="shared" si="0"/>
        <v>15625.82</v>
      </c>
      <c r="G61" s="1132">
        <f t="shared" si="0"/>
        <v>15625.824000000001</v>
      </c>
    </row>
    <row r="62" spans="1:7" s="1104" customFormat="1" ht="12.75" customHeight="1" x14ac:dyDescent="0.2">
      <c r="A62" s="1131" t="s">
        <v>1953</v>
      </c>
      <c r="B62" s="1132">
        <v>16566.95</v>
      </c>
      <c r="C62" s="1132">
        <v>16393.496899999998</v>
      </c>
      <c r="D62" s="1132">
        <v>0</v>
      </c>
      <c r="E62" s="1132">
        <v>0</v>
      </c>
      <c r="F62" s="1132">
        <f t="shared" si="0"/>
        <v>16566.95</v>
      </c>
      <c r="G62" s="1132">
        <f t="shared" si="0"/>
        <v>16393.496899999998</v>
      </c>
    </row>
    <row r="63" spans="1:7" s="1104" customFormat="1" ht="12.75" customHeight="1" x14ac:dyDescent="0.2">
      <c r="A63" s="1131" t="s">
        <v>1954</v>
      </c>
      <c r="B63" s="1132">
        <v>9353.74</v>
      </c>
      <c r="C63" s="1132">
        <v>9353.7420000000002</v>
      </c>
      <c r="D63" s="1132">
        <v>0</v>
      </c>
      <c r="E63" s="1132">
        <v>0</v>
      </c>
      <c r="F63" s="1132">
        <f t="shared" si="0"/>
        <v>9353.74</v>
      </c>
      <c r="G63" s="1132">
        <f t="shared" si="0"/>
        <v>9353.7420000000002</v>
      </c>
    </row>
    <row r="64" spans="1:7" s="1104" customFormat="1" ht="12.75" customHeight="1" x14ac:dyDescent="0.2">
      <c r="A64" s="1131" t="s">
        <v>1955</v>
      </c>
      <c r="B64" s="1132">
        <v>13990.22</v>
      </c>
      <c r="C64" s="1132">
        <v>13990.214999999998</v>
      </c>
      <c r="D64" s="1132">
        <v>0</v>
      </c>
      <c r="E64" s="1132">
        <v>0</v>
      </c>
      <c r="F64" s="1132">
        <f t="shared" si="0"/>
        <v>13990.22</v>
      </c>
      <c r="G64" s="1132">
        <f t="shared" si="0"/>
        <v>13990.214999999998</v>
      </c>
    </row>
    <row r="65" spans="1:7" s="1104" customFormat="1" ht="12.75" customHeight="1" x14ac:dyDescent="0.2">
      <c r="A65" s="1131" t="s">
        <v>1956</v>
      </c>
      <c r="B65" s="1132">
        <v>8574.7000000000007</v>
      </c>
      <c r="C65" s="1132">
        <v>8574.6939999999995</v>
      </c>
      <c r="D65" s="1132">
        <v>0</v>
      </c>
      <c r="E65" s="1132">
        <v>0</v>
      </c>
      <c r="F65" s="1132">
        <f t="shared" si="0"/>
        <v>8574.7000000000007</v>
      </c>
      <c r="G65" s="1132">
        <f t="shared" si="0"/>
        <v>8574.6939999999995</v>
      </c>
    </row>
    <row r="66" spans="1:7" s="1104" customFormat="1" ht="12.75" customHeight="1" x14ac:dyDescent="0.2">
      <c r="A66" s="1131" t="s">
        <v>1957</v>
      </c>
      <c r="B66" s="1132">
        <v>16206.509999999998</v>
      </c>
      <c r="C66" s="1132">
        <v>16206.503000000001</v>
      </c>
      <c r="D66" s="1132">
        <v>0</v>
      </c>
      <c r="E66" s="1132">
        <v>0</v>
      </c>
      <c r="F66" s="1132">
        <f t="shared" si="0"/>
        <v>16206.509999999998</v>
      </c>
      <c r="G66" s="1132">
        <f t="shared" si="0"/>
        <v>16206.503000000001</v>
      </c>
    </row>
    <row r="67" spans="1:7" s="1104" customFormat="1" ht="12.75" customHeight="1" x14ac:dyDescent="0.2">
      <c r="A67" s="1131" t="s">
        <v>1958</v>
      </c>
      <c r="B67" s="1132">
        <v>7367.1399999999994</v>
      </c>
      <c r="C67" s="1132">
        <v>7367.1350000000002</v>
      </c>
      <c r="D67" s="1132">
        <v>0</v>
      </c>
      <c r="E67" s="1132">
        <v>0</v>
      </c>
      <c r="F67" s="1132">
        <f t="shared" si="0"/>
        <v>7367.1399999999994</v>
      </c>
      <c r="G67" s="1132">
        <f t="shared" si="0"/>
        <v>7367.1350000000002</v>
      </c>
    </row>
    <row r="68" spans="1:7" s="1104" customFormat="1" ht="12.75" customHeight="1" x14ac:dyDescent="0.2">
      <c r="A68" s="1131" t="s">
        <v>1959</v>
      </c>
      <c r="B68" s="1132">
        <v>6244.6299999999992</v>
      </c>
      <c r="C68" s="1132">
        <v>6244.6270000000004</v>
      </c>
      <c r="D68" s="1132">
        <v>0</v>
      </c>
      <c r="E68" s="1132">
        <v>0</v>
      </c>
      <c r="F68" s="1132">
        <f t="shared" si="0"/>
        <v>6244.6299999999992</v>
      </c>
      <c r="G68" s="1132">
        <f t="shared" si="0"/>
        <v>6244.6270000000004</v>
      </c>
    </row>
    <row r="69" spans="1:7" s="1104" customFormat="1" ht="12.75" customHeight="1" x14ac:dyDescent="0.2">
      <c r="A69" s="1131" t="s">
        <v>1960</v>
      </c>
      <c r="B69" s="1132">
        <v>12741.76</v>
      </c>
      <c r="C69" s="1132">
        <v>12741.752</v>
      </c>
      <c r="D69" s="1132">
        <v>0</v>
      </c>
      <c r="E69" s="1132">
        <v>0</v>
      </c>
      <c r="F69" s="1132">
        <f t="shared" si="0"/>
        <v>12741.76</v>
      </c>
      <c r="G69" s="1132">
        <f t="shared" si="0"/>
        <v>12741.752</v>
      </c>
    </row>
    <row r="70" spans="1:7" s="1104" customFormat="1" ht="12.75" customHeight="1" x14ac:dyDescent="0.2">
      <c r="A70" s="1131" t="s">
        <v>1961</v>
      </c>
      <c r="B70" s="1132">
        <v>10939.8</v>
      </c>
      <c r="C70" s="1132">
        <v>10893.972</v>
      </c>
      <c r="D70" s="1132">
        <v>34.369999999999997</v>
      </c>
      <c r="E70" s="1132">
        <v>34.369790000000002</v>
      </c>
      <c r="F70" s="1132">
        <f t="shared" ref="F70:G133" si="1">B70+D70</f>
        <v>10974.17</v>
      </c>
      <c r="G70" s="1132">
        <f t="shared" si="1"/>
        <v>10928.34179</v>
      </c>
    </row>
    <row r="71" spans="1:7" s="1104" customFormat="1" ht="12.75" customHeight="1" x14ac:dyDescent="0.2">
      <c r="A71" s="1131" t="s">
        <v>1962</v>
      </c>
      <c r="B71" s="1132">
        <v>6750.16</v>
      </c>
      <c r="C71" s="1132">
        <v>6750.1590000000006</v>
      </c>
      <c r="D71" s="1132">
        <v>0</v>
      </c>
      <c r="E71" s="1132">
        <v>0</v>
      </c>
      <c r="F71" s="1132">
        <f t="shared" si="1"/>
        <v>6750.16</v>
      </c>
      <c r="G71" s="1132">
        <f t="shared" si="1"/>
        <v>6750.1590000000006</v>
      </c>
    </row>
    <row r="72" spans="1:7" s="1104" customFormat="1" ht="12.75" customHeight="1" x14ac:dyDescent="0.2">
      <c r="A72" s="1131" t="s">
        <v>1963</v>
      </c>
      <c r="B72" s="1132">
        <v>12693.470000000001</v>
      </c>
      <c r="C72" s="1132">
        <v>12693.472</v>
      </c>
      <c r="D72" s="1132">
        <v>172.5</v>
      </c>
      <c r="E72" s="1132">
        <v>172.5</v>
      </c>
      <c r="F72" s="1132">
        <f t="shared" si="1"/>
        <v>12865.970000000001</v>
      </c>
      <c r="G72" s="1132">
        <f t="shared" si="1"/>
        <v>12865.972</v>
      </c>
    </row>
    <row r="73" spans="1:7" s="1104" customFormat="1" ht="12.75" customHeight="1" x14ac:dyDescent="0.2">
      <c r="A73" s="1131" t="s">
        <v>1964</v>
      </c>
      <c r="B73" s="1132">
        <v>20428.86</v>
      </c>
      <c r="C73" s="1132">
        <v>20428.855</v>
      </c>
      <c r="D73" s="1132">
        <v>0</v>
      </c>
      <c r="E73" s="1132">
        <v>0</v>
      </c>
      <c r="F73" s="1132">
        <f t="shared" si="1"/>
        <v>20428.86</v>
      </c>
      <c r="G73" s="1132">
        <f t="shared" si="1"/>
        <v>20428.855</v>
      </c>
    </row>
    <row r="74" spans="1:7" s="1104" customFormat="1" ht="12.75" customHeight="1" x14ac:dyDescent="0.2">
      <c r="A74" s="1131" t="s">
        <v>1965</v>
      </c>
      <c r="B74" s="1132">
        <v>11910.08</v>
      </c>
      <c r="C74" s="1132">
        <v>11910.079</v>
      </c>
      <c r="D74" s="1132">
        <v>0</v>
      </c>
      <c r="E74" s="1132">
        <v>0</v>
      </c>
      <c r="F74" s="1132">
        <f t="shared" si="1"/>
        <v>11910.08</v>
      </c>
      <c r="G74" s="1132">
        <f t="shared" si="1"/>
        <v>11910.079</v>
      </c>
    </row>
    <row r="75" spans="1:7" s="1104" customFormat="1" ht="12.75" customHeight="1" x14ac:dyDescent="0.2">
      <c r="A75" s="1131" t="s">
        <v>1966</v>
      </c>
      <c r="B75" s="1132">
        <v>12581.68</v>
      </c>
      <c r="C75" s="1132">
        <v>12581.677</v>
      </c>
      <c r="D75" s="1132">
        <v>0</v>
      </c>
      <c r="E75" s="1132">
        <v>0</v>
      </c>
      <c r="F75" s="1132">
        <f t="shared" si="1"/>
        <v>12581.68</v>
      </c>
      <c r="G75" s="1132">
        <f t="shared" si="1"/>
        <v>12581.677</v>
      </c>
    </row>
    <row r="76" spans="1:7" s="1104" customFormat="1" ht="12.75" customHeight="1" x14ac:dyDescent="0.2">
      <c r="A76" s="1131" t="s">
        <v>1967</v>
      </c>
      <c r="B76" s="1132">
        <v>7097.2</v>
      </c>
      <c r="C76" s="1132">
        <v>7097.1949999999997</v>
      </c>
      <c r="D76" s="1132">
        <v>0</v>
      </c>
      <c r="E76" s="1132">
        <v>0</v>
      </c>
      <c r="F76" s="1132">
        <f t="shared" si="1"/>
        <v>7097.2</v>
      </c>
      <c r="G76" s="1132">
        <f t="shared" si="1"/>
        <v>7097.1949999999997</v>
      </c>
    </row>
    <row r="77" spans="1:7" s="1104" customFormat="1" ht="12.75" customHeight="1" x14ac:dyDescent="0.2">
      <c r="A77" s="1131" t="s">
        <v>1968</v>
      </c>
      <c r="B77" s="1132">
        <v>4869.99</v>
      </c>
      <c r="C77" s="1132">
        <v>4869.9920000000002</v>
      </c>
      <c r="D77" s="1132">
        <v>0</v>
      </c>
      <c r="E77" s="1132">
        <v>0</v>
      </c>
      <c r="F77" s="1132">
        <f t="shared" si="1"/>
        <v>4869.99</v>
      </c>
      <c r="G77" s="1132">
        <f t="shared" si="1"/>
        <v>4869.9920000000002</v>
      </c>
    </row>
    <row r="78" spans="1:7" s="1104" customFormat="1" ht="12.75" customHeight="1" x14ac:dyDescent="0.2">
      <c r="A78" s="1131" t="s">
        <v>1969</v>
      </c>
      <c r="B78" s="1132">
        <v>4017.04</v>
      </c>
      <c r="C78" s="1132">
        <v>4017.0339999999997</v>
      </c>
      <c r="D78" s="1132">
        <v>0</v>
      </c>
      <c r="E78" s="1132">
        <v>0</v>
      </c>
      <c r="F78" s="1132">
        <f t="shared" si="1"/>
        <v>4017.04</v>
      </c>
      <c r="G78" s="1132">
        <f t="shared" si="1"/>
        <v>4017.0339999999997</v>
      </c>
    </row>
    <row r="79" spans="1:7" s="1104" customFormat="1" ht="12.75" customHeight="1" x14ac:dyDescent="0.2">
      <c r="A79" s="1131" t="s">
        <v>1970</v>
      </c>
      <c r="B79" s="1132">
        <v>18037.78</v>
      </c>
      <c r="C79" s="1132">
        <v>18037.784</v>
      </c>
      <c r="D79" s="1132">
        <v>0</v>
      </c>
      <c r="E79" s="1132">
        <v>0</v>
      </c>
      <c r="F79" s="1132">
        <f t="shared" si="1"/>
        <v>18037.78</v>
      </c>
      <c r="G79" s="1132">
        <f t="shared" si="1"/>
        <v>18037.784</v>
      </c>
    </row>
    <row r="80" spans="1:7" s="1104" customFormat="1" ht="12.75" customHeight="1" x14ac:dyDescent="0.2">
      <c r="A80" s="1131" t="s">
        <v>1971</v>
      </c>
      <c r="B80" s="1132">
        <v>13005.29</v>
      </c>
      <c r="C80" s="1132">
        <v>13005.289000000001</v>
      </c>
      <c r="D80" s="1132">
        <v>0</v>
      </c>
      <c r="E80" s="1132">
        <v>0</v>
      </c>
      <c r="F80" s="1132">
        <f t="shared" si="1"/>
        <v>13005.29</v>
      </c>
      <c r="G80" s="1132">
        <f t="shared" si="1"/>
        <v>13005.289000000001</v>
      </c>
    </row>
    <row r="81" spans="1:7" s="1104" customFormat="1" ht="12.75" customHeight="1" x14ac:dyDescent="0.2">
      <c r="A81" s="1131" t="s">
        <v>1972</v>
      </c>
      <c r="B81" s="1132">
        <v>4778.6900000000005</v>
      </c>
      <c r="C81" s="1132">
        <v>4778.6859999999997</v>
      </c>
      <c r="D81" s="1132">
        <v>0</v>
      </c>
      <c r="E81" s="1132">
        <v>0</v>
      </c>
      <c r="F81" s="1132">
        <f t="shared" si="1"/>
        <v>4778.6900000000005</v>
      </c>
      <c r="G81" s="1132">
        <f t="shared" si="1"/>
        <v>4778.6859999999997</v>
      </c>
    </row>
    <row r="82" spans="1:7" s="1104" customFormat="1" ht="12.75" customHeight="1" x14ac:dyDescent="0.2">
      <c r="A82" s="1131" t="s">
        <v>1973</v>
      </c>
      <c r="B82" s="1132">
        <v>3614.53</v>
      </c>
      <c r="C82" s="1132">
        <v>3614.5219999999999</v>
      </c>
      <c r="D82" s="1132">
        <v>0</v>
      </c>
      <c r="E82" s="1132">
        <v>0</v>
      </c>
      <c r="F82" s="1132">
        <f t="shared" si="1"/>
        <v>3614.53</v>
      </c>
      <c r="G82" s="1132">
        <f t="shared" si="1"/>
        <v>3614.5219999999999</v>
      </c>
    </row>
    <row r="83" spans="1:7" s="1104" customFormat="1" ht="12.75" customHeight="1" x14ac:dyDescent="0.2">
      <c r="A83" s="1131" t="s">
        <v>1974</v>
      </c>
      <c r="B83" s="1132">
        <v>5660.64</v>
      </c>
      <c r="C83" s="1132">
        <v>5660.6310000000003</v>
      </c>
      <c r="D83" s="1132">
        <v>0</v>
      </c>
      <c r="E83" s="1132">
        <v>0</v>
      </c>
      <c r="F83" s="1132">
        <f t="shared" si="1"/>
        <v>5660.64</v>
      </c>
      <c r="G83" s="1132">
        <f t="shared" si="1"/>
        <v>5660.6310000000003</v>
      </c>
    </row>
    <row r="84" spans="1:7" s="1104" customFormat="1" ht="12.75" customHeight="1" x14ac:dyDescent="0.2">
      <c r="A84" s="1131" t="s">
        <v>1975</v>
      </c>
      <c r="B84" s="1132">
        <v>16874.939999999999</v>
      </c>
      <c r="C84" s="1132">
        <v>16874.936000000002</v>
      </c>
      <c r="D84" s="1132">
        <v>0</v>
      </c>
      <c r="E84" s="1132">
        <v>0</v>
      </c>
      <c r="F84" s="1132">
        <f t="shared" si="1"/>
        <v>16874.939999999999</v>
      </c>
      <c r="G84" s="1132">
        <f t="shared" si="1"/>
        <v>16874.936000000002</v>
      </c>
    </row>
    <row r="85" spans="1:7" s="1104" customFormat="1" ht="12.75" customHeight="1" x14ac:dyDescent="0.2">
      <c r="A85" s="1131" t="s">
        <v>1976</v>
      </c>
      <c r="B85" s="1132">
        <v>15465.83</v>
      </c>
      <c r="C85" s="1132">
        <v>15465.828</v>
      </c>
      <c r="D85" s="1132">
        <v>23.37</v>
      </c>
      <c r="E85" s="1132">
        <v>23.364999999999998</v>
      </c>
      <c r="F85" s="1132">
        <f t="shared" si="1"/>
        <v>15489.2</v>
      </c>
      <c r="G85" s="1132">
        <f t="shared" si="1"/>
        <v>15489.192999999999</v>
      </c>
    </row>
    <row r="86" spans="1:7" s="1104" customFormat="1" ht="12.75" customHeight="1" x14ac:dyDescent="0.2">
      <c r="A86" s="1131" t="s">
        <v>1977</v>
      </c>
      <c r="B86" s="1132">
        <v>10773.34</v>
      </c>
      <c r="C86" s="1132">
        <v>10773.342999999999</v>
      </c>
      <c r="D86" s="1132">
        <v>0</v>
      </c>
      <c r="E86" s="1132">
        <v>0</v>
      </c>
      <c r="F86" s="1132">
        <f t="shared" si="1"/>
        <v>10773.34</v>
      </c>
      <c r="G86" s="1132">
        <f t="shared" si="1"/>
        <v>10773.342999999999</v>
      </c>
    </row>
    <row r="87" spans="1:7" s="1104" customFormat="1" ht="12.75" customHeight="1" x14ac:dyDescent="0.2">
      <c r="A87" s="1131" t="s">
        <v>1978</v>
      </c>
      <c r="B87" s="1132">
        <v>4670.6099999999997</v>
      </c>
      <c r="C87" s="1132">
        <v>4670.6080000000002</v>
      </c>
      <c r="D87" s="1132">
        <v>0</v>
      </c>
      <c r="E87" s="1132">
        <v>0</v>
      </c>
      <c r="F87" s="1132">
        <f t="shared" si="1"/>
        <v>4670.6099999999997</v>
      </c>
      <c r="G87" s="1132">
        <f t="shared" si="1"/>
        <v>4670.6080000000002</v>
      </c>
    </row>
    <row r="88" spans="1:7" s="1104" customFormat="1" ht="12.75" customHeight="1" x14ac:dyDescent="0.2">
      <c r="A88" s="1131" t="s">
        <v>1979</v>
      </c>
      <c r="B88" s="1132">
        <v>16007.449999999999</v>
      </c>
      <c r="C88" s="1132">
        <v>16007.442000000001</v>
      </c>
      <c r="D88" s="1132">
        <v>0</v>
      </c>
      <c r="E88" s="1132">
        <v>0</v>
      </c>
      <c r="F88" s="1132">
        <f t="shared" si="1"/>
        <v>16007.449999999999</v>
      </c>
      <c r="G88" s="1132">
        <f t="shared" si="1"/>
        <v>16007.442000000001</v>
      </c>
    </row>
    <row r="89" spans="1:7" s="1104" customFormat="1" ht="12.75" customHeight="1" x14ac:dyDescent="0.2">
      <c r="A89" s="1131" t="s">
        <v>1980</v>
      </c>
      <c r="B89" s="1132">
        <v>13075.35</v>
      </c>
      <c r="C89" s="1132">
        <v>13075.341</v>
      </c>
      <c r="D89" s="1132">
        <v>0</v>
      </c>
      <c r="E89" s="1132">
        <v>0</v>
      </c>
      <c r="F89" s="1132">
        <f t="shared" si="1"/>
        <v>13075.35</v>
      </c>
      <c r="G89" s="1132">
        <f t="shared" si="1"/>
        <v>13075.341</v>
      </c>
    </row>
    <row r="90" spans="1:7" s="1104" customFormat="1" ht="12.75" customHeight="1" x14ac:dyDescent="0.2">
      <c r="A90" s="1131" t="s">
        <v>1981</v>
      </c>
      <c r="B90" s="1132">
        <v>14424.22</v>
      </c>
      <c r="C90" s="1132">
        <v>14424.220000000001</v>
      </c>
      <c r="D90" s="1132">
        <v>0</v>
      </c>
      <c r="E90" s="1132">
        <v>0</v>
      </c>
      <c r="F90" s="1132">
        <f t="shared" si="1"/>
        <v>14424.22</v>
      </c>
      <c r="G90" s="1132">
        <f t="shared" si="1"/>
        <v>14424.220000000001</v>
      </c>
    </row>
    <row r="91" spans="1:7" s="1104" customFormat="1" ht="12.75" customHeight="1" x14ac:dyDescent="0.2">
      <c r="A91" s="1131" t="s">
        <v>1982</v>
      </c>
      <c r="B91" s="1132">
        <v>6051.62</v>
      </c>
      <c r="C91" s="1132">
        <v>6051.6120000000001</v>
      </c>
      <c r="D91" s="1132">
        <v>0</v>
      </c>
      <c r="E91" s="1132">
        <v>0</v>
      </c>
      <c r="F91" s="1132">
        <f t="shared" si="1"/>
        <v>6051.62</v>
      </c>
      <c r="G91" s="1132">
        <f t="shared" si="1"/>
        <v>6051.6120000000001</v>
      </c>
    </row>
    <row r="92" spans="1:7" s="1104" customFormat="1" ht="12.75" customHeight="1" x14ac:dyDescent="0.2">
      <c r="A92" s="1131" t="s">
        <v>1983</v>
      </c>
      <c r="B92" s="1132">
        <v>6172.72</v>
      </c>
      <c r="C92" s="1132">
        <v>6172.7219999999998</v>
      </c>
      <c r="D92" s="1132">
        <v>0</v>
      </c>
      <c r="E92" s="1132">
        <v>0</v>
      </c>
      <c r="F92" s="1132">
        <f t="shared" si="1"/>
        <v>6172.72</v>
      </c>
      <c r="G92" s="1132">
        <f t="shared" si="1"/>
        <v>6172.7219999999998</v>
      </c>
    </row>
    <row r="93" spans="1:7" s="1104" customFormat="1" ht="12.75" customHeight="1" x14ac:dyDescent="0.2">
      <c r="A93" s="1131" t="s">
        <v>1984</v>
      </c>
      <c r="B93" s="1132">
        <v>10714.8</v>
      </c>
      <c r="C93" s="1132">
        <v>10714.803</v>
      </c>
      <c r="D93" s="1132">
        <v>93.46</v>
      </c>
      <c r="E93" s="1132">
        <v>93.46</v>
      </c>
      <c r="F93" s="1132">
        <f t="shared" si="1"/>
        <v>10808.259999999998</v>
      </c>
      <c r="G93" s="1132">
        <f t="shared" si="1"/>
        <v>10808.262999999999</v>
      </c>
    </row>
    <row r="94" spans="1:7" s="1104" customFormat="1" ht="12.75" customHeight="1" x14ac:dyDescent="0.2">
      <c r="A94" s="1131" t="s">
        <v>1985</v>
      </c>
      <c r="B94" s="1132">
        <v>12610.45</v>
      </c>
      <c r="C94" s="1132">
        <v>12610.440999999999</v>
      </c>
      <c r="D94" s="1132">
        <v>46.73</v>
      </c>
      <c r="E94" s="1132">
        <v>46.73</v>
      </c>
      <c r="F94" s="1132">
        <f t="shared" si="1"/>
        <v>12657.18</v>
      </c>
      <c r="G94" s="1132">
        <f t="shared" si="1"/>
        <v>12657.170999999998</v>
      </c>
    </row>
    <row r="95" spans="1:7" s="1104" customFormat="1" ht="12.75" customHeight="1" x14ac:dyDescent="0.2">
      <c r="A95" s="1131" t="s">
        <v>1986</v>
      </c>
      <c r="B95" s="1132">
        <v>8719.5300000000007</v>
      </c>
      <c r="C95" s="1132">
        <v>8719.5249999999996</v>
      </c>
      <c r="D95" s="1132">
        <v>23.37</v>
      </c>
      <c r="E95" s="1132">
        <v>23.364999999999998</v>
      </c>
      <c r="F95" s="1132">
        <f t="shared" si="1"/>
        <v>8742.9000000000015</v>
      </c>
      <c r="G95" s="1132">
        <f t="shared" si="1"/>
        <v>8742.89</v>
      </c>
    </row>
    <row r="96" spans="1:7" s="1104" customFormat="1" ht="12.75" customHeight="1" x14ac:dyDescent="0.2">
      <c r="A96" s="1131" t="s">
        <v>1987</v>
      </c>
      <c r="B96" s="1132">
        <v>9179.52</v>
      </c>
      <c r="C96" s="1132">
        <v>9179.5190000000002</v>
      </c>
      <c r="D96" s="1132">
        <v>46.73</v>
      </c>
      <c r="E96" s="1132">
        <v>46.73</v>
      </c>
      <c r="F96" s="1132">
        <f t="shared" si="1"/>
        <v>9226.25</v>
      </c>
      <c r="G96" s="1132">
        <f t="shared" si="1"/>
        <v>9226.2489999999998</v>
      </c>
    </row>
    <row r="97" spans="1:7" s="1104" customFormat="1" ht="12.75" customHeight="1" x14ac:dyDescent="0.2">
      <c r="A97" s="1131" t="s">
        <v>1988</v>
      </c>
      <c r="B97" s="1132">
        <v>14788.47</v>
      </c>
      <c r="C97" s="1132">
        <v>14788.468999999999</v>
      </c>
      <c r="D97" s="1132">
        <v>46.73</v>
      </c>
      <c r="E97" s="1132">
        <v>46.73</v>
      </c>
      <c r="F97" s="1132">
        <f t="shared" si="1"/>
        <v>14835.199999999999</v>
      </c>
      <c r="G97" s="1132">
        <f t="shared" si="1"/>
        <v>14835.198999999999</v>
      </c>
    </row>
    <row r="98" spans="1:7" s="1104" customFormat="1" ht="12.75" customHeight="1" x14ac:dyDescent="0.2">
      <c r="A98" s="1131" t="s">
        <v>1989</v>
      </c>
      <c r="B98" s="1132">
        <v>11064.93</v>
      </c>
      <c r="C98" s="1132">
        <v>11064.924000000001</v>
      </c>
      <c r="D98" s="1132">
        <v>0</v>
      </c>
      <c r="E98" s="1132">
        <v>0</v>
      </c>
      <c r="F98" s="1132">
        <f t="shared" si="1"/>
        <v>11064.93</v>
      </c>
      <c r="G98" s="1132">
        <f t="shared" si="1"/>
        <v>11064.924000000001</v>
      </c>
    </row>
    <row r="99" spans="1:7" s="1104" customFormat="1" ht="12.75" customHeight="1" x14ac:dyDescent="0.2">
      <c r="A99" s="1131" t="s">
        <v>1990</v>
      </c>
      <c r="B99" s="1132">
        <v>3614.37</v>
      </c>
      <c r="C99" s="1132">
        <v>3614.3650000000002</v>
      </c>
      <c r="D99" s="1132">
        <v>0</v>
      </c>
      <c r="E99" s="1132">
        <v>0</v>
      </c>
      <c r="F99" s="1132">
        <f t="shared" si="1"/>
        <v>3614.37</v>
      </c>
      <c r="G99" s="1132">
        <f t="shared" si="1"/>
        <v>3614.3650000000002</v>
      </c>
    </row>
    <row r="100" spans="1:7" s="1104" customFormat="1" ht="12.75" customHeight="1" x14ac:dyDescent="0.2">
      <c r="A100" s="1131" t="s">
        <v>3678</v>
      </c>
      <c r="B100" s="1132">
        <v>4043.52</v>
      </c>
      <c r="C100" s="1132">
        <v>4043.5169999999998</v>
      </c>
      <c r="D100" s="1132">
        <v>0</v>
      </c>
      <c r="E100" s="1132">
        <v>0</v>
      </c>
      <c r="F100" s="1132">
        <f t="shared" si="1"/>
        <v>4043.52</v>
      </c>
      <c r="G100" s="1132">
        <f t="shared" si="1"/>
        <v>4043.5169999999998</v>
      </c>
    </row>
    <row r="101" spans="1:7" s="1104" customFormat="1" ht="12.75" customHeight="1" x14ac:dyDescent="0.2">
      <c r="A101" s="1131" t="s">
        <v>1991</v>
      </c>
      <c r="B101" s="1132">
        <v>3947.8199999999997</v>
      </c>
      <c r="C101" s="1132">
        <v>3947.8159999999998</v>
      </c>
      <c r="D101" s="1132">
        <v>0</v>
      </c>
      <c r="E101" s="1132">
        <v>0</v>
      </c>
      <c r="F101" s="1132">
        <f t="shared" si="1"/>
        <v>3947.8199999999997</v>
      </c>
      <c r="G101" s="1132">
        <f t="shared" si="1"/>
        <v>3947.8159999999998</v>
      </c>
    </row>
    <row r="102" spans="1:7" s="1104" customFormat="1" ht="12.75" customHeight="1" x14ac:dyDescent="0.2">
      <c r="A102" s="1131" t="s">
        <v>1992</v>
      </c>
      <c r="B102" s="1132">
        <v>31830.34</v>
      </c>
      <c r="C102" s="1132">
        <v>31830.334999999999</v>
      </c>
      <c r="D102" s="1132">
        <v>0</v>
      </c>
      <c r="E102" s="1132">
        <v>0</v>
      </c>
      <c r="F102" s="1132">
        <f t="shared" si="1"/>
        <v>31830.34</v>
      </c>
      <c r="G102" s="1132">
        <f t="shared" si="1"/>
        <v>31830.334999999999</v>
      </c>
    </row>
    <row r="103" spans="1:7" s="1104" customFormat="1" ht="12.75" customHeight="1" x14ac:dyDescent="0.2">
      <c r="A103" s="1131" t="s">
        <v>1993</v>
      </c>
      <c r="B103" s="1132">
        <v>2267.13</v>
      </c>
      <c r="C103" s="1132">
        <v>2267.134</v>
      </c>
      <c r="D103" s="1132">
        <v>0</v>
      </c>
      <c r="E103" s="1132">
        <v>0</v>
      </c>
      <c r="F103" s="1132">
        <f t="shared" si="1"/>
        <v>2267.13</v>
      </c>
      <c r="G103" s="1132">
        <f t="shared" si="1"/>
        <v>2267.134</v>
      </c>
    </row>
    <row r="104" spans="1:7" s="1104" customFormat="1" ht="12.75" customHeight="1" x14ac:dyDescent="0.2">
      <c r="A104" s="1131" t="s">
        <v>1994</v>
      </c>
      <c r="B104" s="1132">
        <v>6277.6900000000005</v>
      </c>
      <c r="C104" s="1132">
        <v>6277.6880000000001</v>
      </c>
      <c r="D104" s="1132">
        <v>0</v>
      </c>
      <c r="E104" s="1132">
        <v>0</v>
      </c>
      <c r="F104" s="1132">
        <f t="shared" si="1"/>
        <v>6277.6900000000005</v>
      </c>
      <c r="G104" s="1132">
        <f t="shared" si="1"/>
        <v>6277.6880000000001</v>
      </c>
    </row>
    <row r="105" spans="1:7" s="1104" customFormat="1" ht="12.75" customHeight="1" x14ac:dyDescent="0.2">
      <c r="A105" s="1131" t="s">
        <v>3679</v>
      </c>
      <c r="B105" s="1132">
        <v>19470.82</v>
      </c>
      <c r="C105" s="1132">
        <v>19470.817999999999</v>
      </c>
      <c r="D105" s="1132">
        <v>0</v>
      </c>
      <c r="E105" s="1132">
        <v>0</v>
      </c>
      <c r="F105" s="1132">
        <f t="shared" si="1"/>
        <v>19470.82</v>
      </c>
      <c r="G105" s="1132">
        <f t="shared" si="1"/>
        <v>19470.817999999999</v>
      </c>
    </row>
    <row r="106" spans="1:7" s="1104" customFormat="1" ht="12.75" customHeight="1" x14ac:dyDescent="0.2">
      <c r="A106" s="1131" t="s">
        <v>3680</v>
      </c>
      <c r="B106" s="1132">
        <v>8470.76</v>
      </c>
      <c r="C106" s="1132">
        <v>8470.7579999999998</v>
      </c>
      <c r="D106" s="1132">
        <v>46.73</v>
      </c>
      <c r="E106" s="1132">
        <v>46.73</v>
      </c>
      <c r="F106" s="1132">
        <f t="shared" si="1"/>
        <v>8517.49</v>
      </c>
      <c r="G106" s="1132">
        <f t="shared" si="1"/>
        <v>8517.4879999999994</v>
      </c>
    </row>
    <row r="107" spans="1:7" s="1104" customFormat="1" ht="12.75" customHeight="1" x14ac:dyDescent="0.2">
      <c r="A107" s="1131" t="s">
        <v>1995</v>
      </c>
      <c r="B107" s="1132">
        <v>2485.06</v>
      </c>
      <c r="C107" s="1132">
        <v>2485.0639999999999</v>
      </c>
      <c r="D107" s="1132">
        <v>0</v>
      </c>
      <c r="E107" s="1132">
        <v>0</v>
      </c>
      <c r="F107" s="1132">
        <f t="shared" si="1"/>
        <v>2485.06</v>
      </c>
      <c r="G107" s="1132">
        <f t="shared" si="1"/>
        <v>2485.0639999999999</v>
      </c>
    </row>
    <row r="108" spans="1:7" s="1104" customFormat="1" ht="12.75" customHeight="1" x14ac:dyDescent="0.2">
      <c r="A108" s="1131" t="s">
        <v>1996</v>
      </c>
      <c r="B108" s="1132">
        <v>4676.91</v>
      </c>
      <c r="C108" s="1132">
        <v>4676.9059999999999</v>
      </c>
      <c r="D108" s="1132">
        <v>0</v>
      </c>
      <c r="E108" s="1132">
        <v>0</v>
      </c>
      <c r="F108" s="1132">
        <f t="shared" si="1"/>
        <v>4676.91</v>
      </c>
      <c r="G108" s="1132">
        <f t="shared" si="1"/>
        <v>4676.9059999999999</v>
      </c>
    </row>
    <row r="109" spans="1:7" s="1104" customFormat="1" ht="12.75" customHeight="1" x14ac:dyDescent="0.2">
      <c r="A109" s="1131" t="s">
        <v>1997</v>
      </c>
      <c r="B109" s="1132">
        <v>2057.4699999999998</v>
      </c>
      <c r="C109" s="1132">
        <v>2057.473</v>
      </c>
      <c r="D109" s="1132">
        <v>0</v>
      </c>
      <c r="E109" s="1132">
        <v>0</v>
      </c>
      <c r="F109" s="1132">
        <f t="shared" si="1"/>
        <v>2057.4699999999998</v>
      </c>
      <c r="G109" s="1132">
        <f t="shared" si="1"/>
        <v>2057.473</v>
      </c>
    </row>
    <row r="110" spans="1:7" s="1104" customFormat="1" ht="12.75" customHeight="1" x14ac:dyDescent="0.2">
      <c r="A110" s="1131" t="s">
        <v>1998</v>
      </c>
      <c r="B110" s="1132">
        <v>2392.8000000000002</v>
      </c>
      <c r="C110" s="1132">
        <v>2392.797</v>
      </c>
      <c r="D110" s="1132">
        <v>0</v>
      </c>
      <c r="E110" s="1132">
        <v>0</v>
      </c>
      <c r="F110" s="1132">
        <f t="shared" si="1"/>
        <v>2392.8000000000002</v>
      </c>
      <c r="G110" s="1132">
        <f t="shared" si="1"/>
        <v>2392.797</v>
      </c>
    </row>
    <row r="111" spans="1:7" s="1104" customFormat="1" ht="12.75" customHeight="1" x14ac:dyDescent="0.2">
      <c r="A111" s="1131" t="s">
        <v>1999</v>
      </c>
      <c r="B111" s="1132">
        <v>5381.63</v>
      </c>
      <c r="C111" s="1132">
        <v>5381.6189999999997</v>
      </c>
      <c r="D111" s="1132">
        <v>0</v>
      </c>
      <c r="E111" s="1132">
        <v>0</v>
      </c>
      <c r="F111" s="1132">
        <f t="shared" si="1"/>
        <v>5381.63</v>
      </c>
      <c r="G111" s="1132">
        <f t="shared" si="1"/>
        <v>5381.6189999999997</v>
      </c>
    </row>
    <row r="112" spans="1:7" s="1104" customFormat="1" ht="12.75" customHeight="1" x14ac:dyDescent="0.2">
      <c r="A112" s="1131" t="s">
        <v>2000</v>
      </c>
      <c r="B112" s="1132">
        <v>23333.51</v>
      </c>
      <c r="C112" s="1132">
        <v>23333.505000000001</v>
      </c>
      <c r="D112" s="1132">
        <v>0</v>
      </c>
      <c r="E112" s="1132">
        <v>0</v>
      </c>
      <c r="F112" s="1132">
        <f t="shared" si="1"/>
        <v>23333.51</v>
      </c>
      <c r="G112" s="1132">
        <f t="shared" si="1"/>
        <v>23333.505000000001</v>
      </c>
    </row>
    <row r="113" spans="1:7" s="1104" customFormat="1" ht="12.75" customHeight="1" x14ac:dyDescent="0.2">
      <c r="A113" s="1131" t="s">
        <v>2001</v>
      </c>
      <c r="B113" s="1132">
        <v>14049.18</v>
      </c>
      <c r="C113" s="1132">
        <v>14049.181</v>
      </c>
      <c r="D113" s="1132">
        <v>0</v>
      </c>
      <c r="E113" s="1132">
        <v>0</v>
      </c>
      <c r="F113" s="1132">
        <f t="shared" si="1"/>
        <v>14049.18</v>
      </c>
      <c r="G113" s="1132">
        <f t="shared" si="1"/>
        <v>14049.181</v>
      </c>
    </row>
    <row r="114" spans="1:7" s="1104" customFormat="1" ht="12.75" customHeight="1" x14ac:dyDescent="0.2">
      <c r="A114" s="1131" t="s">
        <v>2002</v>
      </c>
      <c r="B114" s="1132">
        <v>13139.900000000001</v>
      </c>
      <c r="C114" s="1132">
        <v>13139.9</v>
      </c>
      <c r="D114" s="1132">
        <v>0</v>
      </c>
      <c r="E114" s="1132">
        <v>0</v>
      </c>
      <c r="F114" s="1132">
        <f t="shared" si="1"/>
        <v>13139.900000000001</v>
      </c>
      <c r="G114" s="1132">
        <f t="shared" si="1"/>
        <v>13139.9</v>
      </c>
    </row>
    <row r="115" spans="1:7" s="1104" customFormat="1" ht="12.75" customHeight="1" x14ac:dyDescent="0.2">
      <c r="A115" s="1131" t="s">
        <v>2003</v>
      </c>
      <c r="B115" s="1132">
        <v>4114.7299999999996</v>
      </c>
      <c r="C115" s="1132">
        <v>4114.7190000000001</v>
      </c>
      <c r="D115" s="1132">
        <v>0</v>
      </c>
      <c r="E115" s="1132">
        <v>0</v>
      </c>
      <c r="F115" s="1132">
        <f t="shared" si="1"/>
        <v>4114.7299999999996</v>
      </c>
      <c r="G115" s="1132">
        <f t="shared" si="1"/>
        <v>4114.7190000000001</v>
      </c>
    </row>
    <row r="116" spans="1:7" s="1104" customFormat="1" ht="12.75" customHeight="1" x14ac:dyDescent="0.2">
      <c r="A116" s="1131" t="s">
        <v>2004</v>
      </c>
      <c r="B116" s="1132">
        <v>6570.04</v>
      </c>
      <c r="C116" s="1132">
        <v>6570.0300000000007</v>
      </c>
      <c r="D116" s="1132">
        <v>0</v>
      </c>
      <c r="E116" s="1132">
        <v>0</v>
      </c>
      <c r="F116" s="1132">
        <f t="shared" si="1"/>
        <v>6570.04</v>
      </c>
      <c r="G116" s="1132">
        <f t="shared" si="1"/>
        <v>6570.0300000000007</v>
      </c>
    </row>
    <row r="117" spans="1:7" s="1104" customFormat="1" ht="12.75" customHeight="1" x14ac:dyDescent="0.2">
      <c r="A117" s="1131" t="s">
        <v>2005</v>
      </c>
      <c r="B117" s="1132">
        <v>7104.5499999999993</v>
      </c>
      <c r="C117" s="1132">
        <v>7099.41</v>
      </c>
      <c r="D117" s="1132">
        <v>0</v>
      </c>
      <c r="E117" s="1132">
        <v>0</v>
      </c>
      <c r="F117" s="1132">
        <f t="shared" si="1"/>
        <v>7104.5499999999993</v>
      </c>
      <c r="G117" s="1132">
        <f t="shared" si="1"/>
        <v>7099.41</v>
      </c>
    </row>
    <row r="118" spans="1:7" s="1104" customFormat="1" ht="12.75" customHeight="1" x14ac:dyDescent="0.2">
      <c r="A118" s="1131" t="s">
        <v>2006</v>
      </c>
      <c r="B118" s="1132">
        <v>10633.62</v>
      </c>
      <c r="C118" s="1132">
        <v>10633.614</v>
      </c>
      <c r="D118" s="1132">
        <v>0</v>
      </c>
      <c r="E118" s="1132">
        <v>0</v>
      </c>
      <c r="F118" s="1132">
        <f t="shared" si="1"/>
        <v>10633.62</v>
      </c>
      <c r="G118" s="1132">
        <f t="shared" si="1"/>
        <v>10633.614</v>
      </c>
    </row>
    <row r="119" spans="1:7" s="1104" customFormat="1" ht="12.75" customHeight="1" x14ac:dyDescent="0.2">
      <c r="A119" s="1131" t="s">
        <v>2007</v>
      </c>
      <c r="B119" s="1132">
        <v>23571.16</v>
      </c>
      <c r="C119" s="1132">
        <v>23571.155000000002</v>
      </c>
      <c r="D119" s="1132">
        <v>0</v>
      </c>
      <c r="E119" s="1132">
        <v>0</v>
      </c>
      <c r="F119" s="1132">
        <f t="shared" si="1"/>
        <v>23571.16</v>
      </c>
      <c r="G119" s="1132">
        <f t="shared" si="1"/>
        <v>23571.155000000002</v>
      </c>
    </row>
    <row r="120" spans="1:7" s="1104" customFormat="1" ht="12.75" customHeight="1" x14ac:dyDescent="0.2">
      <c r="A120" s="1131" t="s">
        <v>2008</v>
      </c>
      <c r="B120" s="1132">
        <v>26918.18</v>
      </c>
      <c r="C120" s="1132">
        <v>26918.18</v>
      </c>
      <c r="D120" s="1132">
        <v>0</v>
      </c>
      <c r="E120" s="1132">
        <v>0</v>
      </c>
      <c r="F120" s="1132">
        <f t="shared" si="1"/>
        <v>26918.18</v>
      </c>
      <c r="G120" s="1132">
        <f t="shared" si="1"/>
        <v>26918.18</v>
      </c>
    </row>
    <row r="121" spans="1:7" s="1104" customFormat="1" ht="12.75" customHeight="1" x14ac:dyDescent="0.2">
      <c r="A121" s="1131" t="s">
        <v>2009</v>
      </c>
      <c r="B121" s="1132">
        <v>24804.030000000002</v>
      </c>
      <c r="C121" s="1132">
        <v>24804.021000000001</v>
      </c>
      <c r="D121" s="1132">
        <v>0</v>
      </c>
      <c r="E121" s="1132">
        <v>0</v>
      </c>
      <c r="F121" s="1132">
        <f t="shared" si="1"/>
        <v>24804.030000000002</v>
      </c>
      <c r="G121" s="1132">
        <f t="shared" si="1"/>
        <v>24804.021000000001</v>
      </c>
    </row>
    <row r="122" spans="1:7" s="1104" customFormat="1" ht="12.75" customHeight="1" x14ac:dyDescent="0.2">
      <c r="A122" s="1131" t="s">
        <v>2010</v>
      </c>
      <c r="B122" s="1132">
        <v>12799.900000000001</v>
      </c>
      <c r="C122" s="1132">
        <v>12799.903</v>
      </c>
      <c r="D122" s="1132">
        <v>0</v>
      </c>
      <c r="E122" s="1132">
        <v>0</v>
      </c>
      <c r="F122" s="1132">
        <f t="shared" si="1"/>
        <v>12799.900000000001</v>
      </c>
      <c r="G122" s="1132">
        <f t="shared" si="1"/>
        <v>12799.903</v>
      </c>
    </row>
    <row r="123" spans="1:7" s="1104" customFormat="1" ht="12.75" customHeight="1" x14ac:dyDescent="0.2">
      <c r="A123" s="1131" t="s">
        <v>3681</v>
      </c>
      <c r="B123" s="1132">
        <v>13817.87</v>
      </c>
      <c r="C123" s="1132">
        <v>13817.868</v>
      </c>
      <c r="D123" s="1132">
        <v>0</v>
      </c>
      <c r="E123" s="1132">
        <v>0</v>
      </c>
      <c r="F123" s="1132">
        <f t="shared" si="1"/>
        <v>13817.87</v>
      </c>
      <c r="G123" s="1132">
        <f t="shared" si="1"/>
        <v>13817.868</v>
      </c>
    </row>
    <row r="124" spans="1:7" s="1104" customFormat="1" ht="12.75" customHeight="1" x14ac:dyDescent="0.2">
      <c r="A124" s="1131" t="s">
        <v>2011</v>
      </c>
      <c r="B124" s="1132">
        <v>22893.64</v>
      </c>
      <c r="C124" s="1132">
        <v>22893.633000000002</v>
      </c>
      <c r="D124" s="1132">
        <v>0</v>
      </c>
      <c r="E124" s="1132">
        <v>0</v>
      </c>
      <c r="F124" s="1132">
        <f t="shared" si="1"/>
        <v>22893.64</v>
      </c>
      <c r="G124" s="1132">
        <f t="shared" si="1"/>
        <v>22893.633000000002</v>
      </c>
    </row>
    <row r="125" spans="1:7" s="1104" customFormat="1" ht="12.75" customHeight="1" x14ac:dyDescent="0.2">
      <c r="A125" s="1131" t="s">
        <v>2012</v>
      </c>
      <c r="B125" s="1132">
        <v>22224.22</v>
      </c>
      <c r="C125" s="1132">
        <v>22224.22</v>
      </c>
      <c r="D125" s="1132">
        <v>0</v>
      </c>
      <c r="E125" s="1132">
        <v>0</v>
      </c>
      <c r="F125" s="1132">
        <f t="shared" si="1"/>
        <v>22224.22</v>
      </c>
      <c r="G125" s="1132">
        <f t="shared" si="1"/>
        <v>22224.22</v>
      </c>
    </row>
    <row r="126" spans="1:7" s="1104" customFormat="1" ht="12.75" customHeight="1" x14ac:dyDescent="0.2">
      <c r="A126" s="1131" t="s">
        <v>2013</v>
      </c>
      <c r="B126" s="1132">
        <v>26758.58</v>
      </c>
      <c r="C126" s="1132">
        <v>26758.581000000002</v>
      </c>
      <c r="D126" s="1132">
        <v>0</v>
      </c>
      <c r="E126" s="1132">
        <v>0</v>
      </c>
      <c r="F126" s="1132">
        <f t="shared" si="1"/>
        <v>26758.58</v>
      </c>
      <c r="G126" s="1132">
        <f t="shared" si="1"/>
        <v>26758.581000000002</v>
      </c>
    </row>
    <row r="127" spans="1:7" s="1104" customFormat="1" ht="12.75" customHeight="1" x14ac:dyDescent="0.2">
      <c r="A127" s="1131" t="s">
        <v>2014</v>
      </c>
      <c r="B127" s="1132">
        <v>18049.55</v>
      </c>
      <c r="C127" s="1132">
        <v>18049.552</v>
      </c>
      <c r="D127" s="1132">
        <v>0</v>
      </c>
      <c r="E127" s="1132">
        <v>0</v>
      </c>
      <c r="F127" s="1132">
        <f t="shared" si="1"/>
        <v>18049.55</v>
      </c>
      <c r="G127" s="1132">
        <f t="shared" si="1"/>
        <v>18049.552</v>
      </c>
    </row>
    <row r="128" spans="1:7" s="1104" customFormat="1" ht="12.75" customHeight="1" x14ac:dyDescent="0.2">
      <c r="A128" s="1131" t="s">
        <v>2015</v>
      </c>
      <c r="B128" s="1132">
        <v>8828.09</v>
      </c>
      <c r="C128" s="1132">
        <v>8828.0830000000005</v>
      </c>
      <c r="D128" s="1132">
        <v>0</v>
      </c>
      <c r="E128" s="1132">
        <v>0</v>
      </c>
      <c r="F128" s="1132">
        <f t="shared" si="1"/>
        <v>8828.09</v>
      </c>
      <c r="G128" s="1132">
        <f t="shared" si="1"/>
        <v>8828.0830000000005</v>
      </c>
    </row>
    <row r="129" spans="1:7" s="1104" customFormat="1" ht="12.75" customHeight="1" x14ac:dyDescent="0.2">
      <c r="A129" s="1131" t="s">
        <v>2016</v>
      </c>
      <c r="B129" s="1132">
        <v>4239.3100000000004</v>
      </c>
      <c r="C129" s="1132">
        <v>4239.3090000000002</v>
      </c>
      <c r="D129" s="1132">
        <v>0</v>
      </c>
      <c r="E129" s="1132">
        <v>0</v>
      </c>
      <c r="F129" s="1132">
        <f t="shared" si="1"/>
        <v>4239.3100000000004</v>
      </c>
      <c r="G129" s="1132">
        <f t="shared" si="1"/>
        <v>4239.3090000000002</v>
      </c>
    </row>
    <row r="130" spans="1:7" s="1104" customFormat="1" ht="12.75" customHeight="1" x14ac:dyDescent="0.2">
      <c r="A130" s="1131" t="s">
        <v>2017</v>
      </c>
      <c r="B130" s="1132">
        <v>13438.009999999998</v>
      </c>
      <c r="C130" s="1132">
        <v>13438.009</v>
      </c>
      <c r="D130" s="1132">
        <v>0</v>
      </c>
      <c r="E130" s="1132">
        <v>0</v>
      </c>
      <c r="F130" s="1132">
        <f t="shared" si="1"/>
        <v>13438.009999999998</v>
      </c>
      <c r="G130" s="1132">
        <f t="shared" si="1"/>
        <v>13438.009</v>
      </c>
    </row>
    <row r="131" spans="1:7" s="1104" customFormat="1" ht="12.75" customHeight="1" x14ac:dyDescent="0.2">
      <c r="A131" s="1131" t="s">
        <v>2018</v>
      </c>
      <c r="B131" s="1132">
        <v>11757.62</v>
      </c>
      <c r="C131" s="1132">
        <v>11757.615</v>
      </c>
      <c r="D131" s="1132">
        <v>0</v>
      </c>
      <c r="E131" s="1132">
        <v>0</v>
      </c>
      <c r="F131" s="1132">
        <f t="shared" si="1"/>
        <v>11757.62</v>
      </c>
      <c r="G131" s="1132">
        <f t="shared" si="1"/>
        <v>11757.615</v>
      </c>
    </row>
    <row r="132" spans="1:7" s="1104" customFormat="1" ht="12.75" customHeight="1" x14ac:dyDescent="0.2">
      <c r="A132" s="1131" t="s">
        <v>2019</v>
      </c>
      <c r="B132" s="1132">
        <v>11164.6</v>
      </c>
      <c r="C132" s="1132">
        <v>11164.593000000001</v>
      </c>
      <c r="D132" s="1132">
        <v>0</v>
      </c>
      <c r="E132" s="1132">
        <v>0</v>
      </c>
      <c r="F132" s="1132">
        <f t="shared" si="1"/>
        <v>11164.6</v>
      </c>
      <c r="G132" s="1132">
        <f t="shared" si="1"/>
        <v>11164.593000000001</v>
      </c>
    </row>
    <row r="133" spans="1:7" s="1104" customFormat="1" ht="12.75" customHeight="1" x14ac:dyDescent="0.2">
      <c r="A133" s="1131" t="s">
        <v>2020</v>
      </c>
      <c r="B133" s="1132">
        <v>6319.17</v>
      </c>
      <c r="C133" s="1132">
        <v>6319.1719999999996</v>
      </c>
      <c r="D133" s="1132">
        <v>0</v>
      </c>
      <c r="E133" s="1132">
        <v>0</v>
      </c>
      <c r="F133" s="1132">
        <f t="shared" si="1"/>
        <v>6319.17</v>
      </c>
      <c r="G133" s="1132">
        <f t="shared" si="1"/>
        <v>6319.1719999999996</v>
      </c>
    </row>
    <row r="134" spans="1:7" s="1104" customFormat="1" ht="12.75" customHeight="1" x14ac:dyDescent="0.2">
      <c r="A134" s="1131" t="s">
        <v>2021</v>
      </c>
      <c r="B134" s="1132">
        <v>9585.68</v>
      </c>
      <c r="C134" s="1132">
        <v>9502.3679999999986</v>
      </c>
      <c r="D134" s="1132">
        <v>0</v>
      </c>
      <c r="E134" s="1132">
        <v>0</v>
      </c>
      <c r="F134" s="1132">
        <f t="shared" ref="F134:G197" si="2">B134+D134</f>
        <v>9585.68</v>
      </c>
      <c r="G134" s="1132">
        <f t="shared" si="2"/>
        <v>9502.3679999999986</v>
      </c>
    </row>
    <row r="135" spans="1:7" s="1104" customFormat="1" ht="12.75" customHeight="1" x14ac:dyDescent="0.2">
      <c r="A135" s="1131" t="s">
        <v>2022</v>
      </c>
      <c r="B135" s="1132">
        <v>6773.76</v>
      </c>
      <c r="C135" s="1132">
        <v>6773.7610000000004</v>
      </c>
      <c r="D135" s="1132">
        <v>0</v>
      </c>
      <c r="E135" s="1132">
        <v>0</v>
      </c>
      <c r="F135" s="1132">
        <f t="shared" si="2"/>
        <v>6773.76</v>
      </c>
      <c r="G135" s="1132">
        <f t="shared" si="2"/>
        <v>6773.7610000000004</v>
      </c>
    </row>
    <row r="136" spans="1:7" s="1104" customFormat="1" ht="12.75" customHeight="1" x14ac:dyDescent="0.2">
      <c r="A136" s="1131" t="s">
        <v>2023</v>
      </c>
      <c r="B136" s="1132">
        <v>8261.35</v>
      </c>
      <c r="C136" s="1132">
        <v>8261.3529999999992</v>
      </c>
      <c r="D136" s="1132">
        <v>0</v>
      </c>
      <c r="E136" s="1132">
        <v>0</v>
      </c>
      <c r="F136" s="1132">
        <f t="shared" si="2"/>
        <v>8261.35</v>
      </c>
      <c r="G136" s="1132">
        <f t="shared" si="2"/>
        <v>8261.3529999999992</v>
      </c>
    </row>
    <row r="137" spans="1:7" s="1104" customFormat="1" ht="12.75" customHeight="1" x14ac:dyDescent="0.2">
      <c r="A137" s="1131" t="s">
        <v>2024</v>
      </c>
      <c r="B137" s="1132">
        <v>11968.52</v>
      </c>
      <c r="C137" s="1132">
        <v>11968.512999999999</v>
      </c>
      <c r="D137" s="1132">
        <v>0</v>
      </c>
      <c r="E137" s="1132">
        <v>0</v>
      </c>
      <c r="F137" s="1132">
        <f t="shared" si="2"/>
        <v>11968.52</v>
      </c>
      <c r="G137" s="1132">
        <f t="shared" si="2"/>
        <v>11968.512999999999</v>
      </c>
    </row>
    <row r="138" spans="1:7" s="1104" customFormat="1" ht="12.75" customHeight="1" x14ac:dyDescent="0.2">
      <c r="A138" s="1131" t="s">
        <v>2025</v>
      </c>
      <c r="B138" s="1132">
        <v>6318.33</v>
      </c>
      <c r="C138" s="1132">
        <v>6318.33</v>
      </c>
      <c r="D138" s="1132">
        <v>0</v>
      </c>
      <c r="E138" s="1132">
        <v>0</v>
      </c>
      <c r="F138" s="1132">
        <f t="shared" si="2"/>
        <v>6318.33</v>
      </c>
      <c r="G138" s="1132">
        <f t="shared" si="2"/>
        <v>6318.33</v>
      </c>
    </row>
    <row r="139" spans="1:7" s="1104" customFormat="1" ht="12.75" customHeight="1" x14ac:dyDescent="0.2">
      <c r="A139" s="1131" t="s">
        <v>2026</v>
      </c>
      <c r="B139" s="1132">
        <v>9298.1299999999992</v>
      </c>
      <c r="C139" s="1132">
        <v>9298.1319999999996</v>
      </c>
      <c r="D139" s="1132">
        <v>0</v>
      </c>
      <c r="E139" s="1132">
        <v>0</v>
      </c>
      <c r="F139" s="1132">
        <f t="shared" si="2"/>
        <v>9298.1299999999992</v>
      </c>
      <c r="G139" s="1132">
        <f t="shared" si="2"/>
        <v>9298.1319999999996</v>
      </c>
    </row>
    <row r="140" spans="1:7" s="1104" customFormat="1" ht="12.75" customHeight="1" x14ac:dyDescent="0.2">
      <c r="A140" s="1131" t="s">
        <v>2027</v>
      </c>
      <c r="B140" s="1132">
        <v>2574.31</v>
      </c>
      <c r="C140" s="1132">
        <v>2574.31</v>
      </c>
      <c r="D140" s="1132">
        <v>0</v>
      </c>
      <c r="E140" s="1132">
        <v>0</v>
      </c>
      <c r="F140" s="1132">
        <f t="shared" si="2"/>
        <v>2574.31</v>
      </c>
      <c r="G140" s="1132">
        <f t="shared" si="2"/>
        <v>2574.31</v>
      </c>
    </row>
    <row r="141" spans="1:7" s="1104" customFormat="1" ht="12.75" customHeight="1" x14ac:dyDescent="0.2">
      <c r="A141" s="1131" t="s">
        <v>2028</v>
      </c>
      <c r="B141" s="1132">
        <v>6470.84</v>
      </c>
      <c r="C141" s="1132">
        <v>6470.835</v>
      </c>
      <c r="D141" s="1132">
        <v>0</v>
      </c>
      <c r="E141" s="1132">
        <v>0</v>
      </c>
      <c r="F141" s="1132">
        <f t="shared" si="2"/>
        <v>6470.84</v>
      </c>
      <c r="G141" s="1132">
        <f t="shared" si="2"/>
        <v>6470.835</v>
      </c>
    </row>
    <row r="142" spans="1:7" s="1104" customFormat="1" ht="12.75" customHeight="1" x14ac:dyDescent="0.2">
      <c r="A142" s="1131" t="s">
        <v>2029</v>
      </c>
      <c r="B142" s="1132">
        <v>6509.42</v>
      </c>
      <c r="C142" s="1132">
        <v>6509.424</v>
      </c>
      <c r="D142" s="1132">
        <v>0</v>
      </c>
      <c r="E142" s="1132">
        <v>0</v>
      </c>
      <c r="F142" s="1132">
        <f t="shared" si="2"/>
        <v>6509.42</v>
      </c>
      <c r="G142" s="1132">
        <f t="shared" si="2"/>
        <v>6509.424</v>
      </c>
    </row>
    <row r="143" spans="1:7" s="1104" customFormat="1" ht="12.75" customHeight="1" x14ac:dyDescent="0.2">
      <c r="A143" s="1131" t="s">
        <v>2030</v>
      </c>
      <c r="B143" s="1132">
        <v>8300.2199999999993</v>
      </c>
      <c r="C143" s="1132">
        <v>8300.2129999999997</v>
      </c>
      <c r="D143" s="1132">
        <v>0</v>
      </c>
      <c r="E143" s="1132">
        <v>0</v>
      </c>
      <c r="F143" s="1132">
        <f t="shared" si="2"/>
        <v>8300.2199999999993</v>
      </c>
      <c r="G143" s="1132">
        <f t="shared" si="2"/>
        <v>8300.2129999999997</v>
      </c>
    </row>
    <row r="144" spans="1:7" s="1104" customFormat="1" ht="12.75" customHeight="1" x14ac:dyDescent="0.2">
      <c r="A144" s="1131" t="s">
        <v>2031</v>
      </c>
      <c r="B144" s="1132">
        <v>4424.1899999999996</v>
      </c>
      <c r="C144" s="1132">
        <v>4424.1890000000003</v>
      </c>
      <c r="D144" s="1132">
        <v>0</v>
      </c>
      <c r="E144" s="1132">
        <v>0</v>
      </c>
      <c r="F144" s="1132">
        <f t="shared" si="2"/>
        <v>4424.1899999999996</v>
      </c>
      <c r="G144" s="1132">
        <f t="shared" si="2"/>
        <v>4424.1890000000003</v>
      </c>
    </row>
    <row r="145" spans="1:7" s="1104" customFormat="1" ht="12.75" customHeight="1" x14ac:dyDescent="0.2">
      <c r="A145" s="1131" t="s">
        <v>2032</v>
      </c>
      <c r="B145" s="1132">
        <v>22571.390000000003</v>
      </c>
      <c r="C145" s="1132">
        <v>22571.391</v>
      </c>
      <c r="D145" s="1132">
        <v>0</v>
      </c>
      <c r="E145" s="1132">
        <v>0</v>
      </c>
      <c r="F145" s="1132">
        <f t="shared" si="2"/>
        <v>22571.390000000003</v>
      </c>
      <c r="G145" s="1132">
        <f t="shared" si="2"/>
        <v>22571.391</v>
      </c>
    </row>
    <row r="146" spans="1:7" s="1104" customFormat="1" ht="12.75" customHeight="1" x14ac:dyDescent="0.2">
      <c r="A146" s="1131" t="s">
        <v>2033</v>
      </c>
      <c r="B146" s="1132">
        <v>18295.599999999999</v>
      </c>
      <c r="C146" s="1132">
        <v>18295.598000000002</v>
      </c>
      <c r="D146" s="1132">
        <v>0</v>
      </c>
      <c r="E146" s="1132">
        <v>0</v>
      </c>
      <c r="F146" s="1132">
        <f t="shared" si="2"/>
        <v>18295.599999999999</v>
      </c>
      <c r="G146" s="1132">
        <f t="shared" si="2"/>
        <v>18295.598000000002</v>
      </c>
    </row>
    <row r="147" spans="1:7" s="1104" customFormat="1" ht="12.75" customHeight="1" x14ac:dyDescent="0.2">
      <c r="A147" s="1131" t="s">
        <v>2034</v>
      </c>
      <c r="B147" s="1132">
        <v>20531.28</v>
      </c>
      <c r="C147" s="1132">
        <v>20531.28</v>
      </c>
      <c r="D147" s="1132">
        <v>0</v>
      </c>
      <c r="E147" s="1132">
        <v>0</v>
      </c>
      <c r="F147" s="1132">
        <f t="shared" si="2"/>
        <v>20531.28</v>
      </c>
      <c r="G147" s="1132">
        <f t="shared" si="2"/>
        <v>20531.28</v>
      </c>
    </row>
    <row r="148" spans="1:7" s="1104" customFormat="1" ht="12.75" customHeight="1" x14ac:dyDescent="0.2">
      <c r="A148" s="1131" t="s">
        <v>2035</v>
      </c>
      <c r="B148" s="1132">
        <v>22020.19</v>
      </c>
      <c r="C148" s="1132">
        <v>22020.183000000001</v>
      </c>
      <c r="D148" s="1132">
        <v>0</v>
      </c>
      <c r="E148" s="1132">
        <v>0</v>
      </c>
      <c r="F148" s="1132">
        <f t="shared" si="2"/>
        <v>22020.19</v>
      </c>
      <c r="G148" s="1132">
        <f t="shared" si="2"/>
        <v>22020.183000000001</v>
      </c>
    </row>
    <row r="149" spans="1:7" s="1104" customFormat="1" ht="12.75" customHeight="1" x14ac:dyDescent="0.2">
      <c r="A149" s="1131" t="s">
        <v>2036</v>
      </c>
      <c r="B149" s="1132">
        <v>18648.669999999998</v>
      </c>
      <c r="C149" s="1132">
        <v>18648.665000000001</v>
      </c>
      <c r="D149" s="1132">
        <v>0</v>
      </c>
      <c r="E149" s="1132">
        <v>0</v>
      </c>
      <c r="F149" s="1132">
        <f t="shared" si="2"/>
        <v>18648.669999999998</v>
      </c>
      <c r="G149" s="1132">
        <f t="shared" si="2"/>
        <v>18648.665000000001</v>
      </c>
    </row>
    <row r="150" spans="1:7" s="1104" customFormat="1" ht="12.75" customHeight="1" x14ac:dyDescent="0.2">
      <c r="A150" s="1131" t="s">
        <v>2037</v>
      </c>
      <c r="B150" s="1132">
        <v>23623.95</v>
      </c>
      <c r="C150" s="1132">
        <v>23623.940999999999</v>
      </c>
      <c r="D150" s="1132">
        <v>0</v>
      </c>
      <c r="E150" s="1132">
        <v>0</v>
      </c>
      <c r="F150" s="1132">
        <f t="shared" si="2"/>
        <v>23623.95</v>
      </c>
      <c r="G150" s="1132">
        <f t="shared" si="2"/>
        <v>23623.940999999999</v>
      </c>
    </row>
    <row r="151" spans="1:7" s="1104" customFormat="1" ht="12.75" customHeight="1" x14ac:dyDescent="0.2">
      <c r="A151" s="1131" t="s">
        <v>2038</v>
      </c>
      <c r="B151" s="1132">
        <v>21844.27</v>
      </c>
      <c r="C151" s="1132">
        <v>21844.268</v>
      </c>
      <c r="D151" s="1132">
        <v>0</v>
      </c>
      <c r="E151" s="1132">
        <v>0</v>
      </c>
      <c r="F151" s="1132">
        <f t="shared" si="2"/>
        <v>21844.27</v>
      </c>
      <c r="G151" s="1132">
        <f t="shared" si="2"/>
        <v>21844.268</v>
      </c>
    </row>
    <row r="152" spans="1:7" s="1104" customFormat="1" ht="12.75" customHeight="1" x14ac:dyDescent="0.2">
      <c r="A152" s="1131" t="s">
        <v>2039</v>
      </c>
      <c r="B152" s="1132">
        <v>13599.58</v>
      </c>
      <c r="C152" s="1132">
        <v>13599.582</v>
      </c>
      <c r="D152" s="1132">
        <v>0</v>
      </c>
      <c r="E152" s="1132">
        <v>0</v>
      </c>
      <c r="F152" s="1132">
        <f t="shared" si="2"/>
        <v>13599.58</v>
      </c>
      <c r="G152" s="1132">
        <f t="shared" si="2"/>
        <v>13599.582</v>
      </c>
    </row>
    <row r="153" spans="1:7" s="1104" customFormat="1" ht="12.75" customHeight="1" x14ac:dyDescent="0.2">
      <c r="A153" s="1131" t="s">
        <v>2040</v>
      </c>
      <c r="B153" s="1132">
        <v>15153.83</v>
      </c>
      <c r="C153" s="1132">
        <v>15153.829</v>
      </c>
      <c r="D153" s="1132">
        <v>0</v>
      </c>
      <c r="E153" s="1132">
        <v>0</v>
      </c>
      <c r="F153" s="1132">
        <f t="shared" si="2"/>
        <v>15153.83</v>
      </c>
      <c r="G153" s="1132">
        <f t="shared" si="2"/>
        <v>15153.829</v>
      </c>
    </row>
    <row r="154" spans="1:7" s="1104" customFormat="1" ht="12.75" customHeight="1" x14ac:dyDescent="0.2">
      <c r="A154" s="1131" t="s">
        <v>2041</v>
      </c>
      <c r="B154" s="1132">
        <v>9745.59</v>
      </c>
      <c r="C154" s="1132">
        <v>9745.5859999999993</v>
      </c>
      <c r="D154" s="1132">
        <v>0</v>
      </c>
      <c r="E154" s="1132">
        <v>0</v>
      </c>
      <c r="F154" s="1132">
        <f t="shared" si="2"/>
        <v>9745.59</v>
      </c>
      <c r="G154" s="1132">
        <f t="shared" si="2"/>
        <v>9745.5859999999993</v>
      </c>
    </row>
    <row r="155" spans="1:7" s="1104" customFormat="1" ht="12.75" customHeight="1" x14ac:dyDescent="0.2">
      <c r="A155" s="1131" t="s">
        <v>2042</v>
      </c>
      <c r="B155" s="1132">
        <v>8638.0500000000011</v>
      </c>
      <c r="C155" s="1132">
        <v>8638.0529999999999</v>
      </c>
      <c r="D155" s="1132">
        <v>0</v>
      </c>
      <c r="E155" s="1132">
        <v>0</v>
      </c>
      <c r="F155" s="1132">
        <f t="shared" si="2"/>
        <v>8638.0500000000011</v>
      </c>
      <c r="G155" s="1132">
        <f t="shared" si="2"/>
        <v>8638.0529999999999</v>
      </c>
    </row>
    <row r="156" spans="1:7" s="1104" customFormat="1" ht="12.75" customHeight="1" x14ac:dyDescent="0.2">
      <c r="A156" s="1131" t="s">
        <v>2043</v>
      </c>
      <c r="B156" s="1132">
        <v>17926.929999999997</v>
      </c>
      <c r="C156" s="1132">
        <v>17926.928999999996</v>
      </c>
      <c r="D156" s="1132">
        <v>0</v>
      </c>
      <c r="E156" s="1132">
        <v>0</v>
      </c>
      <c r="F156" s="1132">
        <f t="shared" si="2"/>
        <v>17926.929999999997</v>
      </c>
      <c r="G156" s="1132">
        <f t="shared" si="2"/>
        <v>17926.928999999996</v>
      </c>
    </row>
    <row r="157" spans="1:7" s="1104" customFormat="1" ht="12.75" customHeight="1" x14ac:dyDescent="0.2">
      <c r="A157" s="1131" t="s">
        <v>2044</v>
      </c>
      <c r="B157" s="1132">
        <v>26002.48</v>
      </c>
      <c r="C157" s="1132">
        <v>26002.476999999999</v>
      </c>
      <c r="D157" s="1132">
        <v>0</v>
      </c>
      <c r="E157" s="1132">
        <v>0</v>
      </c>
      <c r="F157" s="1132">
        <f t="shared" si="2"/>
        <v>26002.48</v>
      </c>
      <c r="G157" s="1132">
        <f t="shared" si="2"/>
        <v>26002.476999999999</v>
      </c>
    </row>
    <row r="158" spans="1:7" s="1104" customFormat="1" ht="12.75" customHeight="1" x14ac:dyDescent="0.2">
      <c r="A158" s="1131" t="s">
        <v>2045</v>
      </c>
      <c r="B158" s="1132">
        <v>28972.11</v>
      </c>
      <c r="C158" s="1132">
        <v>28972.109</v>
      </c>
      <c r="D158" s="1132">
        <v>0</v>
      </c>
      <c r="E158" s="1132">
        <v>0</v>
      </c>
      <c r="F158" s="1132">
        <f t="shared" si="2"/>
        <v>28972.11</v>
      </c>
      <c r="G158" s="1132">
        <f t="shared" si="2"/>
        <v>28972.109</v>
      </c>
    </row>
    <row r="159" spans="1:7" s="1104" customFormat="1" ht="12.75" customHeight="1" x14ac:dyDescent="0.2">
      <c r="A159" s="1131" t="s">
        <v>3026</v>
      </c>
      <c r="B159" s="1132">
        <v>14820.37</v>
      </c>
      <c r="C159" s="1132">
        <v>14820.373</v>
      </c>
      <c r="D159" s="1132">
        <v>0</v>
      </c>
      <c r="E159" s="1132">
        <v>0</v>
      </c>
      <c r="F159" s="1132">
        <f t="shared" si="2"/>
        <v>14820.37</v>
      </c>
      <c r="G159" s="1132">
        <f t="shared" si="2"/>
        <v>14820.373</v>
      </c>
    </row>
    <row r="160" spans="1:7" s="1104" customFormat="1" ht="12.75" customHeight="1" x14ac:dyDescent="0.2">
      <c r="A160" s="1131" t="s">
        <v>2046</v>
      </c>
      <c r="B160" s="1132">
        <v>21213.599999999999</v>
      </c>
      <c r="C160" s="1132">
        <v>21213.597999999998</v>
      </c>
      <c r="D160" s="1132">
        <v>0</v>
      </c>
      <c r="E160" s="1132">
        <v>0</v>
      </c>
      <c r="F160" s="1132">
        <f t="shared" si="2"/>
        <v>21213.599999999999</v>
      </c>
      <c r="G160" s="1132">
        <f t="shared" si="2"/>
        <v>21213.597999999998</v>
      </c>
    </row>
    <row r="161" spans="1:7" s="1104" customFormat="1" ht="12.75" customHeight="1" x14ac:dyDescent="0.2">
      <c r="A161" s="1131" t="s">
        <v>3682</v>
      </c>
      <c r="B161" s="1132">
        <v>27704.55</v>
      </c>
      <c r="C161" s="1132">
        <v>27704.543999999998</v>
      </c>
      <c r="D161" s="1132">
        <v>0</v>
      </c>
      <c r="E161" s="1132">
        <v>0</v>
      </c>
      <c r="F161" s="1132">
        <f t="shared" si="2"/>
        <v>27704.55</v>
      </c>
      <c r="G161" s="1132">
        <f t="shared" si="2"/>
        <v>27704.543999999998</v>
      </c>
    </row>
    <row r="162" spans="1:7" s="1104" customFormat="1" ht="12.75" customHeight="1" x14ac:dyDescent="0.2">
      <c r="A162" s="1131" t="s">
        <v>2047</v>
      </c>
      <c r="B162" s="1132">
        <v>8779.07</v>
      </c>
      <c r="C162" s="1132">
        <v>8779.0630000000001</v>
      </c>
      <c r="D162" s="1132">
        <v>0</v>
      </c>
      <c r="E162" s="1132">
        <v>0</v>
      </c>
      <c r="F162" s="1132">
        <f t="shared" si="2"/>
        <v>8779.07</v>
      </c>
      <c r="G162" s="1132">
        <f t="shared" si="2"/>
        <v>8779.0630000000001</v>
      </c>
    </row>
    <row r="163" spans="1:7" s="1104" customFormat="1" ht="12.75" customHeight="1" x14ac:dyDescent="0.2">
      <c r="A163" s="1131" t="s">
        <v>2048</v>
      </c>
      <c r="B163" s="1132">
        <v>4390.46</v>
      </c>
      <c r="C163" s="1132">
        <v>4390.4579999999996</v>
      </c>
      <c r="D163" s="1132">
        <v>0</v>
      </c>
      <c r="E163" s="1132">
        <v>0</v>
      </c>
      <c r="F163" s="1132">
        <f t="shared" si="2"/>
        <v>4390.46</v>
      </c>
      <c r="G163" s="1132">
        <f t="shared" si="2"/>
        <v>4390.4579999999996</v>
      </c>
    </row>
    <row r="164" spans="1:7" s="1104" customFormat="1" ht="12.75" customHeight="1" x14ac:dyDescent="0.2">
      <c r="A164" s="1131" t="s">
        <v>2049</v>
      </c>
      <c r="B164" s="1132">
        <v>6902.74</v>
      </c>
      <c r="C164" s="1132">
        <v>6902.74</v>
      </c>
      <c r="D164" s="1132">
        <v>0</v>
      </c>
      <c r="E164" s="1132">
        <v>0</v>
      </c>
      <c r="F164" s="1132">
        <f t="shared" si="2"/>
        <v>6902.74</v>
      </c>
      <c r="G164" s="1132">
        <f t="shared" si="2"/>
        <v>6902.74</v>
      </c>
    </row>
    <row r="165" spans="1:7" s="1104" customFormat="1" ht="12.75" customHeight="1" x14ac:dyDescent="0.2">
      <c r="A165" s="1131" t="s">
        <v>2050</v>
      </c>
      <c r="B165" s="1132">
        <v>2395.75</v>
      </c>
      <c r="C165" s="1132">
        <v>2395.7510000000002</v>
      </c>
      <c r="D165" s="1132">
        <v>0</v>
      </c>
      <c r="E165" s="1132">
        <v>0</v>
      </c>
      <c r="F165" s="1132">
        <f t="shared" si="2"/>
        <v>2395.75</v>
      </c>
      <c r="G165" s="1132">
        <f t="shared" si="2"/>
        <v>2395.7510000000002</v>
      </c>
    </row>
    <row r="166" spans="1:7" s="1104" customFormat="1" ht="12.75" customHeight="1" x14ac:dyDescent="0.2">
      <c r="A166" s="1131" t="s">
        <v>2051</v>
      </c>
      <c r="B166" s="1132">
        <v>5393.41</v>
      </c>
      <c r="C166" s="1132">
        <v>5393.4040000000005</v>
      </c>
      <c r="D166" s="1132">
        <v>0</v>
      </c>
      <c r="E166" s="1132">
        <v>0</v>
      </c>
      <c r="F166" s="1132">
        <f t="shared" si="2"/>
        <v>5393.41</v>
      </c>
      <c r="G166" s="1132">
        <f t="shared" si="2"/>
        <v>5393.4040000000005</v>
      </c>
    </row>
    <row r="167" spans="1:7" s="1104" customFormat="1" ht="12.75" customHeight="1" x14ac:dyDescent="0.2">
      <c r="A167" s="1131" t="s">
        <v>2052</v>
      </c>
      <c r="B167" s="1132">
        <v>22249.31</v>
      </c>
      <c r="C167" s="1132">
        <v>22082.697</v>
      </c>
      <c r="D167" s="1132">
        <v>0</v>
      </c>
      <c r="E167" s="1132">
        <v>0</v>
      </c>
      <c r="F167" s="1132">
        <f t="shared" si="2"/>
        <v>22249.31</v>
      </c>
      <c r="G167" s="1132">
        <f t="shared" si="2"/>
        <v>22082.697</v>
      </c>
    </row>
    <row r="168" spans="1:7" s="1104" customFormat="1" ht="12.75" customHeight="1" x14ac:dyDescent="0.2">
      <c r="A168" s="1131" t="s">
        <v>2053</v>
      </c>
      <c r="B168" s="1132">
        <v>20195.8</v>
      </c>
      <c r="C168" s="1132">
        <v>20195.801000000003</v>
      </c>
      <c r="D168" s="1132">
        <v>0</v>
      </c>
      <c r="E168" s="1132">
        <v>0</v>
      </c>
      <c r="F168" s="1132">
        <f t="shared" si="2"/>
        <v>20195.8</v>
      </c>
      <c r="G168" s="1132">
        <f t="shared" si="2"/>
        <v>20195.801000000003</v>
      </c>
    </row>
    <row r="169" spans="1:7" s="1104" customFormat="1" ht="12.75" customHeight="1" x14ac:dyDescent="0.2">
      <c r="A169" s="1131" t="s">
        <v>2054</v>
      </c>
      <c r="B169" s="1132">
        <v>21256.26</v>
      </c>
      <c r="C169" s="1132">
        <v>21256.261999999999</v>
      </c>
      <c r="D169" s="1132">
        <v>0</v>
      </c>
      <c r="E169" s="1132">
        <v>0</v>
      </c>
      <c r="F169" s="1132">
        <f t="shared" si="2"/>
        <v>21256.26</v>
      </c>
      <c r="G169" s="1132">
        <f t="shared" si="2"/>
        <v>21256.261999999999</v>
      </c>
    </row>
    <row r="170" spans="1:7" s="1104" customFormat="1" ht="12.75" customHeight="1" x14ac:dyDescent="0.2">
      <c r="A170" s="1131" t="s">
        <v>2055</v>
      </c>
      <c r="B170" s="1132">
        <v>24923.88</v>
      </c>
      <c r="C170" s="1132">
        <v>24923.870999999999</v>
      </c>
      <c r="D170" s="1132">
        <v>0</v>
      </c>
      <c r="E170" s="1132">
        <v>0</v>
      </c>
      <c r="F170" s="1132">
        <f t="shared" si="2"/>
        <v>24923.88</v>
      </c>
      <c r="G170" s="1132">
        <f t="shared" si="2"/>
        <v>24923.870999999999</v>
      </c>
    </row>
    <row r="171" spans="1:7" s="1104" customFormat="1" ht="12.75" customHeight="1" x14ac:dyDescent="0.2">
      <c r="A171" s="1131" t="s">
        <v>2056</v>
      </c>
      <c r="B171" s="1132">
        <v>2216.77</v>
      </c>
      <c r="C171" s="1132">
        <v>2216.7690000000002</v>
      </c>
      <c r="D171" s="1132">
        <v>0</v>
      </c>
      <c r="E171" s="1132">
        <v>0</v>
      </c>
      <c r="F171" s="1132">
        <f t="shared" si="2"/>
        <v>2216.77</v>
      </c>
      <c r="G171" s="1132">
        <f t="shared" si="2"/>
        <v>2216.7690000000002</v>
      </c>
    </row>
    <row r="172" spans="1:7" s="1104" customFormat="1" ht="12.75" customHeight="1" x14ac:dyDescent="0.2">
      <c r="A172" s="1131" t="s">
        <v>2057</v>
      </c>
      <c r="B172" s="1132">
        <v>11103.74</v>
      </c>
      <c r="C172" s="1132">
        <v>11082.905000000001</v>
      </c>
      <c r="D172" s="1132">
        <v>0</v>
      </c>
      <c r="E172" s="1132">
        <v>0</v>
      </c>
      <c r="F172" s="1132">
        <f t="shared" si="2"/>
        <v>11103.74</v>
      </c>
      <c r="G172" s="1132">
        <f t="shared" si="2"/>
        <v>11082.905000000001</v>
      </c>
    </row>
    <row r="173" spans="1:7" s="1104" customFormat="1" ht="12.75" customHeight="1" x14ac:dyDescent="0.2">
      <c r="A173" s="1131" t="s">
        <v>2058</v>
      </c>
      <c r="B173" s="1132">
        <v>13515.49</v>
      </c>
      <c r="C173" s="1132">
        <v>13515.484999999999</v>
      </c>
      <c r="D173" s="1132">
        <v>0</v>
      </c>
      <c r="E173" s="1132">
        <v>0</v>
      </c>
      <c r="F173" s="1132">
        <f t="shared" si="2"/>
        <v>13515.49</v>
      </c>
      <c r="G173" s="1132">
        <f t="shared" si="2"/>
        <v>13515.484999999999</v>
      </c>
    </row>
    <row r="174" spans="1:7" s="1104" customFormat="1" ht="12.75" customHeight="1" x14ac:dyDescent="0.2">
      <c r="A174" s="1131" t="s">
        <v>2059</v>
      </c>
      <c r="B174" s="1132">
        <v>11167.67</v>
      </c>
      <c r="C174" s="1132">
        <v>11167.669</v>
      </c>
      <c r="D174" s="1132">
        <v>0</v>
      </c>
      <c r="E174" s="1132">
        <v>0</v>
      </c>
      <c r="F174" s="1132">
        <f t="shared" si="2"/>
        <v>11167.67</v>
      </c>
      <c r="G174" s="1132">
        <f t="shared" si="2"/>
        <v>11167.669</v>
      </c>
    </row>
    <row r="175" spans="1:7" s="1104" customFormat="1" ht="12.75" customHeight="1" x14ac:dyDescent="0.2">
      <c r="A175" s="1131" t="s">
        <v>2060</v>
      </c>
      <c r="B175" s="1132">
        <v>16556.080000000002</v>
      </c>
      <c r="C175" s="1132">
        <v>16556.082000000002</v>
      </c>
      <c r="D175" s="1132">
        <v>0</v>
      </c>
      <c r="E175" s="1132">
        <v>0</v>
      </c>
      <c r="F175" s="1132">
        <f t="shared" si="2"/>
        <v>16556.080000000002</v>
      </c>
      <c r="G175" s="1132">
        <f t="shared" si="2"/>
        <v>16556.082000000002</v>
      </c>
    </row>
    <row r="176" spans="1:7" s="1104" customFormat="1" ht="12.75" customHeight="1" x14ac:dyDescent="0.2">
      <c r="A176" s="1131" t="s">
        <v>3683</v>
      </c>
      <c r="B176" s="1132">
        <v>22397.86</v>
      </c>
      <c r="C176" s="1132">
        <v>22397.858</v>
      </c>
      <c r="D176" s="1132">
        <v>0</v>
      </c>
      <c r="E176" s="1132">
        <v>0</v>
      </c>
      <c r="F176" s="1132">
        <f t="shared" si="2"/>
        <v>22397.86</v>
      </c>
      <c r="G176" s="1132">
        <f t="shared" si="2"/>
        <v>22397.858</v>
      </c>
    </row>
    <row r="177" spans="1:7" s="1104" customFormat="1" ht="12.75" customHeight="1" x14ac:dyDescent="0.2">
      <c r="A177" s="1131" t="s">
        <v>2061</v>
      </c>
      <c r="B177" s="1132">
        <v>8407.619999999999</v>
      </c>
      <c r="C177" s="1132">
        <v>8407.6140000000014</v>
      </c>
      <c r="D177" s="1132">
        <v>23.37</v>
      </c>
      <c r="E177" s="1132">
        <v>23.364999999999998</v>
      </c>
      <c r="F177" s="1132">
        <f t="shared" si="2"/>
        <v>8430.99</v>
      </c>
      <c r="G177" s="1132">
        <f t="shared" si="2"/>
        <v>8430.9790000000012</v>
      </c>
    </row>
    <row r="178" spans="1:7" s="1104" customFormat="1" ht="12.75" customHeight="1" x14ac:dyDescent="0.2">
      <c r="A178" s="1131" t="s">
        <v>2062</v>
      </c>
      <c r="B178" s="1132">
        <v>11384.609999999999</v>
      </c>
      <c r="C178" s="1132">
        <v>11384.602999999999</v>
      </c>
      <c r="D178" s="1132">
        <v>112.13</v>
      </c>
      <c r="E178" s="1132">
        <v>112.125</v>
      </c>
      <c r="F178" s="1132">
        <f t="shared" si="2"/>
        <v>11496.739999999998</v>
      </c>
      <c r="G178" s="1132">
        <f t="shared" si="2"/>
        <v>11496.727999999999</v>
      </c>
    </row>
    <row r="179" spans="1:7" s="1104" customFormat="1" ht="12.75" customHeight="1" x14ac:dyDescent="0.2">
      <c r="A179" s="1131" t="s">
        <v>2063</v>
      </c>
      <c r="B179" s="1132">
        <v>22696</v>
      </c>
      <c r="C179" s="1132">
        <v>22695.995999999999</v>
      </c>
      <c r="D179" s="1132">
        <v>0</v>
      </c>
      <c r="E179" s="1132">
        <v>0</v>
      </c>
      <c r="F179" s="1132">
        <f t="shared" si="2"/>
        <v>22696</v>
      </c>
      <c r="G179" s="1132">
        <f t="shared" si="2"/>
        <v>22695.995999999999</v>
      </c>
    </row>
    <row r="180" spans="1:7" s="1104" customFormat="1" ht="12.75" customHeight="1" x14ac:dyDescent="0.2">
      <c r="A180" s="1131" t="s">
        <v>2064</v>
      </c>
      <c r="B180" s="1132">
        <v>6001.28</v>
      </c>
      <c r="C180" s="1132">
        <v>6001.2760000000007</v>
      </c>
      <c r="D180" s="1132">
        <v>0</v>
      </c>
      <c r="E180" s="1132">
        <v>0</v>
      </c>
      <c r="F180" s="1132">
        <f t="shared" si="2"/>
        <v>6001.28</v>
      </c>
      <c r="G180" s="1132">
        <f t="shared" si="2"/>
        <v>6001.2760000000007</v>
      </c>
    </row>
    <row r="181" spans="1:7" s="1104" customFormat="1" ht="12.75" customHeight="1" x14ac:dyDescent="0.2">
      <c r="A181" s="1131" t="s">
        <v>2065</v>
      </c>
      <c r="B181" s="1132">
        <v>2206.58</v>
      </c>
      <c r="C181" s="1132">
        <v>2206.5819999999999</v>
      </c>
      <c r="D181" s="1132">
        <v>0</v>
      </c>
      <c r="E181" s="1132">
        <v>0</v>
      </c>
      <c r="F181" s="1132">
        <f t="shared" si="2"/>
        <v>2206.58</v>
      </c>
      <c r="G181" s="1132">
        <f t="shared" si="2"/>
        <v>2206.5819999999999</v>
      </c>
    </row>
    <row r="182" spans="1:7" s="1104" customFormat="1" ht="12.75" customHeight="1" x14ac:dyDescent="0.2">
      <c r="A182" s="1131" t="s">
        <v>2066</v>
      </c>
      <c r="B182" s="1132">
        <v>4289.3599999999997</v>
      </c>
      <c r="C182" s="1132">
        <v>4289.3640000000005</v>
      </c>
      <c r="D182" s="1132">
        <v>0</v>
      </c>
      <c r="E182" s="1132">
        <v>0</v>
      </c>
      <c r="F182" s="1132">
        <f t="shared" si="2"/>
        <v>4289.3599999999997</v>
      </c>
      <c r="G182" s="1132">
        <f t="shared" si="2"/>
        <v>4289.3640000000005</v>
      </c>
    </row>
    <row r="183" spans="1:7" s="1104" customFormat="1" ht="12.75" customHeight="1" x14ac:dyDescent="0.2">
      <c r="A183" s="1131" t="s">
        <v>2067</v>
      </c>
      <c r="B183" s="1132">
        <v>12709.35</v>
      </c>
      <c r="C183" s="1132">
        <v>12709.347</v>
      </c>
      <c r="D183" s="1132">
        <v>46.73</v>
      </c>
      <c r="E183" s="1132">
        <v>46.73</v>
      </c>
      <c r="F183" s="1132">
        <f t="shared" si="2"/>
        <v>12756.08</v>
      </c>
      <c r="G183" s="1132">
        <f t="shared" si="2"/>
        <v>12756.076999999999</v>
      </c>
    </row>
    <row r="184" spans="1:7" s="1104" customFormat="1" ht="12.75" customHeight="1" x14ac:dyDescent="0.2">
      <c r="A184" s="1131" t="s">
        <v>2068</v>
      </c>
      <c r="B184" s="1132">
        <v>8063.66</v>
      </c>
      <c r="C184" s="1132">
        <v>8063.6620000000003</v>
      </c>
      <c r="D184" s="1132">
        <v>0</v>
      </c>
      <c r="E184" s="1132">
        <v>0</v>
      </c>
      <c r="F184" s="1132">
        <f t="shared" si="2"/>
        <v>8063.66</v>
      </c>
      <c r="G184" s="1132">
        <f t="shared" si="2"/>
        <v>8063.6620000000003</v>
      </c>
    </row>
    <row r="185" spans="1:7" s="1104" customFormat="1" ht="12.75" customHeight="1" x14ac:dyDescent="0.2">
      <c r="A185" s="1131" t="s">
        <v>2069</v>
      </c>
      <c r="B185" s="1132">
        <v>38227.32</v>
      </c>
      <c r="C185" s="1132">
        <v>38227.317000000003</v>
      </c>
      <c r="D185" s="1132">
        <v>0</v>
      </c>
      <c r="E185" s="1132">
        <v>0</v>
      </c>
      <c r="F185" s="1132">
        <f t="shared" si="2"/>
        <v>38227.32</v>
      </c>
      <c r="G185" s="1132">
        <f t="shared" si="2"/>
        <v>38227.317000000003</v>
      </c>
    </row>
    <row r="186" spans="1:7" s="1104" customFormat="1" ht="12.75" customHeight="1" x14ac:dyDescent="0.2">
      <c r="A186" s="1131" t="s">
        <v>3310</v>
      </c>
      <c r="B186" s="1132">
        <v>4942.9299999999994</v>
      </c>
      <c r="C186" s="1132">
        <v>4942.9260000000004</v>
      </c>
      <c r="D186" s="1132">
        <v>0</v>
      </c>
      <c r="E186" s="1132">
        <v>0</v>
      </c>
      <c r="F186" s="1132">
        <f t="shared" si="2"/>
        <v>4942.9299999999994</v>
      </c>
      <c r="G186" s="1132">
        <f t="shared" si="2"/>
        <v>4942.9260000000004</v>
      </c>
    </row>
    <row r="187" spans="1:7" s="1104" customFormat="1" ht="12.75" customHeight="1" x14ac:dyDescent="0.2">
      <c r="A187" s="1131" t="s">
        <v>2070</v>
      </c>
      <c r="B187" s="1132">
        <v>17127</v>
      </c>
      <c r="C187" s="1132">
        <v>17126.999</v>
      </c>
      <c r="D187" s="1132">
        <v>0</v>
      </c>
      <c r="E187" s="1132">
        <v>0</v>
      </c>
      <c r="F187" s="1132">
        <f t="shared" si="2"/>
        <v>17127</v>
      </c>
      <c r="G187" s="1132">
        <f t="shared" si="2"/>
        <v>17126.999</v>
      </c>
    </row>
    <row r="188" spans="1:7" s="1104" customFormat="1" ht="12.75" customHeight="1" x14ac:dyDescent="0.2">
      <c r="A188" s="1131" t="s">
        <v>2071</v>
      </c>
      <c r="B188" s="1132">
        <v>17884.939999999999</v>
      </c>
      <c r="C188" s="1132">
        <v>17884.935000000001</v>
      </c>
      <c r="D188" s="1132">
        <v>70.099999999999994</v>
      </c>
      <c r="E188" s="1132">
        <v>70.094999999999999</v>
      </c>
      <c r="F188" s="1132">
        <f t="shared" si="2"/>
        <v>17955.039999999997</v>
      </c>
      <c r="G188" s="1132">
        <f t="shared" si="2"/>
        <v>17955.030000000002</v>
      </c>
    </row>
    <row r="189" spans="1:7" s="1104" customFormat="1" ht="12.75" customHeight="1" x14ac:dyDescent="0.2">
      <c r="A189" s="1131" t="s">
        <v>2072</v>
      </c>
      <c r="B189" s="1132">
        <v>2383.77</v>
      </c>
      <c r="C189" s="1132">
        <v>2383.7730000000001</v>
      </c>
      <c r="D189" s="1132">
        <v>0</v>
      </c>
      <c r="E189" s="1132">
        <v>0</v>
      </c>
      <c r="F189" s="1132">
        <f t="shared" si="2"/>
        <v>2383.77</v>
      </c>
      <c r="G189" s="1132">
        <f t="shared" si="2"/>
        <v>2383.7730000000001</v>
      </c>
    </row>
    <row r="190" spans="1:7" s="1104" customFormat="1" ht="12.75" customHeight="1" x14ac:dyDescent="0.2">
      <c r="A190" s="1131" t="s">
        <v>2073</v>
      </c>
      <c r="B190" s="1132">
        <v>5382.93</v>
      </c>
      <c r="C190" s="1132">
        <v>5382.9250000000002</v>
      </c>
      <c r="D190" s="1132">
        <v>0</v>
      </c>
      <c r="E190" s="1132">
        <v>0</v>
      </c>
      <c r="F190" s="1132">
        <f t="shared" si="2"/>
        <v>5382.93</v>
      </c>
      <c r="G190" s="1132">
        <f t="shared" si="2"/>
        <v>5382.9250000000002</v>
      </c>
    </row>
    <row r="191" spans="1:7" s="1104" customFormat="1" ht="12.75" customHeight="1" x14ac:dyDescent="0.2">
      <c r="A191" s="1131" t="s">
        <v>2074</v>
      </c>
      <c r="B191" s="1132">
        <v>8914.51</v>
      </c>
      <c r="C191" s="1132">
        <v>8914.5059999999994</v>
      </c>
      <c r="D191" s="1132">
        <v>0</v>
      </c>
      <c r="E191" s="1132">
        <v>0</v>
      </c>
      <c r="F191" s="1132">
        <f t="shared" si="2"/>
        <v>8914.51</v>
      </c>
      <c r="G191" s="1132">
        <f t="shared" si="2"/>
        <v>8914.5059999999994</v>
      </c>
    </row>
    <row r="192" spans="1:7" s="1104" customFormat="1" ht="12.75" customHeight="1" x14ac:dyDescent="0.2">
      <c r="A192" s="1131" t="s">
        <v>3311</v>
      </c>
      <c r="B192" s="1132">
        <v>19273.05</v>
      </c>
      <c r="C192" s="1132">
        <v>19273.053</v>
      </c>
      <c r="D192" s="1132">
        <v>0</v>
      </c>
      <c r="E192" s="1132">
        <v>0</v>
      </c>
      <c r="F192" s="1132">
        <f t="shared" si="2"/>
        <v>19273.05</v>
      </c>
      <c r="G192" s="1132">
        <f t="shared" si="2"/>
        <v>19273.053</v>
      </c>
    </row>
    <row r="193" spans="1:7" s="1104" customFormat="1" ht="12.75" customHeight="1" x14ac:dyDescent="0.2">
      <c r="A193" s="1131" t="s">
        <v>2075</v>
      </c>
      <c r="B193" s="1132">
        <v>27475.239999999998</v>
      </c>
      <c r="C193" s="1132">
        <v>27475.243000000002</v>
      </c>
      <c r="D193" s="1132">
        <v>0</v>
      </c>
      <c r="E193" s="1132">
        <v>0</v>
      </c>
      <c r="F193" s="1132">
        <f t="shared" si="2"/>
        <v>27475.239999999998</v>
      </c>
      <c r="G193" s="1132">
        <f t="shared" si="2"/>
        <v>27475.243000000002</v>
      </c>
    </row>
    <row r="194" spans="1:7" s="1104" customFormat="1" ht="12.75" customHeight="1" x14ac:dyDescent="0.2">
      <c r="A194" s="1131" t="s">
        <v>2076</v>
      </c>
      <c r="B194" s="1132">
        <v>7050.32</v>
      </c>
      <c r="C194" s="1132">
        <v>7050.3119999999999</v>
      </c>
      <c r="D194" s="1132">
        <v>0</v>
      </c>
      <c r="E194" s="1132">
        <v>0</v>
      </c>
      <c r="F194" s="1132">
        <f t="shared" si="2"/>
        <v>7050.32</v>
      </c>
      <c r="G194" s="1132">
        <f t="shared" si="2"/>
        <v>7050.3119999999999</v>
      </c>
    </row>
    <row r="195" spans="1:7" s="1104" customFormat="1" ht="12.75" customHeight="1" x14ac:dyDescent="0.2">
      <c r="A195" s="1131" t="s">
        <v>2077</v>
      </c>
      <c r="B195" s="1132">
        <v>7309.87</v>
      </c>
      <c r="C195" s="1132">
        <v>7309.8680000000004</v>
      </c>
      <c r="D195" s="1132">
        <v>0</v>
      </c>
      <c r="E195" s="1132">
        <v>0</v>
      </c>
      <c r="F195" s="1132">
        <f t="shared" si="2"/>
        <v>7309.87</v>
      </c>
      <c r="G195" s="1132">
        <f t="shared" si="2"/>
        <v>7309.8680000000004</v>
      </c>
    </row>
    <row r="196" spans="1:7" s="1104" customFormat="1" ht="12.75" customHeight="1" x14ac:dyDescent="0.2">
      <c r="A196" s="1131" t="s">
        <v>2078</v>
      </c>
      <c r="B196" s="1132">
        <v>2713.73</v>
      </c>
      <c r="C196" s="1132">
        <v>2713.732</v>
      </c>
      <c r="D196" s="1132">
        <v>0</v>
      </c>
      <c r="E196" s="1132">
        <v>0</v>
      </c>
      <c r="F196" s="1132">
        <f t="shared" si="2"/>
        <v>2713.73</v>
      </c>
      <c r="G196" s="1132">
        <f t="shared" si="2"/>
        <v>2713.732</v>
      </c>
    </row>
    <row r="197" spans="1:7" s="1104" customFormat="1" ht="12.75" customHeight="1" x14ac:dyDescent="0.2">
      <c r="A197" s="1131" t="s">
        <v>3684</v>
      </c>
      <c r="B197" s="1132">
        <v>19215.060000000001</v>
      </c>
      <c r="C197" s="1132">
        <v>19215.050999999999</v>
      </c>
      <c r="D197" s="1132">
        <v>120.75</v>
      </c>
      <c r="E197" s="1132">
        <v>120.75</v>
      </c>
      <c r="F197" s="1132">
        <f t="shared" si="2"/>
        <v>19335.810000000001</v>
      </c>
      <c r="G197" s="1132">
        <f t="shared" si="2"/>
        <v>19335.800999999999</v>
      </c>
    </row>
    <row r="198" spans="1:7" s="1104" customFormat="1" ht="12.75" customHeight="1" x14ac:dyDescent="0.2">
      <c r="A198" s="1131" t="s">
        <v>2079</v>
      </c>
      <c r="B198" s="1132">
        <v>7104.75</v>
      </c>
      <c r="C198" s="1132">
        <v>7104.7529999999997</v>
      </c>
      <c r="D198" s="1132">
        <v>0</v>
      </c>
      <c r="E198" s="1132">
        <v>0</v>
      </c>
      <c r="F198" s="1132">
        <f t="shared" ref="F198:G261" si="3">B198+D198</f>
        <v>7104.75</v>
      </c>
      <c r="G198" s="1132">
        <f t="shared" si="3"/>
        <v>7104.7529999999997</v>
      </c>
    </row>
    <row r="199" spans="1:7" s="1104" customFormat="1" ht="12.75" customHeight="1" x14ac:dyDescent="0.2">
      <c r="A199" s="1131" t="s">
        <v>2080</v>
      </c>
      <c r="B199" s="1132">
        <v>22251.95</v>
      </c>
      <c r="C199" s="1132">
        <v>22251.951000000001</v>
      </c>
      <c r="D199" s="1132">
        <v>0</v>
      </c>
      <c r="E199" s="1132">
        <v>0</v>
      </c>
      <c r="F199" s="1132">
        <f t="shared" si="3"/>
        <v>22251.95</v>
      </c>
      <c r="G199" s="1132">
        <f t="shared" si="3"/>
        <v>22251.951000000001</v>
      </c>
    </row>
    <row r="200" spans="1:7" s="1104" customFormat="1" ht="12.75" customHeight="1" x14ac:dyDescent="0.2">
      <c r="A200" s="1131" t="s">
        <v>2081</v>
      </c>
      <c r="B200" s="1132">
        <v>20006.21</v>
      </c>
      <c r="C200" s="1132">
        <v>20006.184000000001</v>
      </c>
      <c r="D200" s="1132">
        <v>0</v>
      </c>
      <c r="E200" s="1132">
        <v>0</v>
      </c>
      <c r="F200" s="1132">
        <f t="shared" si="3"/>
        <v>20006.21</v>
      </c>
      <c r="G200" s="1132">
        <f t="shared" si="3"/>
        <v>20006.184000000001</v>
      </c>
    </row>
    <row r="201" spans="1:7" s="1104" customFormat="1" ht="12.75" customHeight="1" x14ac:dyDescent="0.2">
      <c r="A201" s="1131" t="s">
        <v>2082</v>
      </c>
      <c r="B201" s="1132">
        <v>61911.51</v>
      </c>
      <c r="C201" s="1132">
        <v>61906.258999999998</v>
      </c>
      <c r="D201" s="1132">
        <v>70.099999999999994</v>
      </c>
      <c r="E201" s="1132">
        <v>70.094999999999999</v>
      </c>
      <c r="F201" s="1132">
        <f t="shared" si="3"/>
        <v>61981.61</v>
      </c>
      <c r="G201" s="1132">
        <f t="shared" si="3"/>
        <v>61976.353999999999</v>
      </c>
    </row>
    <row r="202" spans="1:7" s="1104" customFormat="1" ht="12.75" customHeight="1" x14ac:dyDescent="0.2">
      <c r="A202" s="1131" t="s">
        <v>2083</v>
      </c>
      <c r="B202" s="1132">
        <v>15904.16</v>
      </c>
      <c r="C202" s="1132">
        <v>15904.16</v>
      </c>
      <c r="D202" s="1132">
        <v>0</v>
      </c>
      <c r="E202" s="1132">
        <v>0</v>
      </c>
      <c r="F202" s="1132">
        <f t="shared" si="3"/>
        <v>15904.16</v>
      </c>
      <c r="G202" s="1132">
        <f t="shared" si="3"/>
        <v>15904.16</v>
      </c>
    </row>
    <row r="203" spans="1:7" s="1104" customFormat="1" ht="12.75" customHeight="1" x14ac:dyDescent="0.2">
      <c r="A203" s="1131" t="s">
        <v>2084</v>
      </c>
      <c r="B203" s="1132">
        <v>8615.5300000000007</v>
      </c>
      <c r="C203" s="1132">
        <v>8615.5310000000009</v>
      </c>
      <c r="D203" s="1132">
        <v>0</v>
      </c>
      <c r="E203" s="1132">
        <v>0</v>
      </c>
      <c r="F203" s="1132">
        <f t="shared" si="3"/>
        <v>8615.5300000000007</v>
      </c>
      <c r="G203" s="1132">
        <f t="shared" si="3"/>
        <v>8615.5310000000009</v>
      </c>
    </row>
    <row r="204" spans="1:7" s="1104" customFormat="1" ht="12.75" customHeight="1" x14ac:dyDescent="0.2">
      <c r="A204" s="1131" t="s">
        <v>2085</v>
      </c>
      <c r="B204" s="1132">
        <v>4915.05</v>
      </c>
      <c r="C204" s="1132">
        <v>4915.0540000000001</v>
      </c>
      <c r="D204" s="1132">
        <v>0</v>
      </c>
      <c r="E204" s="1132">
        <v>0</v>
      </c>
      <c r="F204" s="1132">
        <f t="shared" si="3"/>
        <v>4915.05</v>
      </c>
      <c r="G204" s="1132">
        <f t="shared" si="3"/>
        <v>4915.0540000000001</v>
      </c>
    </row>
    <row r="205" spans="1:7" s="1104" customFormat="1" ht="12.75" customHeight="1" x14ac:dyDescent="0.2">
      <c r="A205" s="1131" t="s">
        <v>2086</v>
      </c>
      <c r="B205" s="1132">
        <v>2216.48</v>
      </c>
      <c r="C205" s="1132">
        <v>2216.48</v>
      </c>
      <c r="D205" s="1132">
        <v>0</v>
      </c>
      <c r="E205" s="1132">
        <v>0</v>
      </c>
      <c r="F205" s="1132">
        <f t="shared" si="3"/>
        <v>2216.48</v>
      </c>
      <c r="G205" s="1132">
        <f t="shared" si="3"/>
        <v>2216.48</v>
      </c>
    </row>
    <row r="206" spans="1:7" s="1104" customFormat="1" ht="12.75" customHeight="1" x14ac:dyDescent="0.2">
      <c r="A206" s="1131" t="s">
        <v>2087</v>
      </c>
      <c r="B206" s="1132">
        <v>9202.1200000000008</v>
      </c>
      <c r="C206" s="1132">
        <v>9202.1229999999996</v>
      </c>
      <c r="D206" s="1132">
        <v>0</v>
      </c>
      <c r="E206" s="1132">
        <v>0</v>
      </c>
      <c r="F206" s="1132">
        <f t="shared" si="3"/>
        <v>9202.1200000000008</v>
      </c>
      <c r="G206" s="1132">
        <f t="shared" si="3"/>
        <v>9202.1229999999996</v>
      </c>
    </row>
    <row r="207" spans="1:7" s="1104" customFormat="1" ht="12.75" customHeight="1" x14ac:dyDescent="0.2">
      <c r="A207" s="1131" t="s">
        <v>2563</v>
      </c>
      <c r="B207" s="1132">
        <v>8014.87</v>
      </c>
      <c r="C207" s="1132">
        <v>8014.8729999999996</v>
      </c>
      <c r="D207" s="1132">
        <v>0</v>
      </c>
      <c r="E207" s="1132">
        <v>0</v>
      </c>
      <c r="F207" s="1132">
        <f t="shared" si="3"/>
        <v>8014.87</v>
      </c>
      <c r="G207" s="1132">
        <f t="shared" si="3"/>
        <v>8014.8729999999996</v>
      </c>
    </row>
    <row r="208" spans="1:7" s="1104" customFormat="1" ht="12.75" customHeight="1" x14ac:dyDescent="0.2">
      <c r="A208" s="1131" t="s">
        <v>2088</v>
      </c>
      <c r="B208" s="1132">
        <v>13544.3</v>
      </c>
      <c r="C208" s="1132">
        <v>13544.299000000001</v>
      </c>
      <c r="D208" s="1132">
        <v>0</v>
      </c>
      <c r="E208" s="1132">
        <v>0</v>
      </c>
      <c r="F208" s="1132">
        <f t="shared" si="3"/>
        <v>13544.3</v>
      </c>
      <c r="G208" s="1132">
        <f t="shared" si="3"/>
        <v>13544.299000000001</v>
      </c>
    </row>
    <row r="209" spans="1:7" s="1104" customFormat="1" ht="12.75" customHeight="1" x14ac:dyDescent="0.2">
      <c r="A209" s="1131" t="s">
        <v>2089</v>
      </c>
      <c r="B209" s="1132">
        <v>8590.57</v>
      </c>
      <c r="C209" s="1132">
        <v>8590.5709999999999</v>
      </c>
      <c r="D209" s="1132">
        <v>0</v>
      </c>
      <c r="E209" s="1132">
        <v>0</v>
      </c>
      <c r="F209" s="1132">
        <f t="shared" si="3"/>
        <v>8590.57</v>
      </c>
      <c r="G209" s="1132">
        <f t="shared" si="3"/>
        <v>8590.5709999999999</v>
      </c>
    </row>
    <row r="210" spans="1:7" s="1104" customFormat="1" ht="12.75" customHeight="1" x14ac:dyDescent="0.2">
      <c r="A210" s="1131" t="s">
        <v>2090</v>
      </c>
      <c r="B210" s="1132">
        <v>8157.02</v>
      </c>
      <c r="C210" s="1132">
        <v>8157.02</v>
      </c>
      <c r="D210" s="1132">
        <v>0</v>
      </c>
      <c r="E210" s="1132">
        <v>0</v>
      </c>
      <c r="F210" s="1132">
        <f t="shared" si="3"/>
        <v>8157.02</v>
      </c>
      <c r="G210" s="1132">
        <f t="shared" si="3"/>
        <v>8157.02</v>
      </c>
    </row>
    <row r="211" spans="1:7" s="1104" customFormat="1" ht="12.75" customHeight="1" x14ac:dyDescent="0.2">
      <c r="A211" s="1131" t="s">
        <v>2091</v>
      </c>
      <c r="B211" s="1132">
        <v>4526.7700000000004</v>
      </c>
      <c r="C211" s="1132">
        <v>4526.7690000000002</v>
      </c>
      <c r="D211" s="1132">
        <v>0</v>
      </c>
      <c r="E211" s="1132">
        <v>0</v>
      </c>
      <c r="F211" s="1132">
        <f t="shared" si="3"/>
        <v>4526.7700000000004</v>
      </c>
      <c r="G211" s="1132">
        <f t="shared" si="3"/>
        <v>4526.7690000000002</v>
      </c>
    </row>
    <row r="212" spans="1:7" s="1104" customFormat="1" ht="12.75" customHeight="1" x14ac:dyDescent="0.2">
      <c r="A212" s="1131" t="s">
        <v>2092</v>
      </c>
      <c r="B212" s="1132">
        <v>6583.41</v>
      </c>
      <c r="C212" s="1132">
        <v>6583.4129999999996</v>
      </c>
      <c r="D212" s="1132">
        <v>0</v>
      </c>
      <c r="E212" s="1132">
        <v>0</v>
      </c>
      <c r="F212" s="1132">
        <f t="shared" si="3"/>
        <v>6583.41</v>
      </c>
      <c r="G212" s="1132">
        <f t="shared" si="3"/>
        <v>6583.4129999999996</v>
      </c>
    </row>
    <row r="213" spans="1:7" s="1104" customFormat="1" ht="12.75" customHeight="1" x14ac:dyDescent="0.2">
      <c r="A213" s="1131" t="s">
        <v>2093</v>
      </c>
      <c r="B213" s="1132">
        <v>11479.39</v>
      </c>
      <c r="C213" s="1132">
        <v>11479.394</v>
      </c>
      <c r="D213" s="1132">
        <v>0</v>
      </c>
      <c r="E213" s="1132">
        <v>0</v>
      </c>
      <c r="F213" s="1132">
        <f t="shared" si="3"/>
        <v>11479.39</v>
      </c>
      <c r="G213" s="1132">
        <f t="shared" si="3"/>
        <v>11479.394</v>
      </c>
    </row>
    <row r="214" spans="1:7" s="1104" customFormat="1" ht="12.75" customHeight="1" x14ac:dyDescent="0.2">
      <c r="A214" s="1131" t="s">
        <v>2094</v>
      </c>
      <c r="B214" s="1132">
        <v>4408.57</v>
      </c>
      <c r="C214" s="1132">
        <v>4408.567</v>
      </c>
      <c r="D214" s="1132">
        <v>0</v>
      </c>
      <c r="E214" s="1132">
        <v>0</v>
      </c>
      <c r="F214" s="1132">
        <f t="shared" si="3"/>
        <v>4408.57</v>
      </c>
      <c r="G214" s="1132">
        <f t="shared" si="3"/>
        <v>4408.567</v>
      </c>
    </row>
    <row r="215" spans="1:7" s="1104" customFormat="1" ht="12.75" customHeight="1" x14ac:dyDescent="0.2">
      <c r="A215" s="1131" t="s">
        <v>2095</v>
      </c>
      <c r="B215" s="1132">
        <v>4503.76</v>
      </c>
      <c r="C215" s="1132">
        <v>4503.76</v>
      </c>
      <c r="D215" s="1132">
        <v>0</v>
      </c>
      <c r="E215" s="1132">
        <v>0</v>
      </c>
      <c r="F215" s="1132">
        <f t="shared" si="3"/>
        <v>4503.76</v>
      </c>
      <c r="G215" s="1132">
        <f t="shared" si="3"/>
        <v>4503.76</v>
      </c>
    </row>
    <row r="216" spans="1:7" s="1104" customFormat="1" ht="12.75" customHeight="1" x14ac:dyDescent="0.2">
      <c r="A216" s="1131" t="s">
        <v>2724</v>
      </c>
      <c r="B216" s="1132">
        <v>5636.2</v>
      </c>
      <c r="C216" s="1132">
        <v>5636.1980000000003</v>
      </c>
      <c r="D216" s="1132">
        <v>0</v>
      </c>
      <c r="E216" s="1132">
        <v>0</v>
      </c>
      <c r="F216" s="1132">
        <f t="shared" si="3"/>
        <v>5636.2</v>
      </c>
      <c r="G216" s="1132">
        <f t="shared" si="3"/>
        <v>5636.1980000000003</v>
      </c>
    </row>
    <row r="217" spans="1:7" s="1104" customFormat="1" ht="12.75" customHeight="1" x14ac:dyDescent="0.2">
      <c r="A217" s="1131" t="s">
        <v>2096</v>
      </c>
      <c r="B217" s="1132">
        <v>11368.39</v>
      </c>
      <c r="C217" s="1132">
        <v>11368.391</v>
      </c>
      <c r="D217" s="1132">
        <v>0</v>
      </c>
      <c r="E217" s="1132">
        <v>0</v>
      </c>
      <c r="F217" s="1132">
        <f t="shared" si="3"/>
        <v>11368.39</v>
      </c>
      <c r="G217" s="1132">
        <f t="shared" si="3"/>
        <v>11368.391</v>
      </c>
    </row>
    <row r="218" spans="1:7" s="1104" customFormat="1" ht="12.75" customHeight="1" x14ac:dyDescent="0.2">
      <c r="A218" s="1131" t="s">
        <v>2097</v>
      </c>
      <c r="B218" s="1132">
        <v>4536.53</v>
      </c>
      <c r="C218" s="1132">
        <v>4536.5309999999999</v>
      </c>
      <c r="D218" s="1132">
        <v>0</v>
      </c>
      <c r="E218" s="1132">
        <v>0</v>
      </c>
      <c r="F218" s="1132">
        <f t="shared" si="3"/>
        <v>4536.53</v>
      </c>
      <c r="G218" s="1132">
        <f t="shared" si="3"/>
        <v>4536.5309999999999</v>
      </c>
    </row>
    <row r="219" spans="1:7" s="1104" customFormat="1" ht="12.75" customHeight="1" x14ac:dyDescent="0.2">
      <c r="A219" s="1131" t="s">
        <v>2098</v>
      </c>
      <c r="B219" s="1132">
        <v>4897.75</v>
      </c>
      <c r="C219" s="1132">
        <v>4868.5700900000002</v>
      </c>
      <c r="D219" s="1132">
        <v>0</v>
      </c>
      <c r="E219" s="1132">
        <v>0</v>
      </c>
      <c r="F219" s="1132">
        <f t="shared" si="3"/>
        <v>4897.75</v>
      </c>
      <c r="G219" s="1132">
        <f t="shared" si="3"/>
        <v>4868.5700900000002</v>
      </c>
    </row>
    <row r="220" spans="1:7" s="1104" customFormat="1" ht="12.75" customHeight="1" x14ac:dyDescent="0.2">
      <c r="A220" s="1131" t="s">
        <v>2099</v>
      </c>
      <c r="B220" s="1132">
        <v>4107.7</v>
      </c>
      <c r="C220" s="1132">
        <v>4107.6989999999996</v>
      </c>
      <c r="D220" s="1132">
        <v>0</v>
      </c>
      <c r="E220" s="1132">
        <v>0</v>
      </c>
      <c r="F220" s="1132">
        <f t="shared" si="3"/>
        <v>4107.7</v>
      </c>
      <c r="G220" s="1132">
        <f t="shared" si="3"/>
        <v>4107.6989999999996</v>
      </c>
    </row>
    <row r="221" spans="1:7" s="1104" customFormat="1" ht="12.75" customHeight="1" x14ac:dyDescent="0.2">
      <c r="A221" s="1131" t="s">
        <v>2100</v>
      </c>
      <c r="B221" s="1132">
        <v>23659.380000000005</v>
      </c>
      <c r="C221" s="1132">
        <v>23659.380999999998</v>
      </c>
      <c r="D221" s="1132">
        <v>0</v>
      </c>
      <c r="E221" s="1132">
        <v>0</v>
      </c>
      <c r="F221" s="1132">
        <f t="shared" si="3"/>
        <v>23659.380000000005</v>
      </c>
      <c r="G221" s="1132">
        <f t="shared" si="3"/>
        <v>23659.380999999998</v>
      </c>
    </row>
    <row r="222" spans="1:7" s="1104" customFormat="1" ht="12.75" customHeight="1" x14ac:dyDescent="0.2">
      <c r="A222" s="1131" t="s">
        <v>4865</v>
      </c>
      <c r="B222" s="1132">
        <v>37677.449999999997</v>
      </c>
      <c r="C222" s="1132">
        <v>37677.442999999999</v>
      </c>
      <c r="D222" s="1132">
        <v>0</v>
      </c>
      <c r="E222" s="1132">
        <v>0</v>
      </c>
      <c r="F222" s="1132">
        <f t="shared" si="3"/>
        <v>37677.449999999997</v>
      </c>
      <c r="G222" s="1132">
        <f t="shared" si="3"/>
        <v>37677.442999999999</v>
      </c>
    </row>
    <row r="223" spans="1:7" s="1104" customFormat="1" ht="12.75" customHeight="1" x14ac:dyDescent="0.2">
      <c r="A223" s="1131" t="s">
        <v>2101</v>
      </c>
      <c r="B223" s="1132">
        <v>52395.66</v>
      </c>
      <c r="C223" s="1132">
        <v>52395.656000000003</v>
      </c>
      <c r="D223" s="1132">
        <v>569.25</v>
      </c>
      <c r="E223" s="1132">
        <v>569.25</v>
      </c>
      <c r="F223" s="1132">
        <f t="shared" si="3"/>
        <v>52964.91</v>
      </c>
      <c r="G223" s="1132">
        <f t="shared" si="3"/>
        <v>52964.906000000003</v>
      </c>
    </row>
    <row r="224" spans="1:7" s="1104" customFormat="1" ht="12.75" customHeight="1" x14ac:dyDescent="0.2">
      <c r="A224" s="1131" t="s">
        <v>2102</v>
      </c>
      <c r="B224" s="1132">
        <v>67375.31</v>
      </c>
      <c r="C224" s="1132">
        <v>67375.303</v>
      </c>
      <c r="D224" s="1132">
        <v>0</v>
      </c>
      <c r="E224" s="1132">
        <v>0</v>
      </c>
      <c r="F224" s="1132">
        <f t="shared" si="3"/>
        <v>67375.31</v>
      </c>
      <c r="G224" s="1132">
        <f t="shared" si="3"/>
        <v>67375.303</v>
      </c>
    </row>
    <row r="225" spans="1:7" s="1104" customFormat="1" ht="12.75" customHeight="1" x14ac:dyDescent="0.2">
      <c r="A225" s="1131" t="s">
        <v>2103</v>
      </c>
      <c r="B225" s="1132">
        <v>27261.109999999997</v>
      </c>
      <c r="C225" s="1132">
        <v>27261.114000000001</v>
      </c>
      <c r="D225" s="1132">
        <v>0</v>
      </c>
      <c r="E225" s="1132">
        <v>0</v>
      </c>
      <c r="F225" s="1132">
        <f t="shared" si="3"/>
        <v>27261.109999999997</v>
      </c>
      <c r="G225" s="1132">
        <f t="shared" si="3"/>
        <v>27261.114000000001</v>
      </c>
    </row>
    <row r="226" spans="1:7" s="1104" customFormat="1" ht="12.75" customHeight="1" x14ac:dyDescent="0.2">
      <c r="A226" s="1131" t="s">
        <v>2104</v>
      </c>
      <c r="B226" s="1132">
        <v>9579.76</v>
      </c>
      <c r="C226" s="1132">
        <v>9579.7510000000002</v>
      </c>
      <c r="D226" s="1132">
        <v>0</v>
      </c>
      <c r="E226" s="1132">
        <v>0</v>
      </c>
      <c r="F226" s="1132">
        <f t="shared" si="3"/>
        <v>9579.76</v>
      </c>
      <c r="G226" s="1132">
        <f t="shared" si="3"/>
        <v>9579.7510000000002</v>
      </c>
    </row>
    <row r="227" spans="1:7" s="1104" customFormat="1" ht="12.75" customHeight="1" x14ac:dyDescent="0.2">
      <c r="A227" s="1131" t="s">
        <v>2105</v>
      </c>
      <c r="B227" s="1132">
        <v>60048.03</v>
      </c>
      <c r="C227" s="1132">
        <v>60048.032000000007</v>
      </c>
      <c r="D227" s="1132">
        <v>0</v>
      </c>
      <c r="E227" s="1132">
        <v>0</v>
      </c>
      <c r="F227" s="1132">
        <f t="shared" si="3"/>
        <v>60048.03</v>
      </c>
      <c r="G227" s="1132">
        <f t="shared" si="3"/>
        <v>60048.032000000007</v>
      </c>
    </row>
    <row r="228" spans="1:7" s="1104" customFormat="1" ht="12.75" customHeight="1" x14ac:dyDescent="0.2">
      <c r="A228" s="1131" t="s">
        <v>2106</v>
      </c>
      <c r="B228" s="1132">
        <v>13714.71</v>
      </c>
      <c r="C228" s="1132">
        <v>13714.697999999999</v>
      </c>
      <c r="D228" s="1132">
        <v>0</v>
      </c>
      <c r="E228" s="1132">
        <v>0</v>
      </c>
      <c r="F228" s="1132">
        <f t="shared" si="3"/>
        <v>13714.71</v>
      </c>
      <c r="G228" s="1132">
        <f t="shared" si="3"/>
        <v>13714.697999999999</v>
      </c>
    </row>
    <row r="229" spans="1:7" s="1104" customFormat="1" ht="12.75" customHeight="1" x14ac:dyDescent="0.2">
      <c r="A229" s="1131" t="s">
        <v>2107</v>
      </c>
      <c r="B229" s="1132">
        <v>5183.7299999999996</v>
      </c>
      <c r="C229" s="1132">
        <v>5183.7250000000004</v>
      </c>
      <c r="D229" s="1132">
        <v>0</v>
      </c>
      <c r="E229" s="1132">
        <v>0</v>
      </c>
      <c r="F229" s="1132">
        <f t="shared" si="3"/>
        <v>5183.7299999999996</v>
      </c>
      <c r="G229" s="1132">
        <f t="shared" si="3"/>
        <v>5183.7250000000004</v>
      </c>
    </row>
    <row r="230" spans="1:7" s="1104" customFormat="1" ht="12.75" customHeight="1" x14ac:dyDescent="0.2">
      <c r="A230" s="1131" t="s">
        <v>2108</v>
      </c>
      <c r="B230" s="1132">
        <v>11636.26</v>
      </c>
      <c r="C230" s="1132">
        <v>11636.246999999999</v>
      </c>
      <c r="D230" s="1132">
        <v>0</v>
      </c>
      <c r="E230" s="1132">
        <v>0</v>
      </c>
      <c r="F230" s="1132">
        <f t="shared" si="3"/>
        <v>11636.26</v>
      </c>
      <c r="G230" s="1132">
        <f t="shared" si="3"/>
        <v>11636.246999999999</v>
      </c>
    </row>
    <row r="231" spans="1:7" s="1104" customFormat="1" ht="12.75" customHeight="1" x14ac:dyDescent="0.2">
      <c r="A231" s="1131" t="s">
        <v>2109</v>
      </c>
      <c r="B231" s="1132">
        <v>2659.5099999999998</v>
      </c>
      <c r="C231" s="1132">
        <v>2659.5040000000004</v>
      </c>
      <c r="D231" s="1132">
        <v>0</v>
      </c>
      <c r="E231" s="1132">
        <v>0</v>
      </c>
      <c r="F231" s="1132">
        <f t="shared" si="3"/>
        <v>2659.5099999999998</v>
      </c>
      <c r="G231" s="1132">
        <f t="shared" si="3"/>
        <v>2659.5040000000004</v>
      </c>
    </row>
    <row r="232" spans="1:7" s="1104" customFormat="1" ht="12.75" customHeight="1" x14ac:dyDescent="0.2">
      <c r="A232" s="1131" t="s">
        <v>2110</v>
      </c>
      <c r="B232" s="1132">
        <v>67312.990000000005</v>
      </c>
      <c r="C232" s="1132">
        <v>67215.460560000007</v>
      </c>
      <c r="D232" s="1132">
        <v>0</v>
      </c>
      <c r="E232" s="1132">
        <v>0</v>
      </c>
      <c r="F232" s="1132">
        <f t="shared" si="3"/>
        <v>67312.990000000005</v>
      </c>
      <c r="G232" s="1132">
        <f t="shared" si="3"/>
        <v>67215.460560000007</v>
      </c>
    </row>
    <row r="233" spans="1:7" s="1104" customFormat="1" ht="12.75" customHeight="1" x14ac:dyDescent="0.2">
      <c r="A233" s="1131" t="s">
        <v>2111</v>
      </c>
      <c r="B233" s="1132">
        <v>26728.670000000002</v>
      </c>
      <c r="C233" s="1132">
        <v>26726.864000000001</v>
      </c>
      <c r="D233" s="1132">
        <v>0</v>
      </c>
      <c r="E233" s="1132">
        <v>0</v>
      </c>
      <c r="F233" s="1132">
        <f t="shared" si="3"/>
        <v>26728.670000000002</v>
      </c>
      <c r="G233" s="1132">
        <f t="shared" si="3"/>
        <v>26726.864000000001</v>
      </c>
    </row>
    <row r="234" spans="1:7" s="1104" customFormat="1" ht="12.75" customHeight="1" x14ac:dyDescent="0.2">
      <c r="A234" s="1131" t="s">
        <v>2112</v>
      </c>
      <c r="B234" s="1132">
        <v>21830.09</v>
      </c>
      <c r="C234" s="1132">
        <v>21795.032000000003</v>
      </c>
      <c r="D234" s="1132">
        <v>0</v>
      </c>
      <c r="E234" s="1132">
        <v>0</v>
      </c>
      <c r="F234" s="1132">
        <f t="shared" si="3"/>
        <v>21830.09</v>
      </c>
      <c r="G234" s="1132">
        <f t="shared" si="3"/>
        <v>21795.032000000003</v>
      </c>
    </row>
    <row r="235" spans="1:7" s="1104" customFormat="1" ht="12.75" customHeight="1" x14ac:dyDescent="0.2">
      <c r="A235" s="1131" t="s">
        <v>2113</v>
      </c>
      <c r="B235" s="1132">
        <v>61815.360000000001</v>
      </c>
      <c r="C235" s="1132">
        <v>61815.356</v>
      </c>
      <c r="D235" s="1132">
        <v>0</v>
      </c>
      <c r="E235" s="1132">
        <v>0</v>
      </c>
      <c r="F235" s="1132">
        <f t="shared" si="3"/>
        <v>61815.360000000001</v>
      </c>
      <c r="G235" s="1132">
        <f t="shared" si="3"/>
        <v>61815.356</v>
      </c>
    </row>
    <row r="236" spans="1:7" s="1104" customFormat="1" ht="12.75" customHeight="1" x14ac:dyDescent="0.2">
      <c r="A236" s="1131" t="s">
        <v>2114</v>
      </c>
      <c r="B236" s="1132">
        <v>34690.15</v>
      </c>
      <c r="C236" s="1132">
        <v>34684.719999999994</v>
      </c>
      <c r="D236" s="1132">
        <v>0</v>
      </c>
      <c r="E236" s="1132">
        <v>0</v>
      </c>
      <c r="F236" s="1132">
        <f t="shared" si="3"/>
        <v>34690.15</v>
      </c>
      <c r="G236" s="1132">
        <f t="shared" si="3"/>
        <v>34684.719999999994</v>
      </c>
    </row>
    <row r="237" spans="1:7" s="1104" customFormat="1" ht="12.75" customHeight="1" x14ac:dyDescent="0.2">
      <c r="A237" s="1131" t="s">
        <v>2115</v>
      </c>
      <c r="B237" s="1132">
        <v>37365.659999999996</v>
      </c>
      <c r="C237" s="1132">
        <v>37339.768700000001</v>
      </c>
      <c r="D237" s="1132">
        <v>0</v>
      </c>
      <c r="E237" s="1132">
        <v>0</v>
      </c>
      <c r="F237" s="1132">
        <f t="shared" si="3"/>
        <v>37365.659999999996</v>
      </c>
      <c r="G237" s="1132">
        <f t="shared" si="3"/>
        <v>37339.768700000001</v>
      </c>
    </row>
    <row r="238" spans="1:7" s="1104" customFormat="1" ht="12.75" customHeight="1" x14ac:dyDescent="0.2">
      <c r="A238" s="1131" t="s">
        <v>2116</v>
      </c>
      <c r="B238" s="1132">
        <v>52098.33</v>
      </c>
      <c r="C238" s="1132">
        <v>52091.230429999996</v>
      </c>
      <c r="D238" s="1132">
        <v>0</v>
      </c>
      <c r="E238" s="1132">
        <v>0</v>
      </c>
      <c r="F238" s="1132">
        <f t="shared" si="3"/>
        <v>52098.33</v>
      </c>
      <c r="G238" s="1132">
        <f t="shared" si="3"/>
        <v>52091.230429999996</v>
      </c>
    </row>
    <row r="239" spans="1:7" s="1104" customFormat="1" ht="12.75" customHeight="1" x14ac:dyDescent="0.2">
      <c r="A239" s="1131" t="s">
        <v>2117</v>
      </c>
      <c r="B239" s="1132">
        <v>12049.07</v>
      </c>
      <c r="C239" s="1132">
        <v>12049.07</v>
      </c>
      <c r="D239" s="1132">
        <v>0</v>
      </c>
      <c r="E239" s="1132">
        <v>0</v>
      </c>
      <c r="F239" s="1132">
        <f t="shared" si="3"/>
        <v>12049.07</v>
      </c>
      <c r="G239" s="1132">
        <f t="shared" si="3"/>
        <v>12049.07</v>
      </c>
    </row>
    <row r="240" spans="1:7" s="1104" customFormat="1" ht="12.75" customHeight="1" x14ac:dyDescent="0.2">
      <c r="A240" s="1131" t="s">
        <v>2118</v>
      </c>
      <c r="B240" s="1132">
        <v>16209.969999999998</v>
      </c>
      <c r="C240" s="1132">
        <v>16209.960000000001</v>
      </c>
      <c r="D240" s="1132">
        <v>46.73</v>
      </c>
      <c r="E240" s="1132">
        <v>46.73</v>
      </c>
      <c r="F240" s="1132">
        <f t="shared" si="3"/>
        <v>16256.699999999997</v>
      </c>
      <c r="G240" s="1132">
        <f t="shared" si="3"/>
        <v>16256.69</v>
      </c>
    </row>
    <row r="241" spans="1:7" s="1104" customFormat="1" ht="12.75" customHeight="1" x14ac:dyDescent="0.2">
      <c r="A241" s="1131" t="s">
        <v>2119</v>
      </c>
      <c r="B241" s="1132">
        <v>12271.95</v>
      </c>
      <c r="C241" s="1132">
        <v>12271.945</v>
      </c>
      <c r="D241" s="1132">
        <v>0</v>
      </c>
      <c r="E241" s="1132">
        <v>0</v>
      </c>
      <c r="F241" s="1132">
        <f t="shared" si="3"/>
        <v>12271.95</v>
      </c>
      <c r="G241" s="1132">
        <f t="shared" si="3"/>
        <v>12271.945</v>
      </c>
    </row>
    <row r="242" spans="1:7" s="1104" customFormat="1" ht="12.75" customHeight="1" x14ac:dyDescent="0.2">
      <c r="A242" s="1131" t="s">
        <v>2120</v>
      </c>
      <c r="B242" s="1132">
        <v>11809.11</v>
      </c>
      <c r="C242" s="1132">
        <v>11809.109</v>
      </c>
      <c r="D242" s="1132">
        <v>0</v>
      </c>
      <c r="E242" s="1132">
        <v>0</v>
      </c>
      <c r="F242" s="1132">
        <f t="shared" si="3"/>
        <v>11809.11</v>
      </c>
      <c r="G242" s="1132">
        <f t="shared" si="3"/>
        <v>11809.109</v>
      </c>
    </row>
    <row r="243" spans="1:7" s="1104" customFormat="1" ht="12.75" customHeight="1" x14ac:dyDescent="0.2">
      <c r="A243" s="1131" t="s">
        <v>2121</v>
      </c>
      <c r="B243" s="1132">
        <v>9277.8499999999985</v>
      </c>
      <c r="C243" s="1132">
        <v>9277.851999999999</v>
      </c>
      <c r="D243" s="1132">
        <v>0</v>
      </c>
      <c r="E243" s="1132">
        <v>0</v>
      </c>
      <c r="F243" s="1132">
        <f t="shared" si="3"/>
        <v>9277.8499999999985</v>
      </c>
      <c r="G243" s="1132">
        <f t="shared" si="3"/>
        <v>9277.851999999999</v>
      </c>
    </row>
    <row r="244" spans="1:7" s="1104" customFormat="1" ht="12.75" customHeight="1" x14ac:dyDescent="0.2">
      <c r="A244" s="1131" t="s">
        <v>2122</v>
      </c>
      <c r="B244" s="1132">
        <v>26941.73</v>
      </c>
      <c r="C244" s="1132">
        <v>26941.732</v>
      </c>
      <c r="D244" s="1132">
        <v>0</v>
      </c>
      <c r="E244" s="1132">
        <v>0</v>
      </c>
      <c r="F244" s="1132">
        <f t="shared" si="3"/>
        <v>26941.73</v>
      </c>
      <c r="G244" s="1132">
        <f t="shared" si="3"/>
        <v>26941.732</v>
      </c>
    </row>
    <row r="245" spans="1:7" s="1104" customFormat="1" ht="12.75" customHeight="1" x14ac:dyDescent="0.2">
      <c r="A245" s="1131" t="s">
        <v>2123</v>
      </c>
      <c r="B245" s="1132">
        <v>11766.98</v>
      </c>
      <c r="C245" s="1132">
        <v>11766.973</v>
      </c>
      <c r="D245" s="1132">
        <v>0</v>
      </c>
      <c r="E245" s="1132">
        <v>0</v>
      </c>
      <c r="F245" s="1132">
        <f t="shared" si="3"/>
        <v>11766.98</v>
      </c>
      <c r="G245" s="1132">
        <f t="shared" si="3"/>
        <v>11766.973</v>
      </c>
    </row>
    <row r="246" spans="1:7" s="1104" customFormat="1" ht="12.75" customHeight="1" x14ac:dyDescent="0.2">
      <c r="A246" s="1131" t="s">
        <v>2124</v>
      </c>
      <c r="B246" s="1132">
        <v>67036.34</v>
      </c>
      <c r="C246" s="1132">
        <v>67036.34</v>
      </c>
      <c r="D246" s="1132">
        <v>0</v>
      </c>
      <c r="E246" s="1132">
        <v>0</v>
      </c>
      <c r="F246" s="1132">
        <f t="shared" si="3"/>
        <v>67036.34</v>
      </c>
      <c r="G246" s="1132">
        <f t="shared" si="3"/>
        <v>67036.34</v>
      </c>
    </row>
    <row r="247" spans="1:7" s="1104" customFormat="1" ht="12.75" customHeight="1" x14ac:dyDescent="0.2">
      <c r="A247" s="1131" t="s">
        <v>2125</v>
      </c>
      <c r="B247" s="1132">
        <v>81807.01999999999</v>
      </c>
      <c r="C247" s="1132">
        <v>81807.013000000006</v>
      </c>
      <c r="D247" s="1132">
        <v>0</v>
      </c>
      <c r="E247" s="1132">
        <v>0</v>
      </c>
      <c r="F247" s="1132">
        <f t="shared" si="3"/>
        <v>81807.01999999999</v>
      </c>
      <c r="G247" s="1132">
        <f t="shared" si="3"/>
        <v>81807.013000000006</v>
      </c>
    </row>
    <row r="248" spans="1:7" s="1104" customFormat="1" ht="12.75" customHeight="1" x14ac:dyDescent="0.2">
      <c r="A248" s="1131" t="s">
        <v>2126</v>
      </c>
      <c r="B248" s="1132">
        <v>50023.94</v>
      </c>
      <c r="C248" s="1132">
        <v>50023.93</v>
      </c>
      <c r="D248" s="1132">
        <v>0</v>
      </c>
      <c r="E248" s="1132">
        <v>0</v>
      </c>
      <c r="F248" s="1132">
        <f t="shared" si="3"/>
        <v>50023.94</v>
      </c>
      <c r="G248" s="1132">
        <f t="shared" si="3"/>
        <v>50023.93</v>
      </c>
    </row>
    <row r="249" spans="1:7" s="1104" customFormat="1" ht="12.75" customHeight="1" x14ac:dyDescent="0.2">
      <c r="A249" s="1131" t="s">
        <v>2127</v>
      </c>
      <c r="B249" s="1132">
        <v>52834.87</v>
      </c>
      <c r="C249" s="1132">
        <v>52834.868999999999</v>
      </c>
      <c r="D249" s="1132">
        <v>0</v>
      </c>
      <c r="E249" s="1132">
        <v>0</v>
      </c>
      <c r="F249" s="1132">
        <f t="shared" si="3"/>
        <v>52834.87</v>
      </c>
      <c r="G249" s="1132">
        <f t="shared" si="3"/>
        <v>52834.868999999999</v>
      </c>
    </row>
    <row r="250" spans="1:7" s="1104" customFormat="1" ht="12.75" customHeight="1" x14ac:dyDescent="0.2">
      <c r="A250" s="1131" t="s">
        <v>2128</v>
      </c>
      <c r="B250" s="1132">
        <v>12707.26</v>
      </c>
      <c r="C250" s="1132">
        <v>12707.259</v>
      </c>
      <c r="D250" s="1132">
        <v>0</v>
      </c>
      <c r="E250" s="1132">
        <v>0</v>
      </c>
      <c r="F250" s="1132">
        <f t="shared" si="3"/>
        <v>12707.26</v>
      </c>
      <c r="G250" s="1132">
        <f t="shared" si="3"/>
        <v>12707.259</v>
      </c>
    </row>
    <row r="251" spans="1:7" s="1104" customFormat="1" ht="12.75" customHeight="1" x14ac:dyDescent="0.2">
      <c r="A251" s="1131" t="s">
        <v>2129</v>
      </c>
      <c r="B251" s="1132">
        <v>56529.03</v>
      </c>
      <c r="C251" s="1132">
        <v>56529.022000000004</v>
      </c>
      <c r="D251" s="1132">
        <v>0</v>
      </c>
      <c r="E251" s="1132">
        <v>0</v>
      </c>
      <c r="F251" s="1132">
        <f t="shared" si="3"/>
        <v>56529.03</v>
      </c>
      <c r="G251" s="1132">
        <f t="shared" si="3"/>
        <v>56529.022000000004</v>
      </c>
    </row>
    <row r="252" spans="1:7" s="1104" customFormat="1" ht="12.75" customHeight="1" x14ac:dyDescent="0.2">
      <c r="A252" s="1131" t="s">
        <v>2130</v>
      </c>
      <c r="B252" s="1132">
        <v>5458.62</v>
      </c>
      <c r="C252" s="1132">
        <v>5458.6080000000002</v>
      </c>
      <c r="D252" s="1132">
        <v>0</v>
      </c>
      <c r="E252" s="1132">
        <v>0</v>
      </c>
      <c r="F252" s="1132">
        <f t="shared" si="3"/>
        <v>5458.62</v>
      </c>
      <c r="G252" s="1132">
        <f t="shared" si="3"/>
        <v>5458.6080000000002</v>
      </c>
    </row>
    <row r="253" spans="1:7" s="1104" customFormat="1" ht="12.75" customHeight="1" x14ac:dyDescent="0.2">
      <c r="A253" s="1131" t="s">
        <v>2131</v>
      </c>
      <c r="B253" s="1132">
        <v>23472.1</v>
      </c>
      <c r="C253" s="1132">
        <v>23463.760999999999</v>
      </c>
      <c r="D253" s="1132">
        <v>0</v>
      </c>
      <c r="E253" s="1132">
        <v>0</v>
      </c>
      <c r="F253" s="1132">
        <f t="shared" si="3"/>
        <v>23472.1</v>
      </c>
      <c r="G253" s="1132">
        <f t="shared" si="3"/>
        <v>23463.760999999999</v>
      </c>
    </row>
    <row r="254" spans="1:7" s="1104" customFormat="1" ht="12.75" customHeight="1" x14ac:dyDescent="0.2">
      <c r="A254" s="1131" t="s">
        <v>2132</v>
      </c>
      <c r="B254" s="1132">
        <v>29289.759999999998</v>
      </c>
      <c r="C254" s="1132">
        <v>29086.030000000002</v>
      </c>
      <c r="D254" s="1132">
        <v>0</v>
      </c>
      <c r="E254" s="1132">
        <v>0</v>
      </c>
      <c r="F254" s="1132">
        <f t="shared" si="3"/>
        <v>29289.759999999998</v>
      </c>
      <c r="G254" s="1132">
        <f t="shared" si="3"/>
        <v>29086.030000000002</v>
      </c>
    </row>
    <row r="255" spans="1:7" s="1104" customFormat="1" ht="12.75" customHeight="1" x14ac:dyDescent="0.2">
      <c r="A255" s="1131" t="s">
        <v>2133</v>
      </c>
      <c r="B255" s="1132">
        <v>11057.56</v>
      </c>
      <c r="C255" s="1132">
        <v>11057.555</v>
      </c>
      <c r="D255" s="1132">
        <v>0</v>
      </c>
      <c r="E255" s="1132">
        <v>0</v>
      </c>
      <c r="F255" s="1132">
        <f t="shared" si="3"/>
        <v>11057.56</v>
      </c>
      <c r="G255" s="1132">
        <f t="shared" si="3"/>
        <v>11057.555</v>
      </c>
    </row>
    <row r="256" spans="1:7" s="1104" customFormat="1" ht="12.75" customHeight="1" x14ac:dyDescent="0.2">
      <c r="A256" s="1131" t="s">
        <v>2134</v>
      </c>
      <c r="B256" s="1132">
        <v>5342.3899999999994</v>
      </c>
      <c r="C256" s="1132">
        <v>5342.3879999999999</v>
      </c>
      <c r="D256" s="1132">
        <v>0</v>
      </c>
      <c r="E256" s="1132">
        <v>0</v>
      </c>
      <c r="F256" s="1132">
        <f t="shared" si="3"/>
        <v>5342.3899999999994</v>
      </c>
      <c r="G256" s="1132">
        <f t="shared" si="3"/>
        <v>5342.3879999999999</v>
      </c>
    </row>
    <row r="257" spans="1:7" s="1104" customFormat="1" ht="12.75" customHeight="1" x14ac:dyDescent="0.2">
      <c r="A257" s="1131" t="s">
        <v>2135</v>
      </c>
      <c r="B257" s="1132">
        <v>8771.43</v>
      </c>
      <c r="C257" s="1132">
        <v>8752.2419999999984</v>
      </c>
      <c r="D257" s="1132">
        <v>0</v>
      </c>
      <c r="E257" s="1132">
        <v>0</v>
      </c>
      <c r="F257" s="1132">
        <f t="shared" si="3"/>
        <v>8771.43</v>
      </c>
      <c r="G257" s="1132">
        <f t="shared" si="3"/>
        <v>8752.2419999999984</v>
      </c>
    </row>
    <row r="258" spans="1:7" s="1104" customFormat="1" ht="12.75" customHeight="1" x14ac:dyDescent="0.2">
      <c r="A258" s="1131" t="s">
        <v>2136</v>
      </c>
      <c r="B258" s="1132">
        <v>48409.79</v>
      </c>
      <c r="C258" s="1132">
        <v>48409.788</v>
      </c>
      <c r="D258" s="1132">
        <v>0</v>
      </c>
      <c r="E258" s="1132">
        <v>0</v>
      </c>
      <c r="F258" s="1132">
        <f t="shared" si="3"/>
        <v>48409.79</v>
      </c>
      <c r="G258" s="1132">
        <f t="shared" si="3"/>
        <v>48409.788</v>
      </c>
    </row>
    <row r="259" spans="1:7" s="1104" customFormat="1" ht="12.75" customHeight="1" x14ac:dyDescent="0.2">
      <c r="A259" s="1131" t="s">
        <v>2137</v>
      </c>
      <c r="B259" s="1132">
        <v>21506.58</v>
      </c>
      <c r="C259" s="1132">
        <v>21381.613000000001</v>
      </c>
      <c r="D259" s="1132">
        <v>0</v>
      </c>
      <c r="E259" s="1132">
        <v>0</v>
      </c>
      <c r="F259" s="1132">
        <f t="shared" si="3"/>
        <v>21506.58</v>
      </c>
      <c r="G259" s="1132">
        <f t="shared" si="3"/>
        <v>21381.613000000001</v>
      </c>
    </row>
    <row r="260" spans="1:7" s="1104" customFormat="1" ht="12.75" customHeight="1" x14ac:dyDescent="0.2">
      <c r="A260" s="1131" t="s">
        <v>3312</v>
      </c>
      <c r="B260" s="1132">
        <v>51372.12</v>
      </c>
      <c r="C260" s="1132">
        <v>51372.114999999998</v>
      </c>
      <c r="D260" s="1132">
        <v>0</v>
      </c>
      <c r="E260" s="1132">
        <v>0</v>
      </c>
      <c r="F260" s="1132">
        <f t="shared" si="3"/>
        <v>51372.12</v>
      </c>
      <c r="G260" s="1132">
        <f t="shared" si="3"/>
        <v>51372.114999999998</v>
      </c>
    </row>
    <row r="261" spans="1:7" s="1104" customFormat="1" ht="12.75" customHeight="1" x14ac:dyDescent="0.2">
      <c r="A261" s="1131" t="s">
        <v>2138</v>
      </c>
      <c r="B261" s="1132">
        <v>26614.82</v>
      </c>
      <c r="C261" s="1132">
        <v>26596.787649999995</v>
      </c>
      <c r="D261" s="1132">
        <v>0</v>
      </c>
      <c r="E261" s="1132">
        <v>0</v>
      </c>
      <c r="F261" s="1132">
        <f t="shared" si="3"/>
        <v>26614.82</v>
      </c>
      <c r="G261" s="1132">
        <f t="shared" si="3"/>
        <v>26596.787649999995</v>
      </c>
    </row>
    <row r="262" spans="1:7" s="1104" customFormat="1" ht="12.75" customHeight="1" x14ac:dyDescent="0.2">
      <c r="A262" s="1131" t="s">
        <v>2139</v>
      </c>
      <c r="B262" s="1132">
        <v>65233.700000000004</v>
      </c>
      <c r="C262" s="1132">
        <v>65229.421420000006</v>
      </c>
      <c r="D262" s="1132">
        <v>0</v>
      </c>
      <c r="E262" s="1132">
        <v>0</v>
      </c>
      <c r="F262" s="1132">
        <f t="shared" ref="F262:G325" si="4">B262+D262</f>
        <v>65233.700000000004</v>
      </c>
      <c r="G262" s="1132">
        <f t="shared" si="4"/>
        <v>65229.421420000006</v>
      </c>
    </row>
    <row r="263" spans="1:7" s="1104" customFormat="1" ht="12.75" customHeight="1" x14ac:dyDescent="0.2">
      <c r="A263" s="1131" t="s">
        <v>2140</v>
      </c>
      <c r="B263" s="1132">
        <v>76941.78</v>
      </c>
      <c r="C263" s="1132">
        <v>76941.775999999998</v>
      </c>
      <c r="D263" s="1132">
        <v>0</v>
      </c>
      <c r="E263" s="1132">
        <v>0</v>
      </c>
      <c r="F263" s="1132">
        <f t="shared" si="4"/>
        <v>76941.78</v>
      </c>
      <c r="G263" s="1132">
        <f t="shared" si="4"/>
        <v>76941.775999999998</v>
      </c>
    </row>
    <row r="264" spans="1:7" s="1104" customFormat="1" ht="12.75" customHeight="1" x14ac:dyDescent="0.2">
      <c r="A264" s="1131" t="s">
        <v>2141</v>
      </c>
      <c r="B264" s="1132">
        <v>14245.97</v>
      </c>
      <c r="C264" s="1132">
        <v>14245.972999999998</v>
      </c>
      <c r="D264" s="1132">
        <v>0</v>
      </c>
      <c r="E264" s="1132">
        <v>0</v>
      </c>
      <c r="F264" s="1132">
        <f t="shared" si="4"/>
        <v>14245.97</v>
      </c>
      <c r="G264" s="1132">
        <f t="shared" si="4"/>
        <v>14245.972999999998</v>
      </c>
    </row>
    <row r="265" spans="1:7" s="1104" customFormat="1" ht="12.75" customHeight="1" x14ac:dyDescent="0.2">
      <c r="A265" s="1131" t="s">
        <v>2142</v>
      </c>
      <c r="B265" s="1132">
        <v>22991.23</v>
      </c>
      <c r="C265" s="1132">
        <v>22990.224999999999</v>
      </c>
      <c r="D265" s="1132">
        <v>0</v>
      </c>
      <c r="E265" s="1132">
        <v>0</v>
      </c>
      <c r="F265" s="1132">
        <f t="shared" si="4"/>
        <v>22991.23</v>
      </c>
      <c r="G265" s="1132">
        <f t="shared" si="4"/>
        <v>22990.224999999999</v>
      </c>
    </row>
    <row r="266" spans="1:7" s="1104" customFormat="1" ht="12.75" customHeight="1" x14ac:dyDescent="0.2">
      <c r="A266" s="1131" t="s">
        <v>2143</v>
      </c>
      <c r="B266" s="1132">
        <v>13650.609999999999</v>
      </c>
      <c r="C266" s="1132">
        <v>13650.605</v>
      </c>
      <c r="D266" s="1132">
        <v>0</v>
      </c>
      <c r="E266" s="1132">
        <v>0</v>
      </c>
      <c r="F266" s="1132">
        <f t="shared" si="4"/>
        <v>13650.609999999999</v>
      </c>
      <c r="G266" s="1132">
        <f t="shared" si="4"/>
        <v>13650.605</v>
      </c>
    </row>
    <row r="267" spans="1:7" s="1104" customFormat="1" ht="21" x14ac:dyDescent="0.2">
      <c r="A267" s="1131" t="s">
        <v>2144</v>
      </c>
      <c r="B267" s="1132">
        <v>43929.31</v>
      </c>
      <c r="C267" s="1132">
        <v>43925.078000000001</v>
      </c>
      <c r="D267" s="1132">
        <v>0</v>
      </c>
      <c r="E267" s="1132">
        <v>0</v>
      </c>
      <c r="F267" s="1132">
        <f t="shared" si="4"/>
        <v>43929.31</v>
      </c>
      <c r="G267" s="1132">
        <f t="shared" si="4"/>
        <v>43925.078000000001</v>
      </c>
    </row>
    <row r="268" spans="1:7" s="1104" customFormat="1" ht="12.75" customHeight="1" x14ac:dyDescent="0.2">
      <c r="A268" s="1131" t="s">
        <v>2145</v>
      </c>
      <c r="B268" s="1132">
        <v>37755.81</v>
      </c>
      <c r="C268" s="1132">
        <v>37704.93621</v>
      </c>
      <c r="D268" s="1132">
        <v>0</v>
      </c>
      <c r="E268" s="1132">
        <v>0</v>
      </c>
      <c r="F268" s="1132">
        <f t="shared" si="4"/>
        <v>37755.81</v>
      </c>
      <c r="G268" s="1132">
        <f t="shared" si="4"/>
        <v>37704.93621</v>
      </c>
    </row>
    <row r="269" spans="1:7" s="1104" customFormat="1" ht="12.75" customHeight="1" x14ac:dyDescent="0.2">
      <c r="A269" s="1131" t="s">
        <v>2146</v>
      </c>
      <c r="B269" s="1132">
        <v>33480.69</v>
      </c>
      <c r="C269" s="1132">
        <v>33480.688999999998</v>
      </c>
      <c r="D269" s="1132">
        <v>0</v>
      </c>
      <c r="E269" s="1132">
        <v>0</v>
      </c>
      <c r="F269" s="1132">
        <f t="shared" si="4"/>
        <v>33480.69</v>
      </c>
      <c r="G269" s="1132">
        <f t="shared" si="4"/>
        <v>33480.688999999998</v>
      </c>
    </row>
    <row r="270" spans="1:7" s="1104" customFormat="1" ht="12.75" customHeight="1" x14ac:dyDescent="0.2">
      <c r="A270" s="1131" t="s">
        <v>2147</v>
      </c>
      <c r="B270" s="1132">
        <v>54429.19</v>
      </c>
      <c r="C270" s="1132">
        <v>54429.188999999998</v>
      </c>
      <c r="D270" s="1132">
        <v>0</v>
      </c>
      <c r="E270" s="1132">
        <v>0</v>
      </c>
      <c r="F270" s="1132">
        <f t="shared" si="4"/>
        <v>54429.19</v>
      </c>
      <c r="G270" s="1132">
        <f t="shared" si="4"/>
        <v>54429.188999999998</v>
      </c>
    </row>
    <row r="271" spans="1:7" s="1104" customFormat="1" ht="12.75" customHeight="1" x14ac:dyDescent="0.2">
      <c r="A271" s="1131" t="s">
        <v>2148</v>
      </c>
      <c r="B271" s="1132">
        <v>12547.25</v>
      </c>
      <c r="C271" s="1132">
        <v>12547.25</v>
      </c>
      <c r="D271" s="1132">
        <v>0</v>
      </c>
      <c r="E271" s="1132">
        <v>0</v>
      </c>
      <c r="F271" s="1132">
        <f t="shared" si="4"/>
        <v>12547.25</v>
      </c>
      <c r="G271" s="1132">
        <f t="shared" si="4"/>
        <v>12547.25</v>
      </c>
    </row>
    <row r="272" spans="1:7" s="1104" customFormat="1" ht="12.75" customHeight="1" x14ac:dyDescent="0.2">
      <c r="A272" s="1131" t="s">
        <v>3313</v>
      </c>
      <c r="B272" s="1132">
        <v>63622.770000000004</v>
      </c>
      <c r="C272" s="1132">
        <v>63622.764999999999</v>
      </c>
      <c r="D272" s="1132">
        <v>0</v>
      </c>
      <c r="E272" s="1132">
        <v>0</v>
      </c>
      <c r="F272" s="1132">
        <f t="shared" si="4"/>
        <v>63622.770000000004</v>
      </c>
      <c r="G272" s="1132">
        <f t="shared" si="4"/>
        <v>63622.764999999999</v>
      </c>
    </row>
    <row r="273" spans="1:7" s="1104" customFormat="1" ht="12.75" customHeight="1" x14ac:dyDescent="0.2">
      <c r="A273" s="1131" t="s">
        <v>2149</v>
      </c>
      <c r="B273" s="1132">
        <v>11223.96</v>
      </c>
      <c r="C273" s="1132">
        <v>11223.955</v>
      </c>
      <c r="D273" s="1132">
        <v>0</v>
      </c>
      <c r="E273" s="1132">
        <v>0</v>
      </c>
      <c r="F273" s="1132">
        <f t="shared" si="4"/>
        <v>11223.96</v>
      </c>
      <c r="G273" s="1132">
        <f t="shared" si="4"/>
        <v>11223.955</v>
      </c>
    </row>
    <row r="274" spans="1:7" s="1104" customFormat="1" ht="12.75" customHeight="1" x14ac:dyDescent="0.2">
      <c r="A274" s="1131" t="s">
        <v>2150</v>
      </c>
      <c r="B274" s="1132">
        <v>7235.6100000000006</v>
      </c>
      <c r="C274" s="1132">
        <v>7235.598</v>
      </c>
      <c r="D274" s="1132">
        <v>0</v>
      </c>
      <c r="E274" s="1132">
        <v>0</v>
      </c>
      <c r="F274" s="1132">
        <f t="shared" si="4"/>
        <v>7235.6100000000006</v>
      </c>
      <c r="G274" s="1132">
        <f t="shared" si="4"/>
        <v>7235.598</v>
      </c>
    </row>
    <row r="275" spans="1:7" s="1104" customFormat="1" ht="12.75" customHeight="1" x14ac:dyDescent="0.2">
      <c r="A275" s="1131" t="s">
        <v>2151</v>
      </c>
      <c r="B275" s="1132">
        <v>11426.1</v>
      </c>
      <c r="C275" s="1132">
        <v>11426.087</v>
      </c>
      <c r="D275" s="1132">
        <v>0</v>
      </c>
      <c r="E275" s="1132">
        <v>0</v>
      </c>
      <c r="F275" s="1132">
        <f t="shared" si="4"/>
        <v>11426.1</v>
      </c>
      <c r="G275" s="1132">
        <f t="shared" si="4"/>
        <v>11426.087</v>
      </c>
    </row>
    <row r="276" spans="1:7" s="1104" customFormat="1" ht="12.75" customHeight="1" x14ac:dyDescent="0.2">
      <c r="A276" s="1131" t="s">
        <v>2152</v>
      </c>
      <c r="B276" s="1132">
        <v>11968.55</v>
      </c>
      <c r="C276" s="1132">
        <v>11968.546</v>
      </c>
      <c r="D276" s="1132">
        <v>0</v>
      </c>
      <c r="E276" s="1132">
        <v>0</v>
      </c>
      <c r="F276" s="1132">
        <f t="shared" si="4"/>
        <v>11968.55</v>
      </c>
      <c r="G276" s="1132">
        <f t="shared" si="4"/>
        <v>11968.546</v>
      </c>
    </row>
    <row r="277" spans="1:7" s="1104" customFormat="1" ht="12.75" customHeight="1" x14ac:dyDescent="0.2">
      <c r="A277" s="1131" t="s">
        <v>2153</v>
      </c>
      <c r="B277" s="1132">
        <v>9871.92</v>
      </c>
      <c r="C277" s="1132">
        <v>9849.4410000000007</v>
      </c>
      <c r="D277" s="1132">
        <v>0</v>
      </c>
      <c r="E277" s="1132">
        <v>0</v>
      </c>
      <c r="F277" s="1132">
        <f t="shared" si="4"/>
        <v>9871.92</v>
      </c>
      <c r="G277" s="1132">
        <f t="shared" si="4"/>
        <v>9849.4410000000007</v>
      </c>
    </row>
    <row r="278" spans="1:7" s="1104" customFormat="1" ht="12.75" customHeight="1" x14ac:dyDescent="0.2">
      <c r="A278" s="1131" t="s">
        <v>2154</v>
      </c>
      <c r="B278" s="1132">
        <v>34227.93</v>
      </c>
      <c r="C278" s="1132">
        <v>34227.921000000002</v>
      </c>
      <c r="D278" s="1132">
        <v>0</v>
      </c>
      <c r="E278" s="1132">
        <v>0</v>
      </c>
      <c r="F278" s="1132">
        <f t="shared" si="4"/>
        <v>34227.93</v>
      </c>
      <c r="G278" s="1132">
        <f t="shared" si="4"/>
        <v>34227.921000000002</v>
      </c>
    </row>
    <row r="279" spans="1:7" s="1104" customFormat="1" ht="12.75" customHeight="1" x14ac:dyDescent="0.2">
      <c r="A279" s="1131" t="s">
        <v>2155</v>
      </c>
      <c r="B279" s="1132">
        <v>11139.720000000001</v>
      </c>
      <c r="C279" s="1132">
        <v>11139.707</v>
      </c>
      <c r="D279" s="1132">
        <v>0</v>
      </c>
      <c r="E279" s="1132">
        <v>0</v>
      </c>
      <c r="F279" s="1132">
        <f t="shared" si="4"/>
        <v>11139.720000000001</v>
      </c>
      <c r="G279" s="1132">
        <f t="shared" si="4"/>
        <v>11139.707</v>
      </c>
    </row>
    <row r="280" spans="1:7" s="1104" customFormat="1" ht="12.75" customHeight="1" x14ac:dyDescent="0.2">
      <c r="A280" s="1131" t="s">
        <v>2156</v>
      </c>
      <c r="B280" s="1132">
        <v>11537.94</v>
      </c>
      <c r="C280" s="1132">
        <v>11537.933000000001</v>
      </c>
      <c r="D280" s="1132">
        <v>0</v>
      </c>
      <c r="E280" s="1132">
        <v>0</v>
      </c>
      <c r="F280" s="1132">
        <f t="shared" si="4"/>
        <v>11537.94</v>
      </c>
      <c r="G280" s="1132">
        <f t="shared" si="4"/>
        <v>11537.933000000001</v>
      </c>
    </row>
    <row r="281" spans="1:7" s="1104" customFormat="1" ht="12.75" customHeight="1" x14ac:dyDescent="0.2">
      <c r="A281" s="1131" t="s">
        <v>2157</v>
      </c>
      <c r="B281" s="1132">
        <v>37069.51</v>
      </c>
      <c r="C281" s="1132">
        <v>36962.218969999994</v>
      </c>
      <c r="D281" s="1132">
        <v>0</v>
      </c>
      <c r="E281" s="1132">
        <v>0</v>
      </c>
      <c r="F281" s="1132">
        <f t="shared" si="4"/>
        <v>37069.51</v>
      </c>
      <c r="G281" s="1132">
        <f t="shared" si="4"/>
        <v>36962.218969999994</v>
      </c>
    </row>
    <row r="282" spans="1:7" s="1104" customFormat="1" ht="12.75" customHeight="1" x14ac:dyDescent="0.2">
      <c r="A282" s="1131" t="s">
        <v>2158</v>
      </c>
      <c r="B282" s="1132">
        <v>12513.76</v>
      </c>
      <c r="C282" s="1132">
        <v>12513.76</v>
      </c>
      <c r="D282" s="1132">
        <v>0</v>
      </c>
      <c r="E282" s="1132">
        <v>0</v>
      </c>
      <c r="F282" s="1132">
        <f t="shared" si="4"/>
        <v>12513.76</v>
      </c>
      <c r="G282" s="1132">
        <f t="shared" si="4"/>
        <v>12513.76</v>
      </c>
    </row>
    <row r="283" spans="1:7" s="1104" customFormat="1" ht="12.75" customHeight="1" x14ac:dyDescent="0.2">
      <c r="A283" s="1131" t="s">
        <v>2159</v>
      </c>
      <c r="B283" s="1132">
        <v>6654.71</v>
      </c>
      <c r="C283" s="1132">
        <v>6654.6900000000005</v>
      </c>
      <c r="D283" s="1132">
        <v>0</v>
      </c>
      <c r="E283" s="1132">
        <v>0</v>
      </c>
      <c r="F283" s="1132">
        <f t="shared" si="4"/>
        <v>6654.71</v>
      </c>
      <c r="G283" s="1132">
        <f t="shared" si="4"/>
        <v>6654.6900000000005</v>
      </c>
    </row>
    <row r="284" spans="1:7" s="1104" customFormat="1" ht="12.75" customHeight="1" x14ac:dyDescent="0.2">
      <c r="A284" s="1131" t="s">
        <v>2160</v>
      </c>
      <c r="B284" s="1132">
        <v>11662.33</v>
      </c>
      <c r="C284" s="1132">
        <v>11662.328000000001</v>
      </c>
      <c r="D284" s="1132">
        <v>0</v>
      </c>
      <c r="E284" s="1132">
        <v>0</v>
      </c>
      <c r="F284" s="1132">
        <f t="shared" si="4"/>
        <v>11662.33</v>
      </c>
      <c r="G284" s="1132">
        <f t="shared" si="4"/>
        <v>11662.328000000001</v>
      </c>
    </row>
    <row r="285" spans="1:7" s="1104" customFormat="1" ht="12.75" customHeight="1" x14ac:dyDescent="0.2">
      <c r="A285" s="1131" t="s">
        <v>2161</v>
      </c>
      <c r="B285" s="1132">
        <v>14987.95</v>
      </c>
      <c r="C285" s="1132">
        <v>14987.948</v>
      </c>
      <c r="D285" s="1132">
        <v>0</v>
      </c>
      <c r="E285" s="1132">
        <v>0</v>
      </c>
      <c r="F285" s="1132">
        <f t="shared" si="4"/>
        <v>14987.95</v>
      </c>
      <c r="G285" s="1132">
        <f t="shared" si="4"/>
        <v>14987.948</v>
      </c>
    </row>
    <row r="286" spans="1:7" s="1104" customFormat="1" ht="12.75" customHeight="1" x14ac:dyDescent="0.2">
      <c r="A286" s="1131" t="s">
        <v>2162</v>
      </c>
      <c r="B286" s="1132">
        <v>12088.51</v>
      </c>
      <c r="C286" s="1132">
        <v>12077.659000000001</v>
      </c>
      <c r="D286" s="1132">
        <v>0</v>
      </c>
      <c r="E286" s="1132">
        <v>0</v>
      </c>
      <c r="F286" s="1132">
        <f t="shared" si="4"/>
        <v>12088.51</v>
      </c>
      <c r="G286" s="1132">
        <f t="shared" si="4"/>
        <v>12077.659000000001</v>
      </c>
    </row>
    <row r="287" spans="1:7" s="1104" customFormat="1" ht="12.75" customHeight="1" x14ac:dyDescent="0.2">
      <c r="A287" s="1131" t="s">
        <v>2163</v>
      </c>
      <c r="B287" s="1132">
        <v>6387.33</v>
      </c>
      <c r="C287" s="1132">
        <v>6387.3209999999999</v>
      </c>
      <c r="D287" s="1132">
        <v>0</v>
      </c>
      <c r="E287" s="1132">
        <v>0</v>
      </c>
      <c r="F287" s="1132">
        <f t="shared" si="4"/>
        <v>6387.33</v>
      </c>
      <c r="G287" s="1132">
        <f t="shared" si="4"/>
        <v>6387.3209999999999</v>
      </c>
    </row>
    <row r="288" spans="1:7" s="1104" customFormat="1" ht="12.75" customHeight="1" x14ac:dyDescent="0.2">
      <c r="A288" s="1131" t="s">
        <v>2164</v>
      </c>
      <c r="B288" s="1132">
        <v>24335.69</v>
      </c>
      <c r="C288" s="1132">
        <v>24335.683999999997</v>
      </c>
      <c r="D288" s="1132">
        <v>0</v>
      </c>
      <c r="E288" s="1132">
        <v>0</v>
      </c>
      <c r="F288" s="1132">
        <f t="shared" si="4"/>
        <v>24335.69</v>
      </c>
      <c r="G288" s="1132">
        <f t="shared" si="4"/>
        <v>24335.683999999997</v>
      </c>
    </row>
    <row r="289" spans="1:7" s="1104" customFormat="1" ht="12.75" customHeight="1" x14ac:dyDescent="0.2">
      <c r="A289" s="1131" t="s">
        <v>2165</v>
      </c>
      <c r="B289" s="1132">
        <v>10543.07</v>
      </c>
      <c r="C289" s="1132">
        <v>10543.067999999999</v>
      </c>
      <c r="D289" s="1132">
        <v>0</v>
      </c>
      <c r="E289" s="1132">
        <v>0</v>
      </c>
      <c r="F289" s="1132">
        <f t="shared" si="4"/>
        <v>10543.07</v>
      </c>
      <c r="G289" s="1132">
        <f t="shared" si="4"/>
        <v>10543.067999999999</v>
      </c>
    </row>
    <row r="290" spans="1:7" s="1104" customFormat="1" ht="12.75" customHeight="1" x14ac:dyDescent="0.2">
      <c r="A290" s="1131" t="s">
        <v>2166</v>
      </c>
      <c r="B290" s="1132">
        <v>27583.489999999998</v>
      </c>
      <c r="C290" s="1132">
        <v>27583.485000000001</v>
      </c>
      <c r="D290" s="1132">
        <v>0</v>
      </c>
      <c r="E290" s="1132">
        <v>0</v>
      </c>
      <c r="F290" s="1132">
        <f t="shared" si="4"/>
        <v>27583.489999999998</v>
      </c>
      <c r="G290" s="1132">
        <f t="shared" si="4"/>
        <v>27583.485000000001</v>
      </c>
    </row>
    <row r="291" spans="1:7" s="1104" customFormat="1" ht="12.75" customHeight="1" x14ac:dyDescent="0.2">
      <c r="A291" s="1131" t="s">
        <v>2167</v>
      </c>
      <c r="B291" s="1132">
        <v>21677.73</v>
      </c>
      <c r="C291" s="1132">
        <v>21637.045999999998</v>
      </c>
      <c r="D291" s="1132">
        <v>0</v>
      </c>
      <c r="E291" s="1132">
        <v>0</v>
      </c>
      <c r="F291" s="1132">
        <f t="shared" si="4"/>
        <v>21677.73</v>
      </c>
      <c r="G291" s="1132">
        <f t="shared" si="4"/>
        <v>21637.045999999998</v>
      </c>
    </row>
    <row r="292" spans="1:7" s="1104" customFormat="1" ht="12.75" customHeight="1" x14ac:dyDescent="0.2">
      <c r="A292" s="1131" t="s">
        <v>2168</v>
      </c>
      <c r="B292" s="1132">
        <v>34595.01</v>
      </c>
      <c r="C292" s="1132">
        <v>34594.995999999999</v>
      </c>
      <c r="D292" s="1132">
        <v>0</v>
      </c>
      <c r="E292" s="1132">
        <v>0</v>
      </c>
      <c r="F292" s="1132">
        <f t="shared" si="4"/>
        <v>34595.01</v>
      </c>
      <c r="G292" s="1132">
        <f t="shared" si="4"/>
        <v>34594.995999999999</v>
      </c>
    </row>
    <row r="293" spans="1:7" s="1104" customFormat="1" ht="12.75" customHeight="1" x14ac:dyDescent="0.2">
      <c r="A293" s="1131" t="s">
        <v>2169</v>
      </c>
      <c r="B293" s="1132">
        <v>6201.21</v>
      </c>
      <c r="C293" s="1132">
        <v>6201.2080000000005</v>
      </c>
      <c r="D293" s="1132">
        <v>0</v>
      </c>
      <c r="E293" s="1132">
        <v>0</v>
      </c>
      <c r="F293" s="1132">
        <f t="shared" si="4"/>
        <v>6201.21</v>
      </c>
      <c r="G293" s="1132">
        <f t="shared" si="4"/>
        <v>6201.2080000000005</v>
      </c>
    </row>
    <row r="294" spans="1:7" s="1104" customFormat="1" ht="12.75" customHeight="1" x14ac:dyDescent="0.2">
      <c r="A294" s="1131" t="s">
        <v>2170</v>
      </c>
      <c r="B294" s="1132">
        <v>19868.03</v>
      </c>
      <c r="C294" s="1132">
        <v>19868.023000000001</v>
      </c>
      <c r="D294" s="1132">
        <v>0</v>
      </c>
      <c r="E294" s="1132">
        <v>0</v>
      </c>
      <c r="F294" s="1132">
        <f t="shared" si="4"/>
        <v>19868.03</v>
      </c>
      <c r="G294" s="1132">
        <f t="shared" si="4"/>
        <v>19868.023000000001</v>
      </c>
    </row>
    <row r="295" spans="1:7" s="1104" customFormat="1" ht="12.75" customHeight="1" x14ac:dyDescent="0.2">
      <c r="A295" s="1131" t="s">
        <v>2171</v>
      </c>
      <c r="B295" s="1132">
        <v>43445.729999999996</v>
      </c>
      <c r="C295" s="1132">
        <v>43322.552599999995</v>
      </c>
      <c r="D295" s="1132">
        <v>0</v>
      </c>
      <c r="E295" s="1132">
        <v>0</v>
      </c>
      <c r="F295" s="1132">
        <f t="shared" si="4"/>
        <v>43445.729999999996</v>
      </c>
      <c r="G295" s="1132">
        <f t="shared" si="4"/>
        <v>43322.552599999995</v>
      </c>
    </row>
    <row r="296" spans="1:7" s="1104" customFormat="1" ht="12.75" customHeight="1" x14ac:dyDescent="0.2">
      <c r="A296" s="1131" t="s">
        <v>2172</v>
      </c>
      <c r="B296" s="1132">
        <v>51454.380000000005</v>
      </c>
      <c r="C296" s="1132">
        <v>51453.820999999996</v>
      </c>
      <c r="D296" s="1132">
        <v>0</v>
      </c>
      <c r="E296" s="1132">
        <v>0</v>
      </c>
      <c r="F296" s="1132">
        <f t="shared" si="4"/>
        <v>51454.380000000005</v>
      </c>
      <c r="G296" s="1132">
        <f t="shared" si="4"/>
        <v>51453.820999999996</v>
      </c>
    </row>
    <row r="297" spans="1:7" s="1104" customFormat="1" ht="12.75" customHeight="1" x14ac:dyDescent="0.2">
      <c r="A297" s="1131" t="s">
        <v>2173</v>
      </c>
      <c r="B297" s="1132">
        <v>48407.92</v>
      </c>
      <c r="C297" s="1132">
        <v>48405.17</v>
      </c>
      <c r="D297" s="1132">
        <v>0</v>
      </c>
      <c r="E297" s="1132">
        <v>0</v>
      </c>
      <c r="F297" s="1132">
        <f t="shared" si="4"/>
        <v>48407.92</v>
      </c>
      <c r="G297" s="1132">
        <f t="shared" si="4"/>
        <v>48405.17</v>
      </c>
    </row>
    <row r="298" spans="1:7" s="1104" customFormat="1" ht="12.75" customHeight="1" x14ac:dyDescent="0.2">
      <c r="A298" s="1131" t="s">
        <v>2174</v>
      </c>
      <c r="B298" s="1132">
        <v>13967.810000000001</v>
      </c>
      <c r="C298" s="1132">
        <v>13937.333999999999</v>
      </c>
      <c r="D298" s="1132">
        <v>0</v>
      </c>
      <c r="E298" s="1132">
        <v>0</v>
      </c>
      <c r="F298" s="1132">
        <f t="shared" si="4"/>
        <v>13967.810000000001</v>
      </c>
      <c r="G298" s="1132">
        <f t="shared" si="4"/>
        <v>13937.333999999999</v>
      </c>
    </row>
    <row r="299" spans="1:7" s="1104" customFormat="1" ht="12.75" customHeight="1" x14ac:dyDescent="0.2">
      <c r="A299" s="1131" t="s">
        <v>2175</v>
      </c>
      <c r="B299" s="1132">
        <v>6456.26</v>
      </c>
      <c r="C299" s="1132">
        <v>6456.2589999999991</v>
      </c>
      <c r="D299" s="1132">
        <v>0</v>
      </c>
      <c r="E299" s="1132">
        <v>0</v>
      </c>
      <c r="F299" s="1132">
        <f t="shared" si="4"/>
        <v>6456.26</v>
      </c>
      <c r="G299" s="1132">
        <f t="shared" si="4"/>
        <v>6456.2589999999991</v>
      </c>
    </row>
    <row r="300" spans="1:7" s="1104" customFormat="1" ht="12.75" customHeight="1" x14ac:dyDescent="0.2">
      <c r="A300" s="1131" t="s">
        <v>2176</v>
      </c>
      <c r="B300" s="1132">
        <v>30326.81</v>
      </c>
      <c r="C300" s="1132">
        <v>30326.806</v>
      </c>
      <c r="D300" s="1132">
        <v>0</v>
      </c>
      <c r="E300" s="1132">
        <v>0</v>
      </c>
      <c r="F300" s="1132">
        <f t="shared" si="4"/>
        <v>30326.81</v>
      </c>
      <c r="G300" s="1132">
        <f t="shared" si="4"/>
        <v>30326.806</v>
      </c>
    </row>
    <row r="301" spans="1:7" s="1104" customFormat="1" ht="12.75" customHeight="1" x14ac:dyDescent="0.2">
      <c r="A301" s="1131" t="s">
        <v>2177</v>
      </c>
      <c r="B301" s="1132">
        <v>10333.26</v>
      </c>
      <c r="C301" s="1132">
        <v>10333.255000000001</v>
      </c>
      <c r="D301" s="1132">
        <v>23.37</v>
      </c>
      <c r="E301" s="1132">
        <v>23.364999999999998</v>
      </c>
      <c r="F301" s="1132">
        <f t="shared" si="4"/>
        <v>10356.630000000001</v>
      </c>
      <c r="G301" s="1132">
        <f t="shared" si="4"/>
        <v>10356.620000000001</v>
      </c>
    </row>
    <row r="302" spans="1:7" s="1104" customFormat="1" ht="12.75" customHeight="1" x14ac:dyDescent="0.2">
      <c r="A302" s="1131" t="s">
        <v>2178</v>
      </c>
      <c r="B302" s="1132">
        <v>35188.449999999997</v>
      </c>
      <c r="C302" s="1132">
        <v>35188.451999999997</v>
      </c>
      <c r="D302" s="1132">
        <v>0</v>
      </c>
      <c r="E302" s="1132">
        <v>0</v>
      </c>
      <c r="F302" s="1132">
        <f t="shared" si="4"/>
        <v>35188.449999999997</v>
      </c>
      <c r="G302" s="1132">
        <f t="shared" si="4"/>
        <v>35188.451999999997</v>
      </c>
    </row>
    <row r="303" spans="1:7" s="1104" customFormat="1" ht="12.75" customHeight="1" x14ac:dyDescent="0.2">
      <c r="A303" s="1131" t="s">
        <v>3314</v>
      </c>
      <c r="B303" s="1132">
        <v>21559.08</v>
      </c>
      <c r="C303" s="1132">
        <v>21559.074999999997</v>
      </c>
      <c r="D303" s="1132">
        <v>0</v>
      </c>
      <c r="E303" s="1132">
        <v>0</v>
      </c>
      <c r="F303" s="1132">
        <f t="shared" si="4"/>
        <v>21559.08</v>
      </c>
      <c r="G303" s="1132">
        <f t="shared" si="4"/>
        <v>21559.074999999997</v>
      </c>
    </row>
    <row r="304" spans="1:7" s="1104" customFormat="1" ht="12.75" customHeight="1" x14ac:dyDescent="0.2">
      <c r="A304" s="1131" t="s">
        <v>2179</v>
      </c>
      <c r="B304" s="1132">
        <v>29356.080000000002</v>
      </c>
      <c r="C304" s="1132">
        <v>29069.464749999996</v>
      </c>
      <c r="D304" s="1132">
        <v>0</v>
      </c>
      <c r="E304" s="1132">
        <v>0</v>
      </c>
      <c r="F304" s="1132">
        <f t="shared" si="4"/>
        <v>29356.080000000002</v>
      </c>
      <c r="G304" s="1132">
        <f t="shared" si="4"/>
        <v>29069.464749999996</v>
      </c>
    </row>
    <row r="305" spans="1:7" s="1104" customFormat="1" ht="12.75" customHeight="1" x14ac:dyDescent="0.2">
      <c r="A305" s="1131" t="s">
        <v>2180</v>
      </c>
      <c r="B305" s="1132">
        <v>5031.01</v>
      </c>
      <c r="C305" s="1132">
        <v>5031.01</v>
      </c>
      <c r="D305" s="1132">
        <v>0</v>
      </c>
      <c r="E305" s="1132">
        <v>0</v>
      </c>
      <c r="F305" s="1132">
        <f t="shared" si="4"/>
        <v>5031.01</v>
      </c>
      <c r="G305" s="1132">
        <f t="shared" si="4"/>
        <v>5031.01</v>
      </c>
    </row>
    <row r="306" spans="1:7" s="1104" customFormat="1" ht="12.75" customHeight="1" x14ac:dyDescent="0.2">
      <c r="A306" s="1131" t="s">
        <v>2181</v>
      </c>
      <c r="B306" s="1132">
        <v>6872.56</v>
      </c>
      <c r="C306" s="1132">
        <v>6872.5589999999993</v>
      </c>
      <c r="D306" s="1132">
        <v>0</v>
      </c>
      <c r="E306" s="1132">
        <v>0</v>
      </c>
      <c r="F306" s="1132">
        <f t="shared" si="4"/>
        <v>6872.56</v>
      </c>
      <c r="G306" s="1132">
        <f t="shared" si="4"/>
        <v>6872.5589999999993</v>
      </c>
    </row>
    <row r="307" spans="1:7" s="1104" customFormat="1" ht="12.75" customHeight="1" x14ac:dyDescent="0.2">
      <c r="A307" s="1131" t="s">
        <v>2182</v>
      </c>
      <c r="B307" s="1132">
        <v>15866.07</v>
      </c>
      <c r="C307" s="1132">
        <v>15866.060000000001</v>
      </c>
      <c r="D307" s="1132">
        <v>0</v>
      </c>
      <c r="E307" s="1132">
        <v>0</v>
      </c>
      <c r="F307" s="1132">
        <f t="shared" si="4"/>
        <v>15866.07</v>
      </c>
      <c r="G307" s="1132">
        <f t="shared" si="4"/>
        <v>15866.060000000001</v>
      </c>
    </row>
    <row r="308" spans="1:7" s="1104" customFormat="1" ht="12.75" customHeight="1" x14ac:dyDescent="0.2">
      <c r="A308" s="1131" t="s">
        <v>2183</v>
      </c>
      <c r="B308" s="1132">
        <v>65004.7</v>
      </c>
      <c r="C308" s="1132">
        <v>65004.694000000003</v>
      </c>
      <c r="D308" s="1132">
        <v>116.83</v>
      </c>
      <c r="E308" s="1132">
        <v>116.825</v>
      </c>
      <c r="F308" s="1132">
        <f t="shared" si="4"/>
        <v>65121.53</v>
      </c>
      <c r="G308" s="1132">
        <f t="shared" si="4"/>
        <v>65121.519</v>
      </c>
    </row>
    <row r="309" spans="1:7" s="1104" customFormat="1" ht="12.75" customHeight="1" x14ac:dyDescent="0.2">
      <c r="A309" s="1131" t="s">
        <v>2184</v>
      </c>
      <c r="B309" s="1132">
        <v>3753.87</v>
      </c>
      <c r="C309" s="1132">
        <v>3753.8720000000003</v>
      </c>
      <c r="D309" s="1132">
        <v>0</v>
      </c>
      <c r="E309" s="1132">
        <v>0</v>
      </c>
      <c r="F309" s="1132">
        <f t="shared" si="4"/>
        <v>3753.87</v>
      </c>
      <c r="G309" s="1132">
        <f t="shared" si="4"/>
        <v>3753.8720000000003</v>
      </c>
    </row>
    <row r="310" spans="1:7" s="1104" customFormat="1" ht="12.75" customHeight="1" x14ac:dyDescent="0.2">
      <c r="A310" s="1131" t="s">
        <v>2185</v>
      </c>
      <c r="B310" s="1132">
        <v>51284.289999999994</v>
      </c>
      <c r="C310" s="1132">
        <v>51284.279000000002</v>
      </c>
      <c r="D310" s="1132">
        <v>23.37</v>
      </c>
      <c r="E310" s="1132">
        <v>23.364999999999998</v>
      </c>
      <c r="F310" s="1132">
        <f t="shared" si="4"/>
        <v>51307.659999999996</v>
      </c>
      <c r="G310" s="1132">
        <f t="shared" si="4"/>
        <v>51307.644</v>
      </c>
    </row>
    <row r="311" spans="1:7" s="1104" customFormat="1" ht="12.75" customHeight="1" x14ac:dyDescent="0.2">
      <c r="A311" s="1131" t="s">
        <v>2186</v>
      </c>
      <c r="B311" s="1132">
        <v>5529.41</v>
      </c>
      <c r="C311" s="1132">
        <v>5529.4139999999998</v>
      </c>
      <c r="D311" s="1132">
        <v>0</v>
      </c>
      <c r="E311" s="1132">
        <v>0</v>
      </c>
      <c r="F311" s="1132">
        <f t="shared" si="4"/>
        <v>5529.41</v>
      </c>
      <c r="G311" s="1132">
        <f t="shared" si="4"/>
        <v>5529.4139999999998</v>
      </c>
    </row>
    <row r="312" spans="1:7" s="1104" customFormat="1" ht="12.75" customHeight="1" x14ac:dyDescent="0.2">
      <c r="A312" s="1131" t="s">
        <v>2187</v>
      </c>
      <c r="B312" s="1132">
        <v>22138.78</v>
      </c>
      <c r="C312" s="1132">
        <v>22138.773000000001</v>
      </c>
      <c r="D312" s="1132">
        <v>0</v>
      </c>
      <c r="E312" s="1132">
        <v>0</v>
      </c>
      <c r="F312" s="1132">
        <f t="shared" si="4"/>
        <v>22138.78</v>
      </c>
      <c r="G312" s="1132">
        <f t="shared" si="4"/>
        <v>22138.773000000001</v>
      </c>
    </row>
    <row r="313" spans="1:7" s="1104" customFormat="1" ht="12.75" customHeight="1" x14ac:dyDescent="0.2">
      <c r="A313" s="1131" t="s">
        <v>2188</v>
      </c>
      <c r="B313" s="1132">
        <v>30471.78</v>
      </c>
      <c r="C313" s="1132">
        <v>30452.769999999997</v>
      </c>
      <c r="D313" s="1132">
        <v>0</v>
      </c>
      <c r="E313" s="1132">
        <v>0</v>
      </c>
      <c r="F313" s="1132">
        <f t="shared" si="4"/>
        <v>30471.78</v>
      </c>
      <c r="G313" s="1132">
        <f t="shared" si="4"/>
        <v>30452.769999999997</v>
      </c>
    </row>
    <row r="314" spans="1:7" s="1104" customFormat="1" ht="12.75" customHeight="1" x14ac:dyDescent="0.2">
      <c r="A314" s="1131" t="s">
        <v>2189</v>
      </c>
      <c r="B314" s="1132">
        <v>42428.86</v>
      </c>
      <c r="C314" s="1132">
        <v>42428.857000000004</v>
      </c>
      <c r="D314" s="1132">
        <v>0</v>
      </c>
      <c r="E314" s="1132">
        <v>0</v>
      </c>
      <c r="F314" s="1132">
        <f t="shared" si="4"/>
        <v>42428.86</v>
      </c>
      <c r="G314" s="1132">
        <f t="shared" si="4"/>
        <v>42428.857000000004</v>
      </c>
    </row>
    <row r="315" spans="1:7" s="1104" customFormat="1" ht="12.75" customHeight="1" x14ac:dyDescent="0.2">
      <c r="A315" s="1131" t="s">
        <v>2190</v>
      </c>
      <c r="B315" s="1132">
        <v>8053.4</v>
      </c>
      <c r="C315" s="1132">
        <v>8053.3960000000006</v>
      </c>
      <c r="D315" s="1132">
        <v>0</v>
      </c>
      <c r="E315" s="1132">
        <v>0</v>
      </c>
      <c r="F315" s="1132">
        <f t="shared" si="4"/>
        <v>8053.4</v>
      </c>
      <c r="G315" s="1132">
        <f t="shared" si="4"/>
        <v>8053.3960000000006</v>
      </c>
    </row>
    <row r="316" spans="1:7" s="1104" customFormat="1" ht="12.75" customHeight="1" x14ac:dyDescent="0.2">
      <c r="A316" s="1131" t="s">
        <v>2191</v>
      </c>
      <c r="B316" s="1132">
        <v>56059.11</v>
      </c>
      <c r="C316" s="1132">
        <v>56059.108999999997</v>
      </c>
      <c r="D316" s="1132">
        <v>0</v>
      </c>
      <c r="E316" s="1132">
        <v>0</v>
      </c>
      <c r="F316" s="1132">
        <f t="shared" si="4"/>
        <v>56059.11</v>
      </c>
      <c r="G316" s="1132">
        <f t="shared" si="4"/>
        <v>56059.108999999997</v>
      </c>
    </row>
    <row r="317" spans="1:7" s="1104" customFormat="1" ht="12.75" customHeight="1" x14ac:dyDescent="0.2">
      <c r="A317" s="1131" t="s">
        <v>2192</v>
      </c>
      <c r="B317" s="1132">
        <v>61653.740000000005</v>
      </c>
      <c r="C317" s="1132">
        <v>61653.736000000004</v>
      </c>
      <c r="D317" s="1132">
        <v>0</v>
      </c>
      <c r="E317" s="1132">
        <v>0</v>
      </c>
      <c r="F317" s="1132">
        <f t="shared" si="4"/>
        <v>61653.740000000005</v>
      </c>
      <c r="G317" s="1132">
        <f t="shared" si="4"/>
        <v>61653.736000000004</v>
      </c>
    </row>
    <row r="318" spans="1:7" s="1104" customFormat="1" ht="12.75" customHeight="1" x14ac:dyDescent="0.2">
      <c r="A318" s="1131" t="s">
        <v>2193</v>
      </c>
      <c r="B318" s="1132">
        <v>34248.22</v>
      </c>
      <c r="C318" s="1132">
        <v>34245.287960000001</v>
      </c>
      <c r="D318" s="1132">
        <v>0</v>
      </c>
      <c r="E318" s="1132">
        <v>0</v>
      </c>
      <c r="F318" s="1132">
        <f t="shared" si="4"/>
        <v>34248.22</v>
      </c>
      <c r="G318" s="1132">
        <f t="shared" si="4"/>
        <v>34245.287960000001</v>
      </c>
    </row>
    <row r="319" spans="1:7" s="1104" customFormat="1" ht="12.75" customHeight="1" x14ac:dyDescent="0.2">
      <c r="A319" s="1131" t="s">
        <v>2194</v>
      </c>
      <c r="B319" s="1132">
        <v>9728.5199999999986</v>
      </c>
      <c r="C319" s="1132">
        <v>9728.5169999999998</v>
      </c>
      <c r="D319" s="1132">
        <v>0</v>
      </c>
      <c r="E319" s="1132">
        <v>0</v>
      </c>
      <c r="F319" s="1132">
        <f t="shared" si="4"/>
        <v>9728.5199999999986</v>
      </c>
      <c r="G319" s="1132">
        <f t="shared" si="4"/>
        <v>9728.5169999999998</v>
      </c>
    </row>
    <row r="320" spans="1:7" s="1104" customFormat="1" ht="12.75" customHeight="1" x14ac:dyDescent="0.2">
      <c r="A320" s="1131" t="s">
        <v>2195</v>
      </c>
      <c r="B320" s="1132">
        <v>21797.599999999999</v>
      </c>
      <c r="C320" s="1132">
        <v>21797.602000000003</v>
      </c>
      <c r="D320" s="1132">
        <v>0</v>
      </c>
      <c r="E320" s="1132">
        <v>0</v>
      </c>
      <c r="F320" s="1132">
        <f t="shared" si="4"/>
        <v>21797.599999999999</v>
      </c>
      <c r="G320" s="1132">
        <f t="shared" si="4"/>
        <v>21797.602000000003</v>
      </c>
    </row>
    <row r="321" spans="1:7" s="1104" customFormat="1" ht="12.75" customHeight="1" x14ac:dyDescent="0.2">
      <c r="A321" s="1131" t="s">
        <v>2196</v>
      </c>
      <c r="B321" s="1132">
        <v>7085.43</v>
      </c>
      <c r="C321" s="1132">
        <v>6998.4862000000012</v>
      </c>
      <c r="D321" s="1132">
        <v>0</v>
      </c>
      <c r="E321" s="1132">
        <v>0</v>
      </c>
      <c r="F321" s="1132">
        <f t="shared" si="4"/>
        <v>7085.43</v>
      </c>
      <c r="G321" s="1132">
        <f t="shared" si="4"/>
        <v>6998.4862000000012</v>
      </c>
    </row>
    <row r="322" spans="1:7" s="1104" customFormat="1" ht="12.75" customHeight="1" x14ac:dyDescent="0.2">
      <c r="A322" s="1131" t="s">
        <v>2197</v>
      </c>
      <c r="B322" s="1132">
        <v>7760.84</v>
      </c>
      <c r="C322" s="1132">
        <v>7659.4550000000008</v>
      </c>
      <c r="D322" s="1132">
        <v>0</v>
      </c>
      <c r="E322" s="1132">
        <v>0</v>
      </c>
      <c r="F322" s="1132">
        <f t="shared" si="4"/>
        <v>7760.84</v>
      </c>
      <c r="G322" s="1132">
        <f t="shared" si="4"/>
        <v>7659.4550000000008</v>
      </c>
    </row>
    <row r="323" spans="1:7" s="1104" customFormat="1" ht="12.75" customHeight="1" x14ac:dyDescent="0.2">
      <c r="A323" s="1131" t="s">
        <v>2198</v>
      </c>
      <c r="B323" s="1132">
        <v>21120.15</v>
      </c>
      <c r="C323" s="1132">
        <v>21071.010999999999</v>
      </c>
      <c r="D323" s="1132">
        <v>0</v>
      </c>
      <c r="E323" s="1132">
        <v>0</v>
      </c>
      <c r="F323" s="1132">
        <f t="shared" si="4"/>
        <v>21120.15</v>
      </c>
      <c r="G323" s="1132">
        <f t="shared" si="4"/>
        <v>21071.010999999999</v>
      </c>
    </row>
    <row r="324" spans="1:7" s="1104" customFormat="1" ht="12.75" customHeight="1" x14ac:dyDescent="0.2">
      <c r="A324" s="1131" t="s">
        <v>2199</v>
      </c>
      <c r="B324" s="1132">
        <v>7489.28</v>
      </c>
      <c r="C324" s="1132">
        <v>7489.277</v>
      </c>
      <c r="D324" s="1132">
        <v>0</v>
      </c>
      <c r="E324" s="1132">
        <v>0</v>
      </c>
      <c r="F324" s="1132">
        <f t="shared" si="4"/>
        <v>7489.28</v>
      </c>
      <c r="G324" s="1132">
        <f t="shared" si="4"/>
        <v>7489.277</v>
      </c>
    </row>
    <row r="325" spans="1:7" s="1104" customFormat="1" ht="12.75" customHeight="1" x14ac:dyDescent="0.2">
      <c r="A325" s="1131" t="s">
        <v>2200</v>
      </c>
      <c r="B325" s="1132">
        <v>7547.4400000000005</v>
      </c>
      <c r="C325" s="1132">
        <v>7499.1381299999994</v>
      </c>
      <c r="D325" s="1132">
        <v>0</v>
      </c>
      <c r="E325" s="1132">
        <v>0</v>
      </c>
      <c r="F325" s="1132">
        <f t="shared" si="4"/>
        <v>7547.4400000000005</v>
      </c>
      <c r="G325" s="1132">
        <f t="shared" si="4"/>
        <v>7499.1381299999994</v>
      </c>
    </row>
    <row r="326" spans="1:7" s="1104" customFormat="1" ht="12.75" customHeight="1" x14ac:dyDescent="0.2">
      <c r="A326" s="1131" t="s">
        <v>2201</v>
      </c>
      <c r="B326" s="1132">
        <v>12940.119999999999</v>
      </c>
      <c r="C326" s="1132">
        <v>12940.123</v>
      </c>
      <c r="D326" s="1132">
        <v>0</v>
      </c>
      <c r="E326" s="1132">
        <v>0</v>
      </c>
      <c r="F326" s="1132">
        <f t="shared" ref="F326:G389" si="5">B326+D326</f>
        <v>12940.119999999999</v>
      </c>
      <c r="G326" s="1132">
        <f t="shared" si="5"/>
        <v>12940.123</v>
      </c>
    </row>
    <row r="327" spans="1:7" s="1104" customFormat="1" ht="12.75" customHeight="1" x14ac:dyDescent="0.2">
      <c r="A327" s="1131" t="s">
        <v>2202</v>
      </c>
      <c r="B327" s="1132">
        <v>21997.83</v>
      </c>
      <c r="C327" s="1132">
        <v>21997.824000000001</v>
      </c>
      <c r="D327" s="1132">
        <v>0</v>
      </c>
      <c r="E327" s="1132">
        <v>0</v>
      </c>
      <c r="F327" s="1132">
        <f t="shared" si="5"/>
        <v>21997.83</v>
      </c>
      <c r="G327" s="1132">
        <f t="shared" si="5"/>
        <v>21997.824000000001</v>
      </c>
    </row>
    <row r="328" spans="1:7" s="1104" customFormat="1" ht="12.75" customHeight="1" x14ac:dyDescent="0.2">
      <c r="A328" s="1131" t="s">
        <v>2203</v>
      </c>
      <c r="B328" s="1132">
        <v>76511.88</v>
      </c>
      <c r="C328" s="1132">
        <v>76503.579000000012</v>
      </c>
      <c r="D328" s="1132">
        <v>23.37</v>
      </c>
      <c r="E328" s="1132">
        <v>23.364999999999998</v>
      </c>
      <c r="F328" s="1132">
        <f t="shared" si="5"/>
        <v>76535.25</v>
      </c>
      <c r="G328" s="1132">
        <f t="shared" si="5"/>
        <v>76526.944000000018</v>
      </c>
    </row>
    <row r="329" spans="1:7" s="1104" customFormat="1" ht="12.75" customHeight="1" x14ac:dyDescent="0.2">
      <c r="A329" s="1131" t="s">
        <v>2204</v>
      </c>
      <c r="B329" s="1132">
        <v>72485.210000000006</v>
      </c>
      <c r="C329" s="1132">
        <v>72485.198919999995</v>
      </c>
      <c r="D329" s="1132">
        <v>0</v>
      </c>
      <c r="E329" s="1132">
        <v>0</v>
      </c>
      <c r="F329" s="1132">
        <f t="shared" si="5"/>
        <v>72485.210000000006</v>
      </c>
      <c r="G329" s="1132">
        <f t="shared" si="5"/>
        <v>72485.198919999995</v>
      </c>
    </row>
    <row r="330" spans="1:7" s="1104" customFormat="1" ht="12.75" customHeight="1" x14ac:dyDescent="0.2">
      <c r="A330" s="1131" t="s">
        <v>2205</v>
      </c>
      <c r="B330" s="1132">
        <v>46539.12</v>
      </c>
      <c r="C330" s="1132">
        <v>46539.118000000002</v>
      </c>
      <c r="D330" s="1132">
        <v>0</v>
      </c>
      <c r="E330" s="1132">
        <v>0</v>
      </c>
      <c r="F330" s="1132">
        <f t="shared" si="5"/>
        <v>46539.12</v>
      </c>
      <c r="G330" s="1132">
        <f t="shared" si="5"/>
        <v>46539.118000000002</v>
      </c>
    </row>
    <row r="331" spans="1:7" s="1104" customFormat="1" ht="12.75" customHeight="1" x14ac:dyDescent="0.2">
      <c r="A331" s="1131" t="s">
        <v>2206</v>
      </c>
      <c r="B331" s="1132">
        <v>29647.47</v>
      </c>
      <c r="C331" s="1132">
        <v>29419.382000000005</v>
      </c>
      <c r="D331" s="1132">
        <v>23.37</v>
      </c>
      <c r="E331" s="1132">
        <v>23.364999999999998</v>
      </c>
      <c r="F331" s="1132">
        <f t="shared" si="5"/>
        <v>29670.84</v>
      </c>
      <c r="G331" s="1132">
        <f t="shared" si="5"/>
        <v>29442.747000000007</v>
      </c>
    </row>
    <row r="332" spans="1:7" s="1104" customFormat="1" ht="12.75" customHeight="1" x14ac:dyDescent="0.2">
      <c r="A332" s="1131" t="s">
        <v>2207</v>
      </c>
      <c r="B332" s="1132">
        <v>48538.49</v>
      </c>
      <c r="C332" s="1132">
        <v>48455.338670000005</v>
      </c>
      <c r="D332" s="1132">
        <v>0</v>
      </c>
      <c r="E332" s="1132">
        <v>0</v>
      </c>
      <c r="F332" s="1132">
        <f t="shared" si="5"/>
        <v>48538.49</v>
      </c>
      <c r="G332" s="1132">
        <f t="shared" si="5"/>
        <v>48455.338670000005</v>
      </c>
    </row>
    <row r="333" spans="1:7" s="1104" customFormat="1" ht="12.75" customHeight="1" x14ac:dyDescent="0.2">
      <c r="A333" s="1131" t="s">
        <v>2208</v>
      </c>
      <c r="B333" s="1132">
        <v>64739.710000000006</v>
      </c>
      <c r="C333" s="1132">
        <v>64710.534999999996</v>
      </c>
      <c r="D333" s="1132">
        <v>23.37</v>
      </c>
      <c r="E333" s="1132">
        <v>23.364999999999998</v>
      </c>
      <c r="F333" s="1132">
        <f t="shared" si="5"/>
        <v>64763.080000000009</v>
      </c>
      <c r="G333" s="1132">
        <f t="shared" si="5"/>
        <v>64733.899999999994</v>
      </c>
    </row>
    <row r="334" spans="1:7" s="1104" customFormat="1" ht="12.75" customHeight="1" x14ac:dyDescent="0.2">
      <c r="A334" s="1131" t="s">
        <v>2209</v>
      </c>
      <c r="B334" s="1132">
        <v>77022.81</v>
      </c>
      <c r="C334" s="1132">
        <v>77022.804999999993</v>
      </c>
      <c r="D334" s="1132">
        <v>0</v>
      </c>
      <c r="E334" s="1132">
        <v>0</v>
      </c>
      <c r="F334" s="1132">
        <f t="shared" si="5"/>
        <v>77022.81</v>
      </c>
      <c r="G334" s="1132">
        <f t="shared" si="5"/>
        <v>77022.804999999993</v>
      </c>
    </row>
    <row r="335" spans="1:7" s="1104" customFormat="1" ht="12.75" customHeight="1" x14ac:dyDescent="0.2">
      <c r="A335" s="1131" t="s">
        <v>2210</v>
      </c>
      <c r="B335" s="1132">
        <v>34335.89</v>
      </c>
      <c r="C335" s="1132">
        <v>34334.97294</v>
      </c>
      <c r="D335" s="1132">
        <v>23.37</v>
      </c>
      <c r="E335" s="1132">
        <v>23.364999999999998</v>
      </c>
      <c r="F335" s="1132">
        <f t="shared" si="5"/>
        <v>34359.26</v>
      </c>
      <c r="G335" s="1132">
        <f t="shared" si="5"/>
        <v>34358.337939999998</v>
      </c>
    </row>
    <row r="336" spans="1:7" s="1104" customFormat="1" ht="12.75" customHeight="1" x14ac:dyDescent="0.2">
      <c r="A336" s="1131" t="s">
        <v>2211</v>
      </c>
      <c r="B336" s="1132">
        <v>11502.68</v>
      </c>
      <c r="C336" s="1132">
        <v>11502.669999999998</v>
      </c>
      <c r="D336" s="1132">
        <v>0</v>
      </c>
      <c r="E336" s="1132">
        <v>0</v>
      </c>
      <c r="F336" s="1132">
        <f t="shared" si="5"/>
        <v>11502.68</v>
      </c>
      <c r="G336" s="1132">
        <f t="shared" si="5"/>
        <v>11502.669999999998</v>
      </c>
    </row>
    <row r="337" spans="1:7" s="1104" customFormat="1" ht="12.75" customHeight="1" x14ac:dyDescent="0.2">
      <c r="A337" s="1131" t="s">
        <v>2212</v>
      </c>
      <c r="B337" s="1132">
        <v>17237.189999999999</v>
      </c>
      <c r="C337" s="1132">
        <v>17237.186000000002</v>
      </c>
      <c r="D337" s="1132">
        <v>0</v>
      </c>
      <c r="E337" s="1132">
        <v>0</v>
      </c>
      <c r="F337" s="1132">
        <f t="shared" si="5"/>
        <v>17237.189999999999</v>
      </c>
      <c r="G337" s="1132">
        <f t="shared" si="5"/>
        <v>17237.186000000002</v>
      </c>
    </row>
    <row r="338" spans="1:7" s="1104" customFormat="1" ht="12.75" customHeight="1" x14ac:dyDescent="0.2">
      <c r="A338" s="1131" t="s">
        <v>2213</v>
      </c>
      <c r="B338" s="1132">
        <v>52220.29</v>
      </c>
      <c r="C338" s="1132">
        <v>52005.080450000001</v>
      </c>
      <c r="D338" s="1132">
        <v>0</v>
      </c>
      <c r="E338" s="1132">
        <v>0</v>
      </c>
      <c r="F338" s="1132">
        <f t="shared" si="5"/>
        <v>52220.29</v>
      </c>
      <c r="G338" s="1132">
        <f t="shared" si="5"/>
        <v>52005.080450000001</v>
      </c>
    </row>
    <row r="339" spans="1:7" s="1104" customFormat="1" ht="12.75" customHeight="1" x14ac:dyDescent="0.2">
      <c r="A339" s="1131" t="s">
        <v>2214</v>
      </c>
      <c r="B339" s="1132">
        <v>45400.47</v>
      </c>
      <c r="C339" s="1132">
        <v>45055.611739999993</v>
      </c>
      <c r="D339" s="1132">
        <v>0</v>
      </c>
      <c r="E339" s="1132">
        <v>0</v>
      </c>
      <c r="F339" s="1132">
        <f t="shared" si="5"/>
        <v>45400.47</v>
      </c>
      <c r="G339" s="1132">
        <f t="shared" si="5"/>
        <v>45055.611739999993</v>
      </c>
    </row>
    <row r="340" spans="1:7" s="1104" customFormat="1" ht="12.75" customHeight="1" x14ac:dyDescent="0.2">
      <c r="A340" s="1131" t="s">
        <v>2215</v>
      </c>
      <c r="B340" s="1132">
        <v>37045.64</v>
      </c>
      <c r="C340" s="1132">
        <v>37045.629000000001</v>
      </c>
      <c r="D340" s="1132">
        <v>456.41</v>
      </c>
      <c r="E340" s="1132">
        <v>456.41199999999998</v>
      </c>
      <c r="F340" s="1132">
        <f t="shared" si="5"/>
        <v>37502.050000000003</v>
      </c>
      <c r="G340" s="1132">
        <f t="shared" si="5"/>
        <v>37502.040999999997</v>
      </c>
    </row>
    <row r="341" spans="1:7" s="1104" customFormat="1" ht="12.75" customHeight="1" x14ac:dyDescent="0.2">
      <c r="A341" s="1131" t="s">
        <v>2216</v>
      </c>
      <c r="B341" s="1132">
        <v>67514.92</v>
      </c>
      <c r="C341" s="1132">
        <v>67452.442999999999</v>
      </c>
      <c r="D341" s="1132">
        <v>0</v>
      </c>
      <c r="E341" s="1132">
        <v>0</v>
      </c>
      <c r="F341" s="1132">
        <f t="shared" si="5"/>
        <v>67514.92</v>
      </c>
      <c r="G341" s="1132">
        <f t="shared" si="5"/>
        <v>67452.442999999999</v>
      </c>
    </row>
    <row r="342" spans="1:7" s="1104" customFormat="1" ht="12.75" customHeight="1" x14ac:dyDescent="0.2">
      <c r="A342" s="1131" t="s">
        <v>2217</v>
      </c>
      <c r="B342" s="1132">
        <v>101702.59999999999</v>
      </c>
      <c r="C342" s="1132">
        <v>101644.77039999999</v>
      </c>
      <c r="D342" s="1132">
        <v>70.099999999999994</v>
      </c>
      <c r="E342" s="1132">
        <v>64.704059999999998</v>
      </c>
      <c r="F342" s="1132">
        <f t="shared" si="5"/>
        <v>101772.7</v>
      </c>
      <c r="G342" s="1132">
        <f t="shared" si="5"/>
        <v>101709.47446</v>
      </c>
    </row>
    <row r="343" spans="1:7" s="1104" customFormat="1" ht="12.75" customHeight="1" x14ac:dyDescent="0.2">
      <c r="A343" s="1131" t="s">
        <v>2218</v>
      </c>
      <c r="B343" s="1132">
        <v>50921.14</v>
      </c>
      <c r="C343" s="1132">
        <v>50913.082999999999</v>
      </c>
      <c r="D343" s="1132">
        <v>0</v>
      </c>
      <c r="E343" s="1132">
        <v>0</v>
      </c>
      <c r="F343" s="1132">
        <f t="shared" si="5"/>
        <v>50921.14</v>
      </c>
      <c r="G343" s="1132">
        <f t="shared" si="5"/>
        <v>50913.082999999999</v>
      </c>
    </row>
    <row r="344" spans="1:7" s="1104" customFormat="1" ht="12.75" customHeight="1" x14ac:dyDescent="0.2">
      <c r="A344" s="1131" t="s">
        <v>2219</v>
      </c>
      <c r="B344" s="1132">
        <v>25109.03</v>
      </c>
      <c r="C344" s="1132">
        <v>24971.925879999999</v>
      </c>
      <c r="D344" s="1132">
        <v>0</v>
      </c>
      <c r="E344" s="1132">
        <v>0</v>
      </c>
      <c r="F344" s="1132">
        <f t="shared" si="5"/>
        <v>25109.03</v>
      </c>
      <c r="G344" s="1132">
        <f t="shared" si="5"/>
        <v>24971.925879999999</v>
      </c>
    </row>
    <row r="345" spans="1:7" s="1104" customFormat="1" ht="12.75" customHeight="1" x14ac:dyDescent="0.2">
      <c r="A345" s="1131" t="s">
        <v>2220</v>
      </c>
      <c r="B345" s="1132">
        <v>17582.080000000002</v>
      </c>
      <c r="C345" s="1132">
        <v>17581.082150000002</v>
      </c>
      <c r="D345" s="1132">
        <v>0</v>
      </c>
      <c r="E345" s="1132">
        <v>0</v>
      </c>
      <c r="F345" s="1132">
        <f t="shared" si="5"/>
        <v>17582.080000000002</v>
      </c>
      <c r="G345" s="1132">
        <f t="shared" si="5"/>
        <v>17581.082150000002</v>
      </c>
    </row>
    <row r="346" spans="1:7" s="1104" customFormat="1" ht="12.75" customHeight="1" x14ac:dyDescent="0.2">
      <c r="A346" s="1131" t="s">
        <v>2221</v>
      </c>
      <c r="B346" s="1132">
        <v>45581.450000000004</v>
      </c>
      <c r="C346" s="1132">
        <v>45581.448000000004</v>
      </c>
      <c r="D346" s="1132">
        <v>0</v>
      </c>
      <c r="E346" s="1132">
        <v>0</v>
      </c>
      <c r="F346" s="1132">
        <f t="shared" si="5"/>
        <v>45581.450000000004</v>
      </c>
      <c r="G346" s="1132">
        <f t="shared" si="5"/>
        <v>45581.448000000004</v>
      </c>
    </row>
    <row r="347" spans="1:7" s="1104" customFormat="1" ht="12.75" customHeight="1" x14ac:dyDescent="0.2">
      <c r="A347" s="1131" t="s">
        <v>2222</v>
      </c>
      <c r="B347" s="1132">
        <v>48675.67</v>
      </c>
      <c r="C347" s="1132">
        <v>48597.822999999997</v>
      </c>
      <c r="D347" s="1132">
        <v>0</v>
      </c>
      <c r="E347" s="1132">
        <v>0</v>
      </c>
      <c r="F347" s="1132">
        <f t="shared" si="5"/>
        <v>48675.67</v>
      </c>
      <c r="G347" s="1132">
        <f t="shared" si="5"/>
        <v>48597.822999999997</v>
      </c>
    </row>
    <row r="348" spans="1:7" s="1104" customFormat="1" ht="12.75" customHeight="1" x14ac:dyDescent="0.2">
      <c r="A348" s="1131" t="s">
        <v>2223</v>
      </c>
      <c r="B348" s="1132">
        <v>10871.1</v>
      </c>
      <c r="C348" s="1132">
        <v>10871.094999999999</v>
      </c>
      <c r="D348" s="1132">
        <v>0</v>
      </c>
      <c r="E348" s="1132">
        <v>0</v>
      </c>
      <c r="F348" s="1132">
        <f t="shared" si="5"/>
        <v>10871.1</v>
      </c>
      <c r="G348" s="1132">
        <f t="shared" si="5"/>
        <v>10871.094999999999</v>
      </c>
    </row>
    <row r="349" spans="1:7" s="1104" customFormat="1" ht="12.75" customHeight="1" x14ac:dyDescent="0.2">
      <c r="A349" s="1131" t="s">
        <v>2224</v>
      </c>
      <c r="B349" s="1132">
        <v>36955.19</v>
      </c>
      <c r="C349" s="1132">
        <v>36955.18</v>
      </c>
      <c r="D349" s="1132">
        <v>0</v>
      </c>
      <c r="E349" s="1132">
        <v>0</v>
      </c>
      <c r="F349" s="1132">
        <f t="shared" si="5"/>
        <v>36955.19</v>
      </c>
      <c r="G349" s="1132">
        <f t="shared" si="5"/>
        <v>36955.18</v>
      </c>
    </row>
    <row r="350" spans="1:7" s="1104" customFormat="1" ht="12.75" customHeight="1" x14ac:dyDescent="0.2">
      <c r="A350" s="1131" t="s">
        <v>2225</v>
      </c>
      <c r="B350" s="1132">
        <v>28218.11</v>
      </c>
      <c r="C350" s="1132">
        <v>28213.690999999999</v>
      </c>
      <c r="D350" s="1132">
        <v>0</v>
      </c>
      <c r="E350" s="1132">
        <v>0</v>
      </c>
      <c r="F350" s="1132">
        <f t="shared" si="5"/>
        <v>28218.11</v>
      </c>
      <c r="G350" s="1132">
        <f t="shared" si="5"/>
        <v>28213.690999999999</v>
      </c>
    </row>
    <row r="351" spans="1:7" s="1104" customFormat="1" ht="12.75" customHeight="1" x14ac:dyDescent="0.2">
      <c r="A351" s="1131" t="s">
        <v>2226</v>
      </c>
      <c r="B351" s="1132">
        <v>52452.26</v>
      </c>
      <c r="C351" s="1132">
        <v>52449.206000000006</v>
      </c>
      <c r="D351" s="1132">
        <v>0</v>
      </c>
      <c r="E351" s="1132">
        <v>0</v>
      </c>
      <c r="F351" s="1132">
        <f t="shared" si="5"/>
        <v>52452.26</v>
      </c>
      <c r="G351" s="1132">
        <f t="shared" si="5"/>
        <v>52449.206000000006</v>
      </c>
    </row>
    <row r="352" spans="1:7" s="1104" customFormat="1" ht="12.75" customHeight="1" x14ac:dyDescent="0.2">
      <c r="A352" s="1131" t="s">
        <v>2227</v>
      </c>
      <c r="B352" s="1132">
        <v>11441.89</v>
      </c>
      <c r="C352" s="1132">
        <v>11441.874</v>
      </c>
      <c r="D352" s="1132">
        <v>0</v>
      </c>
      <c r="E352" s="1132">
        <v>0</v>
      </c>
      <c r="F352" s="1132">
        <f t="shared" si="5"/>
        <v>11441.89</v>
      </c>
      <c r="G352" s="1132">
        <f t="shared" si="5"/>
        <v>11441.874</v>
      </c>
    </row>
    <row r="353" spans="1:7" s="1104" customFormat="1" ht="12.75" customHeight="1" x14ac:dyDescent="0.2">
      <c r="A353" s="1131" t="s">
        <v>2228</v>
      </c>
      <c r="B353" s="1132">
        <v>12725.58</v>
      </c>
      <c r="C353" s="1132">
        <v>12725.576999999999</v>
      </c>
      <c r="D353" s="1132">
        <v>0</v>
      </c>
      <c r="E353" s="1132">
        <v>0</v>
      </c>
      <c r="F353" s="1132">
        <f t="shared" si="5"/>
        <v>12725.58</v>
      </c>
      <c r="G353" s="1132">
        <f t="shared" si="5"/>
        <v>12725.576999999999</v>
      </c>
    </row>
    <row r="354" spans="1:7" s="1104" customFormat="1" ht="12.75" customHeight="1" x14ac:dyDescent="0.2">
      <c r="A354" s="1131" t="s">
        <v>2229</v>
      </c>
      <c r="B354" s="1132">
        <v>35913.070000000007</v>
      </c>
      <c r="C354" s="1132">
        <v>35910.261000000006</v>
      </c>
      <c r="D354" s="1132">
        <v>0</v>
      </c>
      <c r="E354" s="1132">
        <v>0</v>
      </c>
      <c r="F354" s="1132">
        <f t="shared" si="5"/>
        <v>35913.070000000007</v>
      </c>
      <c r="G354" s="1132">
        <f t="shared" si="5"/>
        <v>35910.261000000006</v>
      </c>
    </row>
    <row r="355" spans="1:7" s="1104" customFormat="1" ht="12.75" customHeight="1" x14ac:dyDescent="0.2">
      <c r="A355" s="1131" t="s">
        <v>2230</v>
      </c>
      <c r="B355" s="1132">
        <v>7510.84</v>
      </c>
      <c r="C355" s="1132">
        <v>7510.8430000000008</v>
      </c>
      <c r="D355" s="1132">
        <v>0</v>
      </c>
      <c r="E355" s="1132">
        <v>0</v>
      </c>
      <c r="F355" s="1132">
        <f t="shared" si="5"/>
        <v>7510.84</v>
      </c>
      <c r="G355" s="1132">
        <f t="shared" si="5"/>
        <v>7510.8430000000008</v>
      </c>
    </row>
    <row r="356" spans="1:7" s="1104" customFormat="1" ht="12.75" customHeight="1" x14ac:dyDescent="0.2">
      <c r="A356" s="1131" t="s">
        <v>2231</v>
      </c>
      <c r="B356" s="1132">
        <v>36683.32</v>
      </c>
      <c r="C356" s="1132">
        <v>36683.313000000002</v>
      </c>
      <c r="D356" s="1132">
        <v>0</v>
      </c>
      <c r="E356" s="1132">
        <v>0</v>
      </c>
      <c r="F356" s="1132">
        <f t="shared" si="5"/>
        <v>36683.32</v>
      </c>
      <c r="G356" s="1132">
        <f t="shared" si="5"/>
        <v>36683.313000000002</v>
      </c>
    </row>
    <row r="357" spans="1:7" s="1104" customFormat="1" ht="12.75" customHeight="1" x14ac:dyDescent="0.2">
      <c r="A357" s="1131" t="s">
        <v>2232</v>
      </c>
      <c r="B357" s="1132">
        <v>49006.8</v>
      </c>
      <c r="C357" s="1132">
        <v>49006.798000000003</v>
      </c>
      <c r="D357" s="1132">
        <v>0</v>
      </c>
      <c r="E357" s="1132">
        <v>0</v>
      </c>
      <c r="F357" s="1132">
        <f t="shared" si="5"/>
        <v>49006.8</v>
      </c>
      <c r="G357" s="1132">
        <f t="shared" si="5"/>
        <v>49006.798000000003</v>
      </c>
    </row>
    <row r="358" spans="1:7" s="1104" customFormat="1" ht="12.75" customHeight="1" x14ac:dyDescent="0.2">
      <c r="A358" s="1131" t="s">
        <v>2233</v>
      </c>
      <c r="B358" s="1132">
        <v>9585.5</v>
      </c>
      <c r="C358" s="1132">
        <v>9562.8700000000008</v>
      </c>
      <c r="D358" s="1132">
        <v>0</v>
      </c>
      <c r="E358" s="1132">
        <v>0</v>
      </c>
      <c r="F358" s="1132">
        <f t="shared" si="5"/>
        <v>9585.5</v>
      </c>
      <c r="G358" s="1132">
        <f t="shared" si="5"/>
        <v>9562.8700000000008</v>
      </c>
    </row>
    <row r="359" spans="1:7" s="1104" customFormat="1" ht="12.75" customHeight="1" x14ac:dyDescent="0.2">
      <c r="A359" s="1131" t="s">
        <v>2234</v>
      </c>
      <c r="B359" s="1132">
        <v>19416.560000000001</v>
      </c>
      <c r="C359" s="1132">
        <v>19416.561999999998</v>
      </c>
      <c r="D359" s="1132">
        <v>0</v>
      </c>
      <c r="E359" s="1132">
        <v>0</v>
      </c>
      <c r="F359" s="1132">
        <f t="shared" si="5"/>
        <v>19416.560000000001</v>
      </c>
      <c r="G359" s="1132">
        <f t="shared" si="5"/>
        <v>19416.561999999998</v>
      </c>
    </row>
    <row r="360" spans="1:7" s="1104" customFormat="1" ht="12.75" customHeight="1" x14ac:dyDescent="0.2">
      <c r="A360" s="1131" t="s">
        <v>2235</v>
      </c>
      <c r="B360" s="1132">
        <v>6061.5300000000007</v>
      </c>
      <c r="C360" s="1132">
        <v>6061.5250000000005</v>
      </c>
      <c r="D360" s="1132">
        <v>0</v>
      </c>
      <c r="E360" s="1132">
        <v>0</v>
      </c>
      <c r="F360" s="1132">
        <f t="shared" si="5"/>
        <v>6061.5300000000007</v>
      </c>
      <c r="G360" s="1132">
        <f t="shared" si="5"/>
        <v>6061.5250000000005</v>
      </c>
    </row>
    <row r="361" spans="1:7" s="1104" customFormat="1" ht="12.75" customHeight="1" x14ac:dyDescent="0.2">
      <c r="A361" s="1131" t="s">
        <v>2236</v>
      </c>
      <c r="B361" s="1132">
        <v>7109.27</v>
      </c>
      <c r="C361" s="1132">
        <v>7109.2669999999998</v>
      </c>
      <c r="D361" s="1132">
        <v>0</v>
      </c>
      <c r="E361" s="1132">
        <v>0</v>
      </c>
      <c r="F361" s="1132">
        <f t="shared" si="5"/>
        <v>7109.27</v>
      </c>
      <c r="G361" s="1132">
        <f t="shared" si="5"/>
        <v>7109.2669999999998</v>
      </c>
    </row>
    <row r="362" spans="1:7" s="1104" customFormat="1" ht="12.75" customHeight="1" x14ac:dyDescent="0.2">
      <c r="A362" s="1131" t="s">
        <v>2237</v>
      </c>
      <c r="B362" s="1132">
        <v>17986.239999999998</v>
      </c>
      <c r="C362" s="1132">
        <v>17986.238999999998</v>
      </c>
      <c r="D362" s="1132">
        <v>0</v>
      </c>
      <c r="E362" s="1132">
        <v>0</v>
      </c>
      <c r="F362" s="1132">
        <f t="shared" si="5"/>
        <v>17986.239999999998</v>
      </c>
      <c r="G362" s="1132">
        <f t="shared" si="5"/>
        <v>17986.238999999998</v>
      </c>
    </row>
    <row r="363" spans="1:7" s="1104" customFormat="1" ht="21" x14ac:dyDescent="0.2">
      <c r="A363" s="1131" t="s">
        <v>2238</v>
      </c>
      <c r="B363" s="1132">
        <v>24827.75</v>
      </c>
      <c r="C363" s="1132">
        <v>24827.744000000002</v>
      </c>
      <c r="D363" s="1132">
        <v>0</v>
      </c>
      <c r="E363" s="1132">
        <v>0</v>
      </c>
      <c r="F363" s="1132">
        <f t="shared" si="5"/>
        <v>24827.75</v>
      </c>
      <c r="G363" s="1132">
        <f t="shared" si="5"/>
        <v>24827.744000000002</v>
      </c>
    </row>
    <row r="364" spans="1:7" s="1104" customFormat="1" ht="21" x14ac:dyDescent="0.2">
      <c r="A364" s="1131" t="s">
        <v>2239</v>
      </c>
      <c r="B364" s="1132">
        <v>8435.52</v>
      </c>
      <c r="C364" s="1132">
        <v>8432.0359999999982</v>
      </c>
      <c r="D364" s="1132">
        <v>0</v>
      </c>
      <c r="E364" s="1132">
        <v>0</v>
      </c>
      <c r="F364" s="1132">
        <f t="shared" si="5"/>
        <v>8435.52</v>
      </c>
      <c r="G364" s="1132">
        <f t="shared" si="5"/>
        <v>8432.0359999999982</v>
      </c>
    </row>
    <row r="365" spans="1:7" s="1104" customFormat="1" ht="12.75" customHeight="1" x14ac:dyDescent="0.2">
      <c r="A365" s="1131" t="s">
        <v>2240</v>
      </c>
      <c r="B365" s="1132">
        <v>8101.0700000000006</v>
      </c>
      <c r="C365" s="1132">
        <v>8101.0660000000007</v>
      </c>
      <c r="D365" s="1132">
        <v>0</v>
      </c>
      <c r="E365" s="1132">
        <v>0</v>
      </c>
      <c r="F365" s="1132">
        <f t="shared" si="5"/>
        <v>8101.0700000000006</v>
      </c>
      <c r="G365" s="1132">
        <f t="shared" si="5"/>
        <v>8101.0660000000007</v>
      </c>
    </row>
    <row r="366" spans="1:7" s="1104" customFormat="1" ht="21" x14ac:dyDescent="0.2">
      <c r="A366" s="1131" t="s">
        <v>2241</v>
      </c>
      <c r="B366" s="1132">
        <v>10123.210000000001</v>
      </c>
      <c r="C366" s="1132">
        <v>10091.366</v>
      </c>
      <c r="D366" s="1132">
        <v>0</v>
      </c>
      <c r="E366" s="1132">
        <v>0</v>
      </c>
      <c r="F366" s="1132">
        <f t="shared" si="5"/>
        <v>10123.210000000001</v>
      </c>
      <c r="G366" s="1132">
        <f t="shared" si="5"/>
        <v>10091.366</v>
      </c>
    </row>
    <row r="367" spans="1:7" s="1104" customFormat="1" ht="12.75" customHeight="1" x14ac:dyDescent="0.2">
      <c r="A367" s="1131" t="s">
        <v>2242</v>
      </c>
      <c r="B367" s="1132">
        <v>12241.63</v>
      </c>
      <c r="C367" s="1132">
        <v>12229.423999999999</v>
      </c>
      <c r="D367" s="1132">
        <v>0</v>
      </c>
      <c r="E367" s="1132">
        <v>0</v>
      </c>
      <c r="F367" s="1132">
        <f t="shared" si="5"/>
        <v>12241.63</v>
      </c>
      <c r="G367" s="1132">
        <f t="shared" si="5"/>
        <v>12229.423999999999</v>
      </c>
    </row>
    <row r="368" spans="1:7" s="1104" customFormat="1" ht="12.75" customHeight="1" x14ac:dyDescent="0.2">
      <c r="A368" s="1131" t="s">
        <v>2243</v>
      </c>
      <c r="B368" s="1132">
        <v>15833.54</v>
      </c>
      <c r="C368" s="1132">
        <v>15833.536999999998</v>
      </c>
      <c r="D368" s="1132">
        <v>0</v>
      </c>
      <c r="E368" s="1132">
        <v>0</v>
      </c>
      <c r="F368" s="1132">
        <f t="shared" si="5"/>
        <v>15833.54</v>
      </c>
      <c r="G368" s="1132">
        <f t="shared" si="5"/>
        <v>15833.536999999998</v>
      </c>
    </row>
    <row r="369" spans="1:7" s="1104" customFormat="1" ht="21" x14ac:dyDescent="0.2">
      <c r="A369" s="1131" t="s">
        <v>2244</v>
      </c>
      <c r="B369" s="1132">
        <v>21321.469999999998</v>
      </c>
      <c r="C369" s="1132">
        <v>21321.466</v>
      </c>
      <c r="D369" s="1132">
        <v>0</v>
      </c>
      <c r="E369" s="1132">
        <v>0</v>
      </c>
      <c r="F369" s="1132">
        <f t="shared" si="5"/>
        <v>21321.469999999998</v>
      </c>
      <c r="G369" s="1132">
        <f t="shared" si="5"/>
        <v>21321.466</v>
      </c>
    </row>
    <row r="370" spans="1:7" s="1104" customFormat="1" ht="12.75" customHeight="1" x14ac:dyDescent="0.2">
      <c r="A370" s="1131" t="s">
        <v>2245</v>
      </c>
      <c r="B370" s="1132">
        <v>5382.67</v>
      </c>
      <c r="C370" s="1132">
        <v>5382.67</v>
      </c>
      <c r="D370" s="1132">
        <v>0</v>
      </c>
      <c r="E370" s="1132">
        <v>0</v>
      </c>
      <c r="F370" s="1132">
        <f t="shared" si="5"/>
        <v>5382.67</v>
      </c>
      <c r="G370" s="1132">
        <f t="shared" si="5"/>
        <v>5382.67</v>
      </c>
    </row>
    <row r="371" spans="1:7" s="1104" customFormat="1" ht="21" x14ac:dyDescent="0.2">
      <c r="A371" s="1131" t="s">
        <v>2246</v>
      </c>
      <c r="B371" s="1132">
        <v>1949.8799999999999</v>
      </c>
      <c r="C371" s="1132">
        <v>1949.88</v>
      </c>
      <c r="D371" s="1132">
        <v>0</v>
      </c>
      <c r="E371" s="1132">
        <v>0</v>
      </c>
      <c r="F371" s="1132">
        <f t="shared" si="5"/>
        <v>1949.8799999999999</v>
      </c>
      <c r="G371" s="1132">
        <f t="shared" si="5"/>
        <v>1949.88</v>
      </c>
    </row>
    <row r="372" spans="1:7" s="1104" customFormat="1" ht="12.75" customHeight="1" x14ac:dyDescent="0.2">
      <c r="A372" s="1131" t="s">
        <v>2247</v>
      </c>
      <c r="B372" s="1132">
        <v>4234.32</v>
      </c>
      <c r="C372" s="1132">
        <v>4234.317</v>
      </c>
      <c r="D372" s="1132">
        <v>0</v>
      </c>
      <c r="E372" s="1132">
        <v>0</v>
      </c>
      <c r="F372" s="1132">
        <f t="shared" si="5"/>
        <v>4234.32</v>
      </c>
      <c r="G372" s="1132">
        <f t="shared" si="5"/>
        <v>4234.317</v>
      </c>
    </row>
    <row r="373" spans="1:7" s="1104" customFormat="1" ht="12.75" customHeight="1" x14ac:dyDescent="0.2">
      <c r="A373" s="1131" t="s">
        <v>2248</v>
      </c>
      <c r="B373" s="1132">
        <v>12176.82</v>
      </c>
      <c r="C373" s="1132">
        <v>12141.232</v>
      </c>
      <c r="D373" s="1132">
        <v>0</v>
      </c>
      <c r="E373" s="1132">
        <v>0</v>
      </c>
      <c r="F373" s="1132">
        <f t="shared" si="5"/>
        <v>12176.82</v>
      </c>
      <c r="G373" s="1132">
        <f t="shared" si="5"/>
        <v>12141.232</v>
      </c>
    </row>
    <row r="374" spans="1:7" s="1104" customFormat="1" ht="12.75" customHeight="1" x14ac:dyDescent="0.2">
      <c r="A374" s="1131" t="s">
        <v>2249</v>
      </c>
      <c r="B374" s="1132">
        <v>24239.100000000002</v>
      </c>
      <c r="C374" s="1132">
        <v>24237.719160000001</v>
      </c>
      <c r="D374" s="1132">
        <v>0</v>
      </c>
      <c r="E374" s="1132">
        <v>0</v>
      </c>
      <c r="F374" s="1132">
        <f t="shared" si="5"/>
        <v>24239.100000000002</v>
      </c>
      <c r="G374" s="1132">
        <f t="shared" si="5"/>
        <v>24237.719160000001</v>
      </c>
    </row>
    <row r="375" spans="1:7" s="1104" customFormat="1" ht="12.75" customHeight="1" x14ac:dyDescent="0.2">
      <c r="A375" s="1131" t="s">
        <v>2250</v>
      </c>
      <c r="B375" s="1132">
        <v>23273.609999999997</v>
      </c>
      <c r="C375" s="1132">
        <v>23272.475000000002</v>
      </c>
      <c r="D375" s="1132">
        <v>0</v>
      </c>
      <c r="E375" s="1132">
        <v>0</v>
      </c>
      <c r="F375" s="1132">
        <f t="shared" si="5"/>
        <v>23273.609999999997</v>
      </c>
      <c r="G375" s="1132">
        <f t="shared" si="5"/>
        <v>23272.475000000002</v>
      </c>
    </row>
    <row r="376" spans="1:7" s="1104" customFormat="1" ht="12.75" customHeight="1" x14ac:dyDescent="0.2">
      <c r="A376" s="1131" t="s">
        <v>2251</v>
      </c>
      <c r="B376" s="1132">
        <v>8348.5299999999988</v>
      </c>
      <c r="C376" s="1132">
        <v>8342.6959999999999</v>
      </c>
      <c r="D376" s="1132">
        <v>0</v>
      </c>
      <c r="E376" s="1132">
        <v>0</v>
      </c>
      <c r="F376" s="1132">
        <f t="shared" si="5"/>
        <v>8348.5299999999988</v>
      </c>
      <c r="G376" s="1132">
        <f t="shared" si="5"/>
        <v>8342.6959999999999</v>
      </c>
    </row>
    <row r="377" spans="1:7" s="1104" customFormat="1" ht="12.75" customHeight="1" x14ac:dyDescent="0.2">
      <c r="A377" s="1131" t="s">
        <v>2252</v>
      </c>
      <c r="B377" s="1132">
        <v>32861.979999999996</v>
      </c>
      <c r="C377" s="1132">
        <v>32855.563999999991</v>
      </c>
      <c r="D377" s="1132">
        <v>0</v>
      </c>
      <c r="E377" s="1132">
        <v>0</v>
      </c>
      <c r="F377" s="1132">
        <f t="shared" si="5"/>
        <v>32861.979999999996</v>
      </c>
      <c r="G377" s="1132">
        <f t="shared" si="5"/>
        <v>32855.563999999991</v>
      </c>
    </row>
    <row r="378" spans="1:7" s="1104" customFormat="1" ht="12.75" customHeight="1" x14ac:dyDescent="0.2">
      <c r="A378" s="1131" t="s">
        <v>2253</v>
      </c>
      <c r="B378" s="1132">
        <v>5636.59</v>
      </c>
      <c r="C378" s="1132">
        <v>5636.5789999999997</v>
      </c>
      <c r="D378" s="1132">
        <v>0</v>
      </c>
      <c r="E378" s="1132">
        <v>0</v>
      </c>
      <c r="F378" s="1132">
        <f t="shared" si="5"/>
        <v>5636.59</v>
      </c>
      <c r="G378" s="1132">
        <f t="shared" si="5"/>
        <v>5636.5789999999997</v>
      </c>
    </row>
    <row r="379" spans="1:7" s="1104" customFormat="1" ht="12.75" customHeight="1" x14ac:dyDescent="0.2">
      <c r="A379" s="1131" t="s">
        <v>2254</v>
      </c>
      <c r="B379" s="1132">
        <v>27838.050000000003</v>
      </c>
      <c r="C379" s="1132">
        <v>27838.040000000005</v>
      </c>
      <c r="D379" s="1132">
        <v>0</v>
      </c>
      <c r="E379" s="1132">
        <v>0</v>
      </c>
      <c r="F379" s="1132">
        <f t="shared" si="5"/>
        <v>27838.050000000003</v>
      </c>
      <c r="G379" s="1132">
        <f t="shared" si="5"/>
        <v>27838.040000000005</v>
      </c>
    </row>
    <row r="380" spans="1:7" s="1104" customFormat="1" ht="12.75" customHeight="1" x14ac:dyDescent="0.2">
      <c r="A380" s="1131" t="s">
        <v>2255</v>
      </c>
      <c r="B380" s="1132">
        <v>6880.83</v>
      </c>
      <c r="C380" s="1132">
        <v>6880.8270000000002</v>
      </c>
      <c r="D380" s="1132">
        <v>0</v>
      </c>
      <c r="E380" s="1132">
        <v>0</v>
      </c>
      <c r="F380" s="1132">
        <f t="shared" si="5"/>
        <v>6880.83</v>
      </c>
      <c r="G380" s="1132">
        <f t="shared" si="5"/>
        <v>6880.8270000000002</v>
      </c>
    </row>
    <row r="381" spans="1:7" s="1104" customFormat="1" ht="12.75" customHeight="1" x14ac:dyDescent="0.2">
      <c r="A381" s="1131" t="s">
        <v>2256</v>
      </c>
      <c r="B381" s="1132">
        <v>12847.08</v>
      </c>
      <c r="C381" s="1132">
        <v>12847.076000000001</v>
      </c>
      <c r="D381" s="1132">
        <v>0</v>
      </c>
      <c r="E381" s="1132">
        <v>0</v>
      </c>
      <c r="F381" s="1132">
        <f t="shared" si="5"/>
        <v>12847.08</v>
      </c>
      <c r="G381" s="1132">
        <f t="shared" si="5"/>
        <v>12847.076000000001</v>
      </c>
    </row>
    <row r="382" spans="1:7" s="1104" customFormat="1" ht="12.75" customHeight="1" x14ac:dyDescent="0.2">
      <c r="A382" s="1131" t="s">
        <v>2257</v>
      </c>
      <c r="B382" s="1132">
        <v>7689.98</v>
      </c>
      <c r="C382" s="1132">
        <v>7689.9759999999997</v>
      </c>
      <c r="D382" s="1132">
        <v>0</v>
      </c>
      <c r="E382" s="1132">
        <v>0</v>
      </c>
      <c r="F382" s="1132">
        <f t="shared" si="5"/>
        <v>7689.98</v>
      </c>
      <c r="G382" s="1132">
        <f t="shared" si="5"/>
        <v>7689.9759999999997</v>
      </c>
    </row>
    <row r="383" spans="1:7" s="1104" customFormat="1" ht="12.75" customHeight="1" x14ac:dyDescent="0.2">
      <c r="A383" s="1131" t="s">
        <v>2258</v>
      </c>
      <c r="B383" s="1132">
        <v>31795.89</v>
      </c>
      <c r="C383" s="1132">
        <v>31795.877</v>
      </c>
      <c r="D383" s="1132">
        <v>0</v>
      </c>
      <c r="E383" s="1132">
        <v>0</v>
      </c>
      <c r="F383" s="1132">
        <f t="shared" si="5"/>
        <v>31795.89</v>
      </c>
      <c r="G383" s="1132">
        <f t="shared" si="5"/>
        <v>31795.877</v>
      </c>
    </row>
    <row r="384" spans="1:7" s="1104" customFormat="1" ht="21" x14ac:dyDescent="0.2">
      <c r="A384" s="1131" t="s">
        <v>2259</v>
      </c>
      <c r="B384" s="1132">
        <v>30805.4</v>
      </c>
      <c r="C384" s="1132">
        <v>30803.627</v>
      </c>
      <c r="D384" s="1132">
        <v>0</v>
      </c>
      <c r="E384" s="1132">
        <v>0</v>
      </c>
      <c r="F384" s="1132">
        <f t="shared" si="5"/>
        <v>30805.4</v>
      </c>
      <c r="G384" s="1132">
        <f t="shared" si="5"/>
        <v>30803.627</v>
      </c>
    </row>
    <row r="385" spans="1:7" s="1104" customFormat="1" ht="12.75" customHeight="1" x14ac:dyDescent="0.2">
      <c r="A385" s="1131" t="s">
        <v>2260</v>
      </c>
      <c r="B385" s="1132">
        <v>35019.339999999997</v>
      </c>
      <c r="C385" s="1132">
        <v>35019.341</v>
      </c>
      <c r="D385" s="1132">
        <v>0</v>
      </c>
      <c r="E385" s="1132">
        <v>0</v>
      </c>
      <c r="F385" s="1132">
        <f t="shared" si="5"/>
        <v>35019.339999999997</v>
      </c>
      <c r="G385" s="1132">
        <f t="shared" si="5"/>
        <v>35019.341</v>
      </c>
    </row>
    <row r="386" spans="1:7" s="1104" customFormat="1" ht="12.75" customHeight="1" x14ac:dyDescent="0.2">
      <c r="A386" s="1131" t="s">
        <v>2261</v>
      </c>
      <c r="B386" s="1132">
        <v>10310.23</v>
      </c>
      <c r="C386" s="1132">
        <v>10310.232</v>
      </c>
      <c r="D386" s="1132">
        <v>0</v>
      </c>
      <c r="E386" s="1132">
        <v>0</v>
      </c>
      <c r="F386" s="1132">
        <f t="shared" si="5"/>
        <v>10310.23</v>
      </c>
      <c r="G386" s="1132">
        <f t="shared" si="5"/>
        <v>10310.232</v>
      </c>
    </row>
    <row r="387" spans="1:7" s="1104" customFormat="1" ht="12.75" customHeight="1" x14ac:dyDescent="0.2">
      <c r="A387" s="1131" t="s">
        <v>2262</v>
      </c>
      <c r="B387" s="1132">
        <v>27619.280000000002</v>
      </c>
      <c r="C387" s="1132">
        <v>27619.260000000002</v>
      </c>
      <c r="D387" s="1132">
        <v>0</v>
      </c>
      <c r="E387" s="1132">
        <v>0</v>
      </c>
      <c r="F387" s="1132">
        <f t="shared" si="5"/>
        <v>27619.280000000002</v>
      </c>
      <c r="G387" s="1132">
        <f t="shared" si="5"/>
        <v>27619.260000000002</v>
      </c>
    </row>
    <row r="388" spans="1:7" s="1104" customFormat="1" ht="12.75" customHeight="1" x14ac:dyDescent="0.2">
      <c r="A388" s="1131" t="s">
        <v>2263</v>
      </c>
      <c r="B388" s="1132">
        <v>21665.37</v>
      </c>
      <c r="C388" s="1132">
        <v>21665.362000000001</v>
      </c>
      <c r="D388" s="1132">
        <v>0</v>
      </c>
      <c r="E388" s="1132">
        <v>0</v>
      </c>
      <c r="F388" s="1132">
        <f t="shared" si="5"/>
        <v>21665.37</v>
      </c>
      <c r="G388" s="1132">
        <f t="shared" si="5"/>
        <v>21665.362000000001</v>
      </c>
    </row>
    <row r="389" spans="1:7" s="1104" customFormat="1" ht="12.75" customHeight="1" x14ac:dyDescent="0.2">
      <c r="A389" s="1131" t="s">
        <v>2264</v>
      </c>
      <c r="B389" s="1132">
        <v>29994.239999999998</v>
      </c>
      <c r="C389" s="1132">
        <v>29994.239999999998</v>
      </c>
      <c r="D389" s="1132">
        <v>0</v>
      </c>
      <c r="E389" s="1132">
        <v>0</v>
      </c>
      <c r="F389" s="1132">
        <f t="shared" si="5"/>
        <v>29994.239999999998</v>
      </c>
      <c r="G389" s="1132">
        <f t="shared" si="5"/>
        <v>29994.239999999998</v>
      </c>
    </row>
    <row r="390" spans="1:7" s="1104" customFormat="1" ht="12.75" customHeight="1" x14ac:dyDescent="0.2">
      <c r="A390" s="1131" t="s">
        <v>2265</v>
      </c>
      <c r="B390" s="1132">
        <v>7956.8099999999995</v>
      </c>
      <c r="C390" s="1132">
        <v>7953.0599999999995</v>
      </c>
      <c r="D390" s="1132">
        <v>0</v>
      </c>
      <c r="E390" s="1132">
        <v>0</v>
      </c>
      <c r="F390" s="1132">
        <f t="shared" ref="F390:G453" si="6">B390+D390</f>
        <v>7956.8099999999995</v>
      </c>
      <c r="G390" s="1132">
        <f t="shared" si="6"/>
        <v>7953.0599999999995</v>
      </c>
    </row>
    <row r="391" spans="1:7" s="1104" customFormat="1" ht="12.75" customHeight="1" x14ac:dyDescent="0.2">
      <c r="A391" s="1131" t="s">
        <v>2266</v>
      </c>
      <c r="B391" s="1132">
        <v>13363.12</v>
      </c>
      <c r="C391" s="1132">
        <v>13363.115</v>
      </c>
      <c r="D391" s="1132">
        <v>0</v>
      </c>
      <c r="E391" s="1132">
        <v>0</v>
      </c>
      <c r="F391" s="1132">
        <f t="shared" si="6"/>
        <v>13363.12</v>
      </c>
      <c r="G391" s="1132">
        <f t="shared" si="6"/>
        <v>13363.115</v>
      </c>
    </row>
    <row r="392" spans="1:7" s="1104" customFormat="1" ht="12.75" customHeight="1" x14ac:dyDescent="0.2">
      <c r="A392" s="1131" t="s">
        <v>2267</v>
      </c>
      <c r="B392" s="1132">
        <v>17167.97</v>
      </c>
      <c r="C392" s="1132">
        <v>17165.234240000002</v>
      </c>
      <c r="D392" s="1132">
        <v>0</v>
      </c>
      <c r="E392" s="1132">
        <v>0</v>
      </c>
      <c r="F392" s="1132">
        <f t="shared" si="6"/>
        <v>17167.97</v>
      </c>
      <c r="G392" s="1132">
        <f t="shared" si="6"/>
        <v>17165.234240000002</v>
      </c>
    </row>
    <row r="393" spans="1:7" s="1104" customFormat="1" ht="12.75" customHeight="1" x14ac:dyDescent="0.2">
      <c r="A393" s="1131" t="s">
        <v>2268</v>
      </c>
      <c r="B393" s="1132">
        <v>42427.17</v>
      </c>
      <c r="C393" s="1132">
        <v>42424.783239999997</v>
      </c>
      <c r="D393" s="1132">
        <v>0</v>
      </c>
      <c r="E393" s="1132">
        <v>0</v>
      </c>
      <c r="F393" s="1132">
        <f t="shared" si="6"/>
        <v>42427.17</v>
      </c>
      <c r="G393" s="1132">
        <f t="shared" si="6"/>
        <v>42424.783239999997</v>
      </c>
    </row>
    <row r="394" spans="1:7" s="1104" customFormat="1" ht="12.75" customHeight="1" x14ac:dyDescent="0.2">
      <c r="A394" s="1131" t="s">
        <v>2269</v>
      </c>
      <c r="B394" s="1132">
        <v>24126.27</v>
      </c>
      <c r="C394" s="1132">
        <v>24126.260999999999</v>
      </c>
      <c r="D394" s="1132">
        <v>0</v>
      </c>
      <c r="E394" s="1132">
        <v>0</v>
      </c>
      <c r="F394" s="1132">
        <f t="shared" si="6"/>
        <v>24126.27</v>
      </c>
      <c r="G394" s="1132">
        <f t="shared" si="6"/>
        <v>24126.260999999999</v>
      </c>
    </row>
    <row r="395" spans="1:7" s="1104" customFormat="1" ht="12.75" customHeight="1" x14ac:dyDescent="0.2">
      <c r="A395" s="1131" t="s">
        <v>2270</v>
      </c>
      <c r="B395" s="1132">
        <v>21429.5</v>
      </c>
      <c r="C395" s="1132">
        <v>21410.765000000003</v>
      </c>
      <c r="D395" s="1132">
        <v>0</v>
      </c>
      <c r="E395" s="1132">
        <v>0</v>
      </c>
      <c r="F395" s="1132">
        <f t="shared" si="6"/>
        <v>21429.5</v>
      </c>
      <c r="G395" s="1132">
        <f t="shared" si="6"/>
        <v>21410.765000000003</v>
      </c>
    </row>
    <row r="396" spans="1:7" s="1104" customFormat="1" ht="12.75" customHeight="1" x14ac:dyDescent="0.2">
      <c r="A396" s="1131" t="s">
        <v>2271</v>
      </c>
      <c r="B396" s="1132">
        <v>4157.25</v>
      </c>
      <c r="C396" s="1132">
        <v>4157.2449999999999</v>
      </c>
      <c r="D396" s="1132">
        <v>0</v>
      </c>
      <c r="E396" s="1132">
        <v>0</v>
      </c>
      <c r="F396" s="1132">
        <f t="shared" si="6"/>
        <v>4157.25</v>
      </c>
      <c r="G396" s="1132">
        <f t="shared" si="6"/>
        <v>4157.2449999999999</v>
      </c>
    </row>
    <row r="397" spans="1:7" s="1104" customFormat="1" ht="12.75" customHeight="1" x14ac:dyDescent="0.2">
      <c r="A397" s="1131" t="s">
        <v>3315</v>
      </c>
      <c r="B397" s="1132">
        <v>36899.17</v>
      </c>
      <c r="C397" s="1132">
        <v>36889.671850000006</v>
      </c>
      <c r="D397" s="1132">
        <v>0</v>
      </c>
      <c r="E397" s="1132">
        <v>0</v>
      </c>
      <c r="F397" s="1132">
        <f t="shared" si="6"/>
        <v>36899.17</v>
      </c>
      <c r="G397" s="1132">
        <f t="shared" si="6"/>
        <v>36889.671850000006</v>
      </c>
    </row>
    <row r="398" spans="1:7" s="1104" customFormat="1" ht="12.75" customHeight="1" x14ac:dyDescent="0.2">
      <c r="A398" s="1131" t="s">
        <v>2272</v>
      </c>
      <c r="B398" s="1132">
        <v>29413.360000000001</v>
      </c>
      <c r="C398" s="1132">
        <v>29413.355</v>
      </c>
      <c r="D398" s="1132">
        <v>0</v>
      </c>
      <c r="E398" s="1132">
        <v>0</v>
      </c>
      <c r="F398" s="1132">
        <f t="shared" si="6"/>
        <v>29413.360000000001</v>
      </c>
      <c r="G398" s="1132">
        <f t="shared" si="6"/>
        <v>29413.355</v>
      </c>
    </row>
    <row r="399" spans="1:7" s="1104" customFormat="1" ht="12.75" customHeight="1" x14ac:dyDescent="0.2">
      <c r="A399" s="1131" t="s">
        <v>2273</v>
      </c>
      <c r="B399" s="1132">
        <v>37595.46</v>
      </c>
      <c r="C399" s="1132">
        <v>37550.161680000005</v>
      </c>
      <c r="D399" s="1132">
        <v>23.37</v>
      </c>
      <c r="E399" s="1132">
        <v>23.364999999999998</v>
      </c>
      <c r="F399" s="1132">
        <f t="shared" si="6"/>
        <v>37618.83</v>
      </c>
      <c r="G399" s="1132">
        <f t="shared" si="6"/>
        <v>37573.526680000003</v>
      </c>
    </row>
    <row r="400" spans="1:7" s="1104" customFormat="1" ht="12.75" customHeight="1" x14ac:dyDescent="0.2">
      <c r="A400" s="1131" t="s">
        <v>2274</v>
      </c>
      <c r="B400" s="1132">
        <v>41305.25</v>
      </c>
      <c r="C400" s="1132">
        <v>41305.251000000004</v>
      </c>
      <c r="D400" s="1132">
        <v>0</v>
      </c>
      <c r="E400" s="1132">
        <v>0</v>
      </c>
      <c r="F400" s="1132">
        <f t="shared" si="6"/>
        <v>41305.25</v>
      </c>
      <c r="G400" s="1132">
        <f t="shared" si="6"/>
        <v>41305.251000000004</v>
      </c>
    </row>
    <row r="401" spans="1:7" s="1104" customFormat="1" ht="12.75" customHeight="1" x14ac:dyDescent="0.2">
      <c r="A401" s="1131" t="s">
        <v>2275</v>
      </c>
      <c r="B401" s="1132">
        <v>45783.71</v>
      </c>
      <c r="C401" s="1132">
        <v>45783.707999999999</v>
      </c>
      <c r="D401" s="1132">
        <v>0</v>
      </c>
      <c r="E401" s="1132">
        <v>0</v>
      </c>
      <c r="F401" s="1132">
        <f t="shared" si="6"/>
        <v>45783.71</v>
      </c>
      <c r="G401" s="1132">
        <f t="shared" si="6"/>
        <v>45783.707999999999</v>
      </c>
    </row>
    <row r="402" spans="1:7" s="1104" customFormat="1" ht="12.75" customHeight="1" x14ac:dyDescent="0.2">
      <c r="A402" s="1131" t="s">
        <v>2276</v>
      </c>
      <c r="B402" s="1132">
        <v>27729.21</v>
      </c>
      <c r="C402" s="1132">
        <v>27729.196000000004</v>
      </c>
      <c r="D402" s="1132">
        <v>0</v>
      </c>
      <c r="E402" s="1132">
        <v>0</v>
      </c>
      <c r="F402" s="1132">
        <f t="shared" si="6"/>
        <v>27729.21</v>
      </c>
      <c r="G402" s="1132">
        <f t="shared" si="6"/>
        <v>27729.196000000004</v>
      </c>
    </row>
    <row r="403" spans="1:7" s="1104" customFormat="1" ht="12.75" customHeight="1" x14ac:dyDescent="0.2">
      <c r="A403" s="1131" t="s">
        <v>2277</v>
      </c>
      <c r="B403" s="1132">
        <v>46177.27</v>
      </c>
      <c r="C403" s="1132">
        <v>46177.264999999999</v>
      </c>
      <c r="D403" s="1132">
        <v>0</v>
      </c>
      <c r="E403" s="1132">
        <v>0</v>
      </c>
      <c r="F403" s="1132">
        <f t="shared" si="6"/>
        <v>46177.27</v>
      </c>
      <c r="G403" s="1132">
        <f t="shared" si="6"/>
        <v>46177.264999999999</v>
      </c>
    </row>
    <row r="404" spans="1:7" s="1104" customFormat="1" ht="12.75" customHeight="1" x14ac:dyDescent="0.2">
      <c r="A404" s="1131" t="s">
        <v>2278</v>
      </c>
      <c r="B404" s="1132">
        <v>9776.66</v>
      </c>
      <c r="C404" s="1132">
        <v>9776.6579999999994</v>
      </c>
      <c r="D404" s="1132">
        <v>0</v>
      </c>
      <c r="E404" s="1132">
        <v>0</v>
      </c>
      <c r="F404" s="1132">
        <f t="shared" si="6"/>
        <v>9776.66</v>
      </c>
      <c r="G404" s="1132">
        <f t="shared" si="6"/>
        <v>9776.6579999999994</v>
      </c>
    </row>
    <row r="405" spans="1:7" s="1104" customFormat="1" ht="12.75" customHeight="1" x14ac:dyDescent="0.2">
      <c r="A405" s="1131" t="s">
        <v>2279</v>
      </c>
      <c r="B405" s="1132">
        <v>16843.650000000001</v>
      </c>
      <c r="C405" s="1132">
        <v>16843.646000000001</v>
      </c>
      <c r="D405" s="1132">
        <v>0</v>
      </c>
      <c r="E405" s="1132">
        <v>0</v>
      </c>
      <c r="F405" s="1132">
        <f t="shared" si="6"/>
        <v>16843.650000000001</v>
      </c>
      <c r="G405" s="1132">
        <f t="shared" si="6"/>
        <v>16843.646000000001</v>
      </c>
    </row>
    <row r="406" spans="1:7" s="1104" customFormat="1" ht="12.75" customHeight="1" x14ac:dyDescent="0.2">
      <c r="A406" s="1131" t="s">
        <v>2280</v>
      </c>
      <c r="B406" s="1132">
        <v>11679.49</v>
      </c>
      <c r="C406" s="1132">
        <v>11679.478000000001</v>
      </c>
      <c r="D406" s="1132">
        <v>0</v>
      </c>
      <c r="E406" s="1132">
        <v>0</v>
      </c>
      <c r="F406" s="1132">
        <f t="shared" si="6"/>
        <v>11679.49</v>
      </c>
      <c r="G406" s="1132">
        <f t="shared" si="6"/>
        <v>11679.478000000001</v>
      </c>
    </row>
    <row r="407" spans="1:7" s="1104" customFormat="1" ht="12.75" customHeight="1" x14ac:dyDescent="0.2">
      <c r="A407" s="1131" t="s">
        <v>2281</v>
      </c>
      <c r="B407" s="1132">
        <v>15898.509999999998</v>
      </c>
      <c r="C407" s="1132">
        <v>15896.097</v>
      </c>
      <c r="D407" s="1132">
        <v>0</v>
      </c>
      <c r="E407" s="1132">
        <v>0</v>
      </c>
      <c r="F407" s="1132">
        <f t="shared" si="6"/>
        <v>15898.509999999998</v>
      </c>
      <c r="G407" s="1132">
        <f t="shared" si="6"/>
        <v>15896.097</v>
      </c>
    </row>
    <row r="408" spans="1:7" s="1104" customFormat="1" ht="12.75" customHeight="1" x14ac:dyDescent="0.2">
      <c r="A408" s="1131" t="s">
        <v>2282</v>
      </c>
      <c r="B408" s="1132">
        <v>15985.970000000001</v>
      </c>
      <c r="C408" s="1132">
        <v>15985.969999999998</v>
      </c>
      <c r="D408" s="1132">
        <v>0</v>
      </c>
      <c r="E408" s="1132">
        <v>0</v>
      </c>
      <c r="F408" s="1132">
        <f t="shared" si="6"/>
        <v>15985.970000000001</v>
      </c>
      <c r="G408" s="1132">
        <f t="shared" si="6"/>
        <v>15985.969999999998</v>
      </c>
    </row>
    <row r="409" spans="1:7" s="1104" customFormat="1" ht="12.75" customHeight="1" x14ac:dyDescent="0.2">
      <c r="A409" s="1131" t="s">
        <v>2283</v>
      </c>
      <c r="B409" s="1132">
        <v>54755.33</v>
      </c>
      <c r="C409" s="1132">
        <v>54752.260999999999</v>
      </c>
      <c r="D409" s="1132">
        <v>0</v>
      </c>
      <c r="E409" s="1132">
        <v>0</v>
      </c>
      <c r="F409" s="1132">
        <f t="shared" si="6"/>
        <v>54755.33</v>
      </c>
      <c r="G409" s="1132">
        <f t="shared" si="6"/>
        <v>54752.260999999999</v>
      </c>
    </row>
    <row r="410" spans="1:7" s="1104" customFormat="1" ht="12.75" customHeight="1" x14ac:dyDescent="0.2">
      <c r="A410" s="1131" t="s">
        <v>2284</v>
      </c>
      <c r="B410" s="1132">
        <v>70758.23</v>
      </c>
      <c r="C410" s="1132">
        <v>70758.210999999996</v>
      </c>
      <c r="D410" s="1132">
        <v>0</v>
      </c>
      <c r="E410" s="1132">
        <v>0</v>
      </c>
      <c r="F410" s="1132">
        <f t="shared" si="6"/>
        <v>70758.23</v>
      </c>
      <c r="G410" s="1132">
        <f t="shared" si="6"/>
        <v>70758.210999999996</v>
      </c>
    </row>
    <row r="411" spans="1:7" s="1104" customFormat="1" ht="12.75" customHeight="1" x14ac:dyDescent="0.2">
      <c r="A411" s="1131" t="s">
        <v>2285</v>
      </c>
      <c r="B411" s="1132">
        <v>11868.22</v>
      </c>
      <c r="C411" s="1132">
        <v>11868.210999999999</v>
      </c>
      <c r="D411" s="1132">
        <v>23.37</v>
      </c>
      <c r="E411" s="1132">
        <v>23.364999999999998</v>
      </c>
      <c r="F411" s="1132">
        <f t="shared" si="6"/>
        <v>11891.59</v>
      </c>
      <c r="G411" s="1132">
        <f t="shared" si="6"/>
        <v>11891.575999999999</v>
      </c>
    </row>
    <row r="412" spans="1:7" s="1104" customFormat="1" ht="12.75" customHeight="1" x14ac:dyDescent="0.2">
      <c r="A412" s="1131" t="s">
        <v>2286</v>
      </c>
      <c r="B412" s="1132">
        <v>21219.279999999999</v>
      </c>
      <c r="C412" s="1132">
        <v>21219.275000000001</v>
      </c>
      <c r="D412" s="1132">
        <v>0</v>
      </c>
      <c r="E412" s="1132">
        <v>0</v>
      </c>
      <c r="F412" s="1132">
        <f t="shared" si="6"/>
        <v>21219.279999999999</v>
      </c>
      <c r="G412" s="1132">
        <f t="shared" si="6"/>
        <v>21219.275000000001</v>
      </c>
    </row>
    <row r="413" spans="1:7" s="1104" customFormat="1" ht="12.75" customHeight="1" x14ac:dyDescent="0.2">
      <c r="A413" s="1131" t="s">
        <v>2287</v>
      </c>
      <c r="B413" s="1132">
        <v>43405.25</v>
      </c>
      <c r="C413" s="1132">
        <v>43402.603000000003</v>
      </c>
      <c r="D413" s="1132">
        <v>0</v>
      </c>
      <c r="E413" s="1132">
        <v>0</v>
      </c>
      <c r="F413" s="1132">
        <f t="shared" si="6"/>
        <v>43405.25</v>
      </c>
      <c r="G413" s="1132">
        <f t="shared" si="6"/>
        <v>43402.603000000003</v>
      </c>
    </row>
    <row r="414" spans="1:7" s="1104" customFormat="1" ht="12.75" customHeight="1" x14ac:dyDescent="0.2">
      <c r="A414" s="1131" t="s">
        <v>2288</v>
      </c>
      <c r="B414" s="1132">
        <v>19976.559999999998</v>
      </c>
      <c r="C414" s="1132">
        <v>19976.559999999998</v>
      </c>
      <c r="D414" s="1132">
        <v>0</v>
      </c>
      <c r="E414" s="1132">
        <v>0</v>
      </c>
      <c r="F414" s="1132">
        <f t="shared" si="6"/>
        <v>19976.559999999998</v>
      </c>
      <c r="G414" s="1132">
        <f t="shared" si="6"/>
        <v>19976.559999999998</v>
      </c>
    </row>
    <row r="415" spans="1:7" s="1104" customFormat="1" ht="12.75" customHeight="1" x14ac:dyDescent="0.2">
      <c r="A415" s="1131" t="s">
        <v>2289</v>
      </c>
      <c r="B415" s="1132">
        <v>24091.62</v>
      </c>
      <c r="C415" s="1132">
        <v>24091.616999999998</v>
      </c>
      <c r="D415" s="1132">
        <v>0</v>
      </c>
      <c r="E415" s="1132">
        <v>0</v>
      </c>
      <c r="F415" s="1132">
        <f t="shared" si="6"/>
        <v>24091.62</v>
      </c>
      <c r="G415" s="1132">
        <f t="shared" si="6"/>
        <v>24091.616999999998</v>
      </c>
    </row>
    <row r="416" spans="1:7" s="1104" customFormat="1" ht="12.75" customHeight="1" x14ac:dyDescent="0.2">
      <c r="A416" s="1131" t="s">
        <v>2290</v>
      </c>
      <c r="B416" s="1132">
        <v>9317.15</v>
      </c>
      <c r="C416" s="1132">
        <v>9317.1370000000006</v>
      </c>
      <c r="D416" s="1132">
        <v>0</v>
      </c>
      <c r="E416" s="1132">
        <v>0</v>
      </c>
      <c r="F416" s="1132">
        <f t="shared" si="6"/>
        <v>9317.15</v>
      </c>
      <c r="G416" s="1132">
        <f t="shared" si="6"/>
        <v>9317.1370000000006</v>
      </c>
    </row>
    <row r="417" spans="1:7" s="1104" customFormat="1" ht="12.75" customHeight="1" x14ac:dyDescent="0.2">
      <c r="A417" s="1131" t="s">
        <v>2291</v>
      </c>
      <c r="B417" s="1132">
        <v>15305.21</v>
      </c>
      <c r="C417" s="1132">
        <v>15304.007</v>
      </c>
      <c r="D417" s="1132">
        <v>0</v>
      </c>
      <c r="E417" s="1132">
        <v>0</v>
      </c>
      <c r="F417" s="1132">
        <f t="shared" si="6"/>
        <v>15305.21</v>
      </c>
      <c r="G417" s="1132">
        <f t="shared" si="6"/>
        <v>15304.007</v>
      </c>
    </row>
    <row r="418" spans="1:7" s="1104" customFormat="1" ht="12.75" customHeight="1" x14ac:dyDescent="0.2">
      <c r="A418" s="1131" t="s">
        <v>2292</v>
      </c>
      <c r="B418" s="1132">
        <v>17499.760000000002</v>
      </c>
      <c r="C418" s="1132">
        <v>17273.956589999998</v>
      </c>
      <c r="D418" s="1132">
        <v>0</v>
      </c>
      <c r="E418" s="1132">
        <v>0</v>
      </c>
      <c r="F418" s="1132">
        <f t="shared" si="6"/>
        <v>17499.760000000002</v>
      </c>
      <c r="G418" s="1132">
        <f t="shared" si="6"/>
        <v>17273.956589999998</v>
      </c>
    </row>
    <row r="419" spans="1:7" s="1104" customFormat="1" ht="12.75" customHeight="1" x14ac:dyDescent="0.2">
      <c r="A419" s="1131" t="s">
        <v>2293</v>
      </c>
      <c r="B419" s="1132">
        <v>32341.35</v>
      </c>
      <c r="C419" s="1132">
        <v>32341.343000000001</v>
      </c>
      <c r="D419" s="1132">
        <v>23.37</v>
      </c>
      <c r="E419" s="1132">
        <v>23.364999999999998</v>
      </c>
      <c r="F419" s="1132">
        <f t="shared" si="6"/>
        <v>32364.719999999998</v>
      </c>
      <c r="G419" s="1132">
        <f t="shared" si="6"/>
        <v>32364.708000000002</v>
      </c>
    </row>
    <row r="420" spans="1:7" s="1104" customFormat="1" ht="12.75" customHeight="1" x14ac:dyDescent="0.2">
      <c r="A420" s="1131" t="s">
        <v>2294</v>
      </c>
      <c r="B420" s="1132">
        <v>10155.94</v>
      </c>
      <c r="C420" s="1132">
        <v>10155.934000000001</v>
      </c>
      <c r="D420" s="1132">
        <v>0</v>
      </c>
      <c r="E420" s="1132">
        <v>0</v>
      </c>
      <c r="F420" s="1132">
        <f t="shared" si="6"/>
        <v>10155.94</v>
      </c>
      <c r="G420" s="1132">
        <f t="shared" si="6"/>
        <v>10155.934000000001</v>
      </c>
    </row>
    <row r="421" spans="1:7" s="1104" customFormat="1" ht="12.75" customHeight="1" x14ac:dyDescent="0.2">
      <c r="A421" s="1131" t="s">
        <v>2295</v>
      </c>
      <c r="B421" s="1132">
        <v>12928.59</v>
      </c>
      <c r="C421" s="1132">
        <v>12928.587</v>
      </c>
      <c r="D421" s="1132">
        <v>0</v>
      </c>
      <c r="E421" s="1132">
        <v>0</v>
      </c>
      <c r="F421" s="1132">
        <f t="shared" si="6"/>
        <v>12928.59</v>
      </c>
      <c r="G421" s="1132">
        <f t="shared" si="6"/>
        <v>12928.587</v>
      </c>
    </row>
    <row r="422" spans="1:7" s="1104" customFormat="1" ht="12.75" customHeight="1" x14ac:dyDescent="0.2">
      <c r="A422" s="1131" t="s">
        <v>2296</v>
      </c>
      <c r="B422" s="1132">
        <v>9828.2799999999988</v>
      </c>
      <c r="C422" s="1132">
        <v>9828.268</v>
      </c>
      <c r="D422" s="1132">
        <v>0</v>
      </c>
      <c r="E422" s="1132">
        <v>0</v>
      </c>
      <c r="F422" s="1132">
        <f t="shared" si="6"/>
        <v>9828.2799999999988</v>
      </c>
      <c r="G422" s="1132">
        <f t="shared" si="6"/>
        <v>9828.268</v>
      </c>
    </row>
    <row r="423" spans="1:7" s="1104" customFormat="1" ht="12.75" customHeight="1" x14ac:dyDescent="0.2">
      <c r="A423" s="1131" t="s">
        <v>2297</v>
      </c>
      <c r="B423" s="1132">
        <v>7614.73</v>
      </c>
      <c r="C423" s="1132">
        <v>7614.7260000000006</v>
      </c>
      <c r="D423" s="1132">
        <v>0</v>
      </c>
      <c r="E423" s="1132">
        <v>0</v>
      </c>
      <c r="F423" s="1132">
        <f t="shared" si="6"/>
        <v>7614.73</v>
      </c>
      <c r="G423" s="1132">
        <f t="shared" si="6"/>
        <v>7614.7260000000006</v>
      </c>
    </row>
    <row r="424" spans="1:7" s="1104" customFormat="1" ht="12.75" customHeight="1" x14ac:dyDescent="0.2">
      <c r="A424" s="1131" t="s">
        <v>2298</v>
      </c>
      <c r="B424" s="1132">
        <v>6761.88</v>
      </c>
      <c r="C424" s="1132">
        <v>6761.884</v>
      </c>
      <c r="D424" s="1132">
        <v>0</v>
      </c>
      <c r="E424" s="1132">
        <v>0</v>
      </c>
      <c r="F424" s="1132">
        <f t="shared" si="6"/>
        <v>6761.88</v>
      </c>
      <c r="G424" s="1132">
        <f t="shared" si="6"/>
        <v>6761.884</v>
      </c>
    </row>
    <row r="425" spans="1:7" s="1104" customFormat="1" ht="12.75" customHeight="1" x14ac:dyDescent="0.2">
      <c r="A425" s="1131" t="s">
        <v>2299</v>
      </c>
      <c r="B425" s="1132">
        <v>46981.790000000008</v>
      </c>
      <c r="C425" s="1132">
        <v>46981.771999999997</v>
      </c>
      <c r="D425" s="1132">
        <v>69.8</v>
      </c>
      <c r="E425" s="1132">
        <v>69.795990000000003</v>
      </c>
      <c r="F425" s="1132">
        <f t="shared" si="6"/>
        <v>47051.590000000011</v>
      </c>
      <c r="G425" s="1132">
        <f t="shared" si="6"/>
        <v>47051.567989999996</v>
      </c>
    </row>
    <row r="426" spans="1:7" s="1104" customFormat="1" ht="12.75" customHeight="1" x14ac:dyDescent="0.2">
      <c r="A426" s="1131" t="s">
        <v>2300</v>
      </c>
      <c r="B426" s="1132">
        <v>18396.150000000001</v>
      </c>
      <c r="C426" s="1132">
        <v>18396.148000000001</v>
      </c>
      <c r="D426" s="1132">
        <v>0</v>
      </c>
      <c r="E426" s="1132">
        <v>0</v>
      </c>
      <c r="F426" s="1132">
        <f t="shared" si="6"/>
        <v>18396.150000000001</v>
      </c>
      <c r="G426" s="1132">
        <f t="shared" si="6"/>
        <v>18396.148000000001</v>
      </c>
    </row>
    <row r="427" spans="1:7" s="1104" customFormat="1" ht="12.75" customHeight="1" x14ac:dyDescent="0.2">
      <c r="A427" s="1131" t="s">
        <v>2301</v>
      </c>
      <c r="B427" s="1132">
        <v>10740.76</v>
      </c>
      <c r="C427" s="1132">
        <v>10739.555000000002</v>
      </c>
      <c r="D427" s="1132">
        <v>0</v>
      </c>
      <c r="E427" s="1132">
        <v>0</v>
      </c>
      <c r="F427" s="1132">
        <f t="shared" si="6"/>
        <v>10740.76</v>
      </c>
      <c r="G427" s="1132">
        <f t="shared" si="6"/>
        <v>10739.555000000002</v>
      </c>
    </row>
    <row r="428" spans="1:7" s="1104" customFormat="1" ht="12.75" customHeight="1" x14ac:dyDescent="0.2">
      <c r="A428" s="1131" t="s">
        <v>2302</v>
      </c>
      <c r="B428" s="1132">
        <v>26055.06</v>
      </c>
      <c r="C428" s="1132">
        <v>26055.055</v>
      </c>
      <c r="D428" s="1132">
        <v>0</v>
      </c>
      <c r="E428" s="1132">
        <v>0</v>
      </c>
      <c r="F428" s="1132">
        <f t="shared" si="6"/>
        <v>26055.06</v>
      </c>
      <c r="G428" s="1132">
        <f t="shared" si="6"/>
        <v>26055.055</v>
      </c>
    </row>
    <row r="429" spans="1:7" s="1104" customFormat="1" ht="12.75" customHeight="1" x14ac:dyDescent="0.2">
      <c r="A429" s="1131" t="s">
        <v>2303</v>
      </c>
      <c r="B429" s="1132">
        <v>45607.03</v>
      </c>
      <c r="C429" s="1132">
        <v>45607.03</v>
      </c>
      <c r="D429" s="1132">
        <v>0</v>
      </c>
      <c r="E429" s="1132">
        <v>0</v>
      </c>
      <c r="F429" s="1132">
        <f t="shared" si="6"/>
        <v>45607.03</v>
      </c>
      <c r="G429" s="1132">
        <f t="shared" si="6"/>
        <v>45607.03</v>
      </c>
    </row>
    <row r="430" spans="1:7" s="1104" customFormat="1" ht="12.75" customHeight="1" x14ac:dyDescent="0.2">
      <c r="A430" s="1131" t="s">
        <v>2304</v>
      </c>
      <c r="B430" s="1132">
        <v>22357.940000000002</v>
      </c>
      <c r="C430" s="1132">
        <v>22357.938000000002</v>
      </c>
      <c r="D430" s="1132">
        <v>0</v>
      </c>
      <c r="E430" s="1132">
        <v>0</v>
      </c>
      <c r="F430" s="1132">
        <f t="shared" si="6"/>
        <v>22357.940000000002</v>
      </c>
      <c r="G430" s="1132">
        <f t="shared" si="6"/>
        <v>22357.938000000002</v>
      </c>
    </row>
    <row r="431" spans="1:7" s="1104" customFormat="1" ht="12.75" customHeight="1" x14ac:dyDescent="0.2">
      <c r="A431" s="1131" t="s">
        <v>2305</v>
      </c>
      <c r="B431" s="1132">
        <v>25346.05</v>
      </c>
      <c r="C431" s="1132">
        <v>25346.047999999995</v>
      </c>
      <c r="D431" s="1132">
        <v>0</v>
      </c>
      <c r="E431" s="1132">
        <v>0</v>
      </c>
      <c r="F431" s="1132">
        <f t="shared" si="6"/>
        <v>25346.05</v>
      </c>
      <c r="G431" s="1132">
        <f t="shared" si="6"/>
        <v>25346.047999999995</v>
      </c>
    </row>
    <row r="432" spans="1:7" s="1104" customFormat="1" ht="12.75" customHeight="1" x14ac:dyDescent="0.2">
      <c r="A432" s="1131" t="s">
        <v>2306</v>
      </c>
      <c r="B432" s="1132">
        <v>9987.75</v>
      </c>
      <c r="C432" s="1132">
        <v>9987.744999999999</v>
      </c>
      <c r="D432" s="1132">
        <v>0</v>
      </c>
      <c r="E432" s="1132">
        <v>0</v>
      </c>
      <c r="F432" s="1132">
        <f t="shared" si="6"/>
        <v>9987.75</v>
      </c>
      <c r="G432" s="1132">
        <f t="shared" si="6"/>
        <v>9987.744999999999</v>
      </c>
    </row>
    <row r="433" spans="1:7" s="1104" customFormat="1" ht="12.75" customHeight="1" x14ac:dyDescent="0.2">
      <c r="A433" s="1131" t="s">
        <v>2307</v>
      </c>
      <c r="B433" s="1132">
        <v>61280.160000000003</v>
      </c>
      <c r="C433" s="1132">
        <v>61280.160000000003</v>
      </c>
      <c r="D433" s="1132">
        <v>0</v>
      </c>
      <c r="E433" s="1132">
        <v>0</v>
      </c>
      <c r="F433" s="1132">
        <f t="shared" si="6"/>
        <v>61280.160000000003</v>
      </c>
      <c r="G433" s="1132">
        <f t="shared" si="6"/>
        <v>61280.160000000003</v>
      </c>
    </row>
    <row r="434" spans="1:7" s="1104" customFormat="1" ht="12.75" customHeight="1" x14ac:dyDescent="0.2">
      <c r="A434" s="1131" t="s">
        <v>2308</v>
      </c>
      <c r="B434" s="1132">
        <v>5834.64</v>
      </c>
      <c r="C434" s="1132">
        <v>5834.6349999999993</v>
      </c>
      <c r="D434" s="1132">
        <v>0</v>
      </c>
      <c r="E434" s="1132">
        <v>0</v>
      </c>
      <c r="F434" s="1132">
        <f t="shared" si="6"/>
        <v>5834.64</v>
      </c>
      <c r="G434" s="1132">
        <f t="shared" si="6"/>
        <v>5834.6349999999993</v>
      </c>
    </row>
    <row r="435" spans="1:7" s="1104" customFormat="1" ht="12.75" customHeight="1" x14ac:dyDescent="0.2">
      <c r="A435" s="1131" t="s">
        <v>2309</v>
      </c>
      <c r="B435" s="1132">
        <v>20127.059999999998</v>
      </c>
      <c r="C435" s="1132">
        <v>20127.058000000001</v>
      </c>
      <c r="D435" s="1132">
        <v>0</v>
      </c>
      <c r="E435" s="1132">
        <v>0</v>
      </c>
      <c r="F435" s="1132">
        <f t="shared" si="6"/>
        <v>20127.059999999998</v>
      </c>
      <c r="G435" s="1132">
        <f t="shared" si="6"/>
        <v>20127.058000000001</v>
      </c>
    </row>
    <row r="436" spans="1:7" s="1104" customFormat="1" ht="12.75" customHeight="1" x14ac:dyDescent="0.2">
      <c r="A436" s="1131" t="s">
        <v>2310</v>
      </c>
      <c r="B436" s="1132">
        <v>56467.539999999994</v>
      </c>
      <c r="C436" s="1132">
        <v>56467.539999999994</v>
      </c>
      <c r="D436" s="1132">
        <v>0</v>
      </c>
      <c r="E436" s="1132">
        <v>0</v>
      </c>
      <c r="F436" s="1132">
        <f t="shared" si="6"/>
        <v>56467.539999999994</v>
      </c>
      <c r="G436" s="1132">
        <f t="shared" si="6"/>
        <v>56467.539999999994</v>
      </c>
    </row>
    <row r="437" spans="1:7" s="1104" customFormat="1" ht="12.75" customHeight="1" x14ac:dyDescent="0.2">
      <c r="A437" s="1131" t="s">
        <v>2311</v>
      </c>
      <c r="B437" s="1132">
        <v>48643.600000000006</v>
      </c>
      <c r="C437" s="1132">
        <v>48643.603999999999</v>
      </c>
      <c r="D437" s="1132">
        <v>0</v>
      </c>
      <c r="E437" s="1132">
        <v>0</v>
      </c>
      <c r="F437" s="1132">
        <f t="shared" si="6"/>
        <v>48643.600000000006</v>
      </c>
      <c r="G437" s="1132">
        <f t="shared" si="6"/>
        <v>48643.603999999999</v>
      </c>
    </row>
    <row r="438" spans="1:7" s="1104" customFormat="1" ht="12.75" customHeight="1" x14ac:dyDescent="0.2">
      <c r="A438" s="1131" t="s">
        <v>2312</v>
      </c>
      <c r="B438" s="1132">
        <v>56807.360000000001</v>
      </c>
      <c r="C438" s="1132">
        <v>56776.102999999996</v>
      </c>
      <c r="D438" s="1132">
        <v>0</v>
      </c>
      <c r="E438" s="1132">
        <v>0</v>
      </c>
      <c r="F438" s="1132">
        <f t="shared" si="6"/>
        <v>56807.360000000001</v>
      </c>
      <c r="G438" s="1132">
        <f t="shared" si="6"/>
        <v>56776.102999999996</v>
      </c>
    </row>
    <row r="439" spans="1:7" s="1104" customFormat="1" ht="12.75" customHeight="1" x14ac:dyDescent="0.2">
      <c r="A439" s="1131" t="s">
        <v>2313</v>
      </c>
      <c r="B439" s="1132">
        <v>38893.32</v>
      </c>
      <c r="C439" s="1132">
        <v>38893.315999999999</v>
      </c>
      <c r="D439" s="1132">
        <v>0</v>
      </c>
      <c r="E439" s="1132">
        <v>0</v>
      </c>
      <c r="F439" s="1132">
        <f t="shared" si="6"/>
        <v>38893.32</v>
      </c>
      <c r="G439" s="1132">
        <f t="shared" si="6"/>
        <v>38893.315999999999</v>
      </c>
    </row>
    <row r="440" spans="1:7" s="1104" customFormat="1" ht="12.75" customHeight="1" x14ac:dyDescent="0.2">
      <c r="A440" s="1131" t="s">
        <v>2314</v>
      </c>
      <c r="B440" s="1132">
        <v>41593.360000000001</v>
      </c>
      <c r="C440" s="1132">
        <v>41593.356</v>
      </c>
      <c r="D440" s="1132">
        <v>0</v>
      </c>
      <c r="E440" s="1132">
        <v>0</v>
      </c>
      <c r="F440" s="1132">
        <f t="shared" si="6"/>
        <v>41593.360000000001</v>
      </c>
      <c r="G440" s="1132">
        <f t="shared" si="6"/>
        <v>41593.356</v>
      </c>
    </row>
    <row r="441" spans="1:7" s="1104" customFormat="1" ht="12.75" customHeight="1" x14ac:dyDescent="0.2">
      <c r="A441" s="1131" t="s">
        <v>2315</v>
      </c>
      <c r="B441" s="1132">
        <v>25615.019999999997</v>
      </c>
      <c r="C441" s="1132">
        <v>25615.015999999996</v>
      </c>
      <c r="D441" s="1132">
        <v>0</v>
      </c>
      <c r="E441" s="1132">
        <v>0</v>
      </c>
      <c r="F441" s="1132">
        <f t="shared" si="6"/>
        <v>25615.019999999997</v>
      </c>
      <c r="G441" s="1132">
        <f t="shared" si="6"/>
        <v>25615.015999999996</v>
      </c>
    </row>
    <row r="442" spans="1:7" s="1104" customFormat="1" ht="12.75" customHeight="1" x14ac:dyDescent="0.2">
      <c r="A442" s="1131" t="s">
        <v>2316</v>
      </c>
      <c r="B442" s="1132">
        <v>28095.97</v>
      </c>
      <c r="C442" s="1132">
        <v>28075.070999999996</v>
      </c>
      <c r="D442" s="1132">
        <v>0</v>
      </c>
      <c r="E442" s="1132">
        <v>0</v>
      </c>
      <c r="F442" s="1132">
        <f t="shared" si="6"/>
        <v>28095.97</v>
      </c>
      <c r="G442" s="1132">
        <f t="shared" si="6"/>
        <v>28075.070999999996</v>
      </c>
    </row>
    <row r="443" spans="1:7" s="1104" customFormat="1" ht="12.75" customHeight="1" x14ac:dyDescent="0.2">
      <c r="A443" s="1131" t="s">
        <v>2317</v>
      </c>
      <c r="B443" s="1132">
        <v>25038.3</v>
      </c>
      <c r="C443" s="1132">
        <v>25009.988999999998</v>
      </c>
      <c r="D443" s="1132">
        <v>0</v>
      </c>
      <c r="E443" s="1132">
        <v>0</v>
      </c>
      <c r="F443" s="1132">
        <f t="shared" si="6"/>
        <v>25038.3</v>
      </c>
      <c r="G443" s="1132">
        <f t="shared" si="6"/>
        <v>25009.988999999998</v>
      </c>
    </row>
    <row r="444" spans="1:7" s="1104" customFormat="1" ht="12.75" customHeight="1" x14ac:dyDescent="0.2">
      <c r="A444" s="1131" t="s">
        <v>2318</v>
      </c>
      <c r="B444" s="1132">
        <v>41606.659999999996</v>
      </c>
      <c r="C444" s="1132">
        <v>41606.654999999999</v>
      </c>
      <c r="D444" s="1132">
        <v>0</v>
      </c>
      <c r="E444" s="1132">
        <v>0</v>
      </c>
      <c r="F444" s="1132">
        <f t="shared" si="6"/>
        <v>41606.659999999996</v>
      </c>
      <c r="G444" s="1132">
        <f t="shared" si="6"/>
        <v>41606.654999999999</v>
      </c>
    </row>
    <row r="445" spans="1:7" s="1104" customFormat="1" ht="12.75" customHeight="1" x14ac:dyDescent="0.2">
      <c r="A445" s="1131" t="s">
        <v>2319</v>
      </c>
      <c r="B445" s="1132">
        <v>6677.6600000000008</v>
      </c>
      <c r="C445" s="1132">
        <v>6677.6580000000004</v>
      </c>
      <c r="D445" s="1132">
        <v>0</v>
      </c>
      <c r="E445" s="1132">
        <v>0</v>
      </c>
      <c r="F445" s="1132">
        <f t="shared" si="6"/>
        <v>6677.6600000000008</v>
      </c>
      <c r="G445" s="1132">
        <f t="shared" si="6"/>
        <v>6677.6580000000004</v>
      </c>
    </row>
    <row r="446" spans="1:7" s="1104" customFormat="1" ht="12.75" customHeight="1" x14ac:dyDescent="0.2">
      <c r="A446" s="1131" t="s">
        <v>2320</v>
      </c>
      <c r="B446" s="1132">
        <v>32725.53</v>
      </c>
      <c r="C446" s="1132">
        <v>32725.519999999997</v>
      </c>
      <c r="D446" s="1132">
        <v>0</v>
      </c>
      <c r="E446" s="1132">
        <v>0</v>
      </c>
      <c r="F446" s="1132">
        <f t="shared" si="6"/>
        <v>32725.53</v>
      </c>
      <c r="G446" s="1132">
        <f t="shared" si="6"/>
        <v>32725.519999999997</v>
      </c>
    </row>
    <row r="447" spans="1:7" s="1104" customFormat="1" ht="12.75" customHeight="1" x14ac:dyDescent="0.2">
      <c r="A447" s="1131" t="s">
        <v>2321</v>
      </c>
      <c r="B447" s="1132">
        <v>58214.45</v>
      </c>
      <c r="C447" s="1132">
        <v>58214.445</v>
      </c>
      <c r="D447" s="1132">
        <v>0</v>
      </c>
      <c r="E447" s="1132">
        <v>0</v>
      </c>
      <c r="F447" s="1132">
        <f t="shared" si="6"/>
        <v>58214.45</v>
      </c>
      <c r="G447" s="1132">
        <f t="shared" si="6"/>
        <v>58214.445</v>
      </c>
    </row>
    <row r="448" spans="1:7" s="1104" customFormat="1" ht="12.75" customHeight="1" x14ac:dyDescent="0.2">
      <c r="A448" s="1131" t="s">
        <v>2322</v>
      </c>
      <c r="B448" s="1132">
        <v>30098.52</v>
      </c>
      <c r="C448" s="1132">
        <v>30088.488999999998</v>
      </c>
      <c r="D448" s="1132">
        <v>0</v>
      </c>
      <c r="E448" s="1132">
        <v>0</v>
      </c>
      <c r="F448" s="1132">
        <f t="shared" si="6"/>
        <v>30098.52</v>
      </c>
      <c r="G448" s="1132">
        <f t="shared" si="6"/>
        <v>30088.488999999998</v>
      </c>
    </row>
    <row r="449" spans="1:7" s="1104" customFormat="1" ht="12.75" customHeight="1" x14ac:dyDescent="0.2">
      <c r="A449" s="1131" t="s">
        <v>2323</v>
      </c>
      <c r="B449" s="1132">
        <v>10807.75</v>
      </c>
      <c r="C449" s="1132">
        <v>10807.75</v>
      </c>
      <c r="D449" s="1132">
        <v>23.37</v>
      </c>
      <c r="E449" s="1132">
        <v>23.364999999999998</v>
      </c>
      <c r="F449" s="1132">
        <f t="shared" si="6"/>
        <v>10831.12</v>
      </c>
      <c r="G449" s="1132">
        <f t="shared" si="6"/>
        <v>10831.115</v>
      </c>
    </row>
    <row r="450" spans="1:7" s="1104" customFormat="1" ht="12.75" customHeight="1" x14ac:dyDescent="0.2">
      <c r="A450" s="1131" t="s">
        <v>2324</v>
      </c>
      <c r="B450" s="1132">
        <v>18160.02</v>
      </c>
      <c r="C450" s="1132">
        <v>18048.679</v>
      </c>
      <c r="D450" s="1132">
        <v>0</v>
      </c>
      <c r="E450" s="1132">
        <v>0</v>
      </c>
      <c r="F450" s="1132">
        <f t="shared" si="6"/>
        <v>18160.02</v>
      </c>
      <c r="G450" s="1132">
        <f t="shared" si="6"/>
        <v>18048.679</v>
      </c>
    </row>
    <row r="451" spans="1:7" s="1104" customFormat="1" ht="12.75" customHeight="1" x14ac:dyDescent="0.2">
      <c r="A451" s="1131" t="s">
        <v>2325</v>
      </c>
      <c r="B451" s="1132">
        <v>39315.43</v>
      </c>
      <c r="C451" s="1132">
        <v>39315.429000000004</v>
      </c>
      <c r="D451" s="1132">
        <v>0</v>
      </c>
      <c r="E451" s="1132">
        <v>0</v>
      </c>
      <c r="F451" s="1132">
        <f t="shared" si="6"/>
        <v>39315.43</v>
      </c>
      <c r="G451" s="1132">
        <f t="shared" si="6"/>
        <v>39315.429000000004</v>
      </c>
    </row>
    <row r="452" spans="1:7" s="1104" customFormat="1" ht="12.75" customHeight="1" x14ac:dyDescent="0.2">
      <c r="A452" s="1131" t="s">
        <v>2326</v>
      </c>
      <c r="B452" s="1132">
        <v>27357.99</v>
      </c>
      <c r="C452" s="1132">
        <v>27357.972000000002</v>
      </c>
      <c r="D452" s="1132">
        <v>0</v>
      </c>
      <c r="E452" s="1132">
        <v>0</v>
      </c>
      <c r="F452" s="1132">
        <f t="shared" si="6"/>
        <v>27357.99</v>
      </c>
      <c r="G452" s="1132">
        <f t="shared" si="6"/>
        <v>27357.972000000002</v>
      </c>
    </row>
    <row r="453" spans="1:7" s="1104" customFormat="1" ht="12.75" customHeight="1" x14ac:dyDescent="0.2">
      <c r="A453" s="1131" t="s">
        <v>2327</v>
      </c>
      <c r="B453" s="1132">
        <v>44957.74</v>
      </c>
      <c r="C453" s="1132">
        <v>44953.254000000001</v>
      </c>
      <c r="D453" s="1132">
        <v>0</v>
      </c>
      <c r="E453" s="1132">
        <v>0</v>
      </c>
      <c r="F453" s="1132">
        <f t="shared" si="6"/>
        <v>44957.74</v>
      </c>
      <c r="G453" s="1132">
        <f t="shared" si="6"/>
        <v>44953.254000000001</v>
      </c>
    </row>
    <row r="454" spans="1:7" s="1104" customFormat="1" ht="12.75" customHeight="1" x14ac:dyDescent="0.2">
      <c r="A454" s="1131" t="s">
        <v>2328</v>
      </c>
      <c r="B454" s="1132">
        <v>35459.78</v>
      </c>
      <c r="C454" s="1132">
        <v>35459.770000000004</v>
      </c>
      <c r="D454" s="1132">
        <v>0</v>
      </c>
      <c r="E454" s="1132">
        <v>0</v>
      </c>
      <c r="F454" s="1132">
        <f t="shared" ref="F454:G517" si="7">B454+D454</f>
        <v>35459.78</v>
      </c>
      <c r="G454" s="1132">
        <f t="shared" si="7"/>
        <v>35459.770000000004</v>
      </c>
    </row>
    <row r="455" spans="1:7" s="1104" customFormat="1" ht="12.75" customHeight="1" x14ac:dyDescent="0.2">
      <c r="A455" s="1131" t="s">
        <v>2329</v>
      </c>
      <c r="B455" s="1132">
        <v>20301.719999999998</v>
      </c>
      <c r="C455" s="1132">
        <v>20297.708999999999</v>
      </c>
      <c r="D455" s="1132">
        <v>0</v>
      </c>
      <c r="E455" s="1132">
        <v>0</v>
      </c>
      <c r="F455" s="1132">
        <f t="shared" si="7"/>
        <v>20301.719999999998</v>
      </c>
      <c r="G455" s="1132">
        <f t="shared" si="7"/>
        <v>20297.708999999999</v>
      </c>
    </row>
    <row r="456" spans="1:7" s="1104" customFormat="1" ht="12.75" customHeight="1" x14ac:dyDescent="0.2">
      <c r="A456" s="1131" t="s">
        <v>2330</v>
      </c>
      <c r="B456" s="1132">
        <v>42663.54</v>
      </c>
      <c r="C456" s="1132">
        <v>42663.542000000001</v>
      </c>
      <c r="D456" s="1132">
        <v>0</v>
      </c>
      <c r="E456" s="1132">
        <v>0</v>
      </c>
      <c r="F456" s="1132">
        <f t="shared" si="7"/>
        <v>42663.54</v>
      </c>
      <c r="G456" s="1132">
        <f t="shared" si="7"/>
        <v>42663.542000000001</v>
      </c>
    </row>
    <row r="457" spans="1:7" s="1104" customFormat="1" ht="12.75" customHeight="1" x14ac:dyDescent="0.2">
      <c r="A457" s="1131" t="s">
        <v>2331</v>
      </c>
      <c r="B457" s="1132">
        <v>48147.99</v>
      </c>
      <c r="C457" s="1132">
        <v>48147.990999999995</v>
      </c>
      <c r="D457" s="1132">
        <v>0</v>
      </c>
      <c r="E457" s="1132">
        <v>0</v>
      </c>
      <c r="F457" s="1132">
        <f t="shared" si="7"/>
        <v>48147.99</v>
      </c>
      <c r="G457" s="1132">
        <f t="shared" si="7"/>
        <v>48147.990999999995</v>
      </c>
    </row>
    <row r="458" spans="1:7" s="1104" customFormat="1" ht="12.75" customHeight="1" x14ac:dyDescent="0.2">
      <c r="A458" s="1131" t="s">
        <v>3685</v>
      </c>
      <c r="B458" s="1132">
        <v>61684.5</v>
      </c>
      <c r="C458" s="1132">
        <v>61676.155999999995</v>
      </c>
      <c r="D458" s="1132">
        <v>0</v>
      </c>
      <c r="E458" s="1132">
        <v>0</v>
      </c>
      <c r="F458" s="1132">
        <f t="shared" si="7"/>
        <v>61684.5</v>
      </c>
      <c r="G458" s="1132">
        <f t="shared" si="7"/>
        <v>61676.155999999995</v>
      </c>
    </row>
    <row r="459" spans="1:7" s="1104" customFormat="1" ht="12.75" customHeight="1" x14ac:dyDescent="0.2">
      <c r="A459" s="1131" t="s">
        <v>3686</v>
      </c>
      <c r="B459" s="1132">
        <v>42501.3</v>
      </c>
      <c r="C459" s="1132">
        <v>42499.732000000004</v>
      </c>
      <c r="D459" s="1132">
        <v>0</v>
      </c>
      <c r="E459" s="1132">
        <v>0</v>
      </c>
      <c r="F459" s="1132">
        <f t="shared" si="7"/>
        <v>42501.3</v>
      </c>
      <c r="G459" s="1132">
        <f t="shared" si="7"/>
        <v>42499.732000000004</v>
      </c>
    </row>
    <row r="460" spans="1:7" s="1104" customFormat="1" ht="12.75" customHeight="1" x14ac:dyDescent="0.2">
      <c r="A460" s="1131" t="s">
        <v>2332</v>
      </c>
      <c r="B460" s="1132">
        <v>46476.63</v>
      </c>
      <c r="C460" s="1132">
        <v>46473.942999999999</v>
      </c>
      <c r="D460" s="1132">
        <v>0</v>
      </c>
      <c r="E460" s="1132">
        <v>0</v>
      </c>
      <c r="F460" s="1132">
        <f t="shared" si="7"/>
        <v>46476.63</v>
      </c>
      <c r="G460" s="1132">
        <f t="shared" si="7"/>
        <v>46473.942999999999</v>
      </c>
    </row>
    <row r="461" spans="1:7" s="1104" customFormat="1" ht="12.75" customHeight="1" x14ac:dyDescent="0.2">
      <c r="A461" s="1131" t="s">
        <v>2333</v>
      </c>
      <c r="B461" s="1132">
        <v>44343.14</v>
      </c>
      <c r="C461" s="1132">
        <v>44271.404000000002</v>
      </c>
      <c r="D461" s="1132">
        <v>0</v>
      </c>
      <c r="E461" s="1132">
        <v>0</v>
      </c>
      <c r="F461" s="1132">
        <f t="shared" si="7"/>
        <v>44343.14</v>
      </c>
      <c r="G461" s="1132">
        <f t="shared" si="7"/>
        <v>44271.404000000002</v>
      </c>
    </row>
    <row r="462" spans="1:7" s="1104" customFormat="1" ht="12.75" customHeight="1" x14ac:dyDescent="0.2">
      <c r="A462" s="1131" t="s">
        <v>2334</v>
      </c>
      <c r="B462" s="1132">
        <v>48745.120000000003</v>
      </c>
      <c r="C462" s="1132">
        <v>48668.565919999994</v>
      </c>
      <c r="D462" s="1132">
        <v>465.75</v>
      </c>
      <c r="E462" s="1132">
        <v>465.75</v>
      </c>
      <c r="F462" s="1132">
        <f t="shared" si="7"/>
        <v>49210.87</v>
      </c>
      <c r="G462" s="1132">
        <f t="shared" si="7"/>
        <v>49134.315919999994</v>
      </c>
    </row>
    <row r="463" spans="1:7" s="1104" customFormat="1" ht="12.75" customHeight="1" x14ac:dyDescent="0.2">
      <c r="A463" s="1131" t="s">
        <v>2335</v>
      </c>
      <c r="B463" s="1132">
        <v>52325.91</v>
      </c>
      <c r="C463" s="1132">
        <v>52325.909999999996</v>
      </c>
      <c r="D463" s="1132">
        <v>0</v>
      </c>
      <c r="E463" s="1132">
        <v>0</v>
      </c>
      <c r="F463" s="1132">
        <f t="shared" si="7"/>
        <v>52325.91</v>
      </c>
      <c r="G463" s="1132">
        <f t="shared" si="7"/>
        <v>52325.909999999996</v>
      </c>
    </row>
    <row r="464" spans="1:7" s="1104" customFormat="1" ht="12.75" customHeight="1" x14ac:dyDescent="0.2">
      <c r="A464" s="1131" t="s">
        <v>2336</v>
      </c>
      <c r="B464" s="1132">
        <v>57740.85</v>
      </c>
      <c r="C464" s="1132">
        <v>57726.393999999993</v>
      </c>
      <c r="D464" s="1132">
        <v>0</v>
      </c>
      <c r="E464" s="1132">
        <v>0</v>
      </c>
      <c r="F464" s="1132">
        <f t="shared" si="7"/>
        <v>57740.85</v>
      </c>
      <c r="G464" s="1132">
        <f t="shared" si="7"/>
        <v>57726.393999999993</v>
      </c>
    </row>
    <row r="465" spans="1:7" s="1104" customFormat="1" ht="12.75" customHeight="1" x14ac:dyDescent="0.2">
      <c r="A465" s="1131" t="s">
        <v>2337</v>
      </c>
      <c r="B465" s="1132">
        <v>30215.02</v>
      </c>
      <c r="C465" s="1132">
        <v>30215.012999999999</v>
      </c>
      <c r="D465" s="1132">
        <v>0</v>
      </c>
      <c r="E465" s="1132">
        <v>0</v>
      </c>
      <c r="F465" s="1132">
        <f t="shared" si="7"/>
        <v>30215.02</v>
      </c>
      <c r="G465" s="1132">
        <f t="shared" si="7"/>
        <v>30215.012999999999</v>
      </c>
    </row>
    <row r="466" spans="1:7" s="1104" customFormat="1" ht="12.75" customHeight="1" x14ac:dyDescent="0.2">
      <c r="A466" s="1131" t="s">
        <v>2338</v>
      </c>
      <c r="B466" s="1132">
        <v>57539.229999999996</v>
      </c>
      <c r="C466" s="1132">
        <v>57537.208999999995</v>
      </c>
      <c r="D466" s="1132">
        <v>0</v>
      </c>
      <c r="E466" s="1132">
        <v>0</v>
      </c>
      <c r="F466" s="1132">
        <f t="shared" si="7"/>
        <v>57539.229999999996</v>
      </c>
      <c r="G466" s="1132">
        <f t="shared" si="7"/>
        <v>57537.208999999995</v>
      </c>
    </row>
    <row r="467" spans="1:7" s="1104" customFormat="1" ht="12.75" customHeight="1" x14ac:dyDescent="0.2">
      <c r="A467" s="1131" t="s">
        <v>2339</v>
      </c>
      <c r="B467" s="1132">
        <v>33965.85</v>
      </c>
      <c r="C467" s="1132">
        <v>33963.913</v>
      </c>
      <c r="D467" s="1132">
        <v>0</v>
      </c>
      <c r="E467" s="1132">
        <v>0</v>
      </c>
      <c r="F467" s="1132">
        <f t="shared" si="7"/>
        <v>33965.85</v>
      </c>
      <c r="G467" s="1132">
        <f t="shared" si="7"/>
        <v>33963.913</v>
      </c>
    </row>
    <row r="468" spans="1:7" s="1104" customFormat="1" ht="12.75" customHeight="1" x14ac:dyDescent="0.2">
      <c r="A468" s="1131" t="s">
        <v>2340</v>
      </c>
      <c r="B468" s="1132">
        <v>21456.799999999999</v>
      </c>
      <c r="C468" s="1132">
        <v>21456.796000000002</v>
      </c>
      <c r="D468" s="1132">
        <v>0</v>
      </c>
      <c r="E468" s="1132">
        <v>0</v>
      </c>
      <c r="F468" s="1132">
        <f t="shared" si="7"/>
        <v>21456.799999999999</v>
      </c>
      <c r="G468" s="1132">
        <f t="shared" si="7"/>
        <v>21456.796000000002</v>
      </c>
    </row>
    <row r="469" spans="1:7" s="1104" customFormat="1" ht="12.75" customHeight="1" x14ac:dyDescent="0.2">
      <c r="A469" s="1131" t="s">
        <v>2341</v>
      </c>
      <c r="B469" s="1132">
        <v>57595.619999999995</v>
      </c>
      <c r="C469" s="1132">
        <v>57549.57</v>
      </c>
      <c r="D469" s="1132">
        <v>0</v>
      </c>
      <c r="E469" s="1132">
        <v>0</v>
      </c>
      <c r="F469" s="1132">
        <f t="shared" si="7"/>
        <v>57595.619999999995</v>
      </c>
      <c r="G469" s="1132">
        <f t="shared" si="7"/>
        <v>57549.57</v>
      </c>
    </row>
    <row r="470" spans="1:7" s="1104" customFormat="1" ht="12.75" customHeight="1" x14ac:dyDescent="0.2">
      <c r="A470" s="1131" t="s">
        <v>2342</v>
      </c>
      <c r="B470" s="1132">
        <v>41295.08</v>
      </c>
      <c r="C470" s="1132">
        <v>41286.741000000002</v>
      </c>
      <c r="D470" s="1132">
        <v>0</v>
      </c>
      <c r="E470" s="1132">
        <v>0</v>
      </c>
      <c r="F470" s="1132">
        <f t="shared" si="7"/>
        <v>41295.08</v>
      </c>
      <c r="G470" s="1132">
        <f t="shared" si="7"/>
        <v>41286.741000000002</v>
      </c>
    </row>
    <row r="471" spans="1:7" s="1104" customFormat="1" ht="12.75" customHeight="1" x14ac:dyDescent="0.2">
      <c r="A471" s="1131" t="s">
        <v>2343</v>
      </c>
      <c r="B471" s="1132">
        <v>36319.69</v>
      </c>
      <c r="C471" s="1132">
        <v>36319.684999999998</v>
      </c>
      <c r="D471" s="1132">
        <v>0</v>
      </c>
      <c r="E471" s="1132">
        <v>0</v>
      </c>
      <c r="F471" s="1132">
        <f t="shared" si="7"/>
        <v>36319.69</v>
      </c>
      <c r="G471" s="1132">
        <f t="shared" si="7"/>
        <v>36319.684999999998</v>
      </c>
    </row>
    <row r="472" spans="1:7" s="1104" customFormat="1" ht="12.75" customHeight="1" x14ac:dyDescent="0.2">
      <c r="A472" s="1131" t="s">
        <v>2344</v>
      </c>
      <c r="B472" s="1132">
        <v>41762.839999999997</v>
      </c>
      <c r="C472" s="1132">
        <v>41723.569000000003</v>
      </c>
      <c r="D472" s="1132">
        <v>0</v>
      </c>
      <c r="E472" s="1132">
        <v>0</v>
      </c>
      <c r="F472" s="1132">
        <f t="shared" si="7"/>
        <v>41762.839999999997</v>
      </c>
      <c r="G472" s="1132">
        <f t="shared" si="7"/>
        <v>41723.569000000003</v>
      </c>
    </row>
    <row r="473" spans="1:7" s="1104" customFormat="1" ht="12.75" customHeight="1" x14ac:dyDescent="0.2">
      <c r="A473" s="1131" t="s">
        <v>2345</v>
      </c>
      <c r="B473" s="1132">
        <v>44030.01</v>
      </c>
      <c r="C473" s="1132">
        <v>44030.009999999995</v>
      </c>
      <c r="D473" s="1132">
        <v>0</v>
      </c>
      <c r="E473" s="1132">
        <v>0</v>
      </c>
      <c r="F473" s="1132">
        <f t="shared" si="7"/>
        <v>44030.01</v>
      </c>
      <c r="G473" s="1132">
        <f t="shared" si="7"/>
        <v>44030.009999999995</v>
      </c>
    </row>
    <row r="474" spans="1:7" s="1104" customFormat="1" ht="12.75" customHeight="1" x14ac:dyDescent="0.2">
      <c r="A474" s="1131" t="s">
        <v>2346</v>
      </c>
      <c r="B474" s="1132">
        <v>47942.78</v>
      </c>
      <c r="C474" s="1132">
        <v>47939.994999999995</v>
      </c>
      <c r="D474" s="1132">
        <v>0</v>
      </c>
      <c r="E474" s="1132">
        <v>0</v>
      </c>
      <c r="F474" s="1132">
        <f t="shared" si="7"/>
        <v>47942.78</v>
      </c>
      <c r="G474" s="1132">
        <f t="shared" si="7"/>
        <v>47939.994999999995</v>
      </c>
    </row>
    <row r="475" spans="1:7" s="1104" customFormat="1" ht="12.75" customHeight="1" x14ac:dyDescent="0.2">
      <c r="A475" s="1131" t="s">
        <v>2347</v>
      </c>
      <c r="B475" s="1132">
        <v>42416.14</v>
      </c>
      <c r="C475" s="1132">
        <v>42416.131999999998</v>
      </c>
      <c r="D475" s="1132">
        <v>0</v>
      </c>
      <c r="E475" s="1132">
        <v>0</v>
      </c>
      <c r="F475" s="1132">
        <f t="shared" si="7"/>
        <v>42416.14</v>
      </c>
      <c r="G475" s="1132">
        <f t="shared" si="7"/>
        <v>42416.131999999998</v>
      </c>
    </row>
    <row r="476" spans="1:7" s="1104" customFormat="1" ht="12.75" customHeight="1" x14ac:dyDescent="0.2">
      <c r="A476" s="1131" t="s">
        <v>2348</v>
      </c>
      <c r="B476" s="1132">
        <v>40469.61</v>
      </c>
      <c r="C476" s="1132">
        <v>40466.156000000003</v>
      </c>
      <c r="D476" s="1132">
        <v>345</v>
      </c>
      <c r="E476" s="1132">
        <v>345</v>
      </c>
      <c r="F476" s="1132">
        <f t="shared" si="7"/>
        <v>40814.61</v>
      </c>
      <c r="G476" s="1132">
        <f t="shared" si="7"/>
        <v>40811.156000000003</v>
      </c>
    </row>
    <row r="477" spans="1:7" s="1104" customFormat="1" ht="12.75" customHeight="1" x14ac:dyDescent="0.2">
      <c r="A477" s="1131" t="s">
        <v>2349</v>
      </c>
      <c r="B477" s="1132">
        <v>17357.170000000002</v>
      </c>
      <c r="C477" s="1132">
        <v>17357.171999999999</v>
      </c>
      <c r="D477" s="1132">
        <v>0</v>
      </c>
      <c r="E477" s="1132">
        <v>0</v>
      </c>
      <c r="F477" s="1132">
        <f t="shared" si="7"/>
        <v>17357.170000000002</v>
      </c>
      <c r="G477" s="1132">
        <f t="shared" si="7"/>
        <v>17357.171999999999</v>
      </c>
    </row>
    <row r="478" spans="1:7" s="1104" customFormat="1" ht="12.75" customHeight="1" x14ac:dyDescent="0.2">
      <c r="A478" s="1131" t="s">
        <v>2350</v>
      </c>
      <c r="B478" s="1132">
        <v>47363.649999999994</v>
      </c>
      <c r="C478" s="1132">
        <v>47363.646999999997</v>
      </c>
      <c r="D478" s="1132">
        <v>0</v>
      </c>
      <c r="E478" s="1132">
        <v>0</v>
      </c>
      <c r="F478" s="1132">
        <f t="shared" si="7"/>
        <v>47363.649999999994</v>
      </c>
      <c r="G478" s="1132">
        <f t="shared" si="7"/>
        <v>47363.646999999997</v>
      </c>
    </row>
    <row r="479" spans="1:7" s="1104" customFormat="1" ht="12.75" customHeight="1" x14ac:dyDescent="0.2">
      <c r="A479" s="1131" t="s">
        <v>2351</v>
      </c>
      <c r="B479" s="1132">
        <v>4394.72</v>
      </c>
      <c r="C479" s="1132">
        <v>4394.7190000000001</v>
      </c>
      <c r="D479" s="1132">
        <v>0</v>
      </c>
      <c r="E479" s="1132">
        <v>0</v>
      </c>
      <c r="F479" s="1132">
        <f t="shared" si="7"/>
        <v>4394.72</v>
      </c>
      <c r="G479" s="1132">
        <f t="shared" si="7"/>
        <v>4394.7190000000001</v>
      </c>
    </row>
    <row r="480" spans="1:7" s="1104" customFormat="1" ht="12.75" customHeight="1" x14ac:dyDescent="0.2">
      <c r="A480" s="1131" t="s">
        <v>2352</v>
      </c>
      <c r="B480" s="1132">
        <v>38949.15</v>
      </c>
      <c r="C480" s="1132">
        <v>38949.15</v>
      </c>
      <c r="D480" s="1132">
        <v>23.37</v>
      </c>
      <c r="E480" s="1132">
        <v>23.364999999999998</v>
      </c>
      <c r="F480" s="1132">
        <f t="shared" si="7"/>
        <v>38972.520000000004</v>
      </c>
      <c r="G480" s="1132">
        <f t="shared" si="7"/>
        <v>38972.514999999999</v>
      </c>
    </row>
    <row r="481" spans="1:7" s="1104" customFormat="1" ht="12.75" customHeight="1" x14ac:dyDescent="0.2">
      <c r="A481" s="1131" t="s">
        <v>2353</v>
      </c>
      <c r="B481" s="1132">
        <v>51496.11</v>
      </c>
      <c r="C481" s="1132">
        <v>51496.106999999996</v>
      </c>
      <c r="D481" s="1132">
        <v>23.37</v>
      </c>
      <c r="E481" s="1132">
        <v>23.364999999999998</v>
      </c>
      <c r="F481" s="1132">
        <f t="shared" si="7"/>
        <v>51519.48</v>
      </c>
      <c r="G481" s="1132">
        <f t="shared" si="7"/>
        <v>51519.471999999994</v>
      </c>
    </row>
    <row r="482" spans="1:7" s="1104" customFormat="1" ht="12.75" customHeight="1" x14ac:dyDescent="0.2">
      <c r="A482" s="1131" t="s">
        <v>2354</v>
      </c>
      <c r="B482" s="1132">
        <v>11719.58</v>
      </c>
      <c r="C482" s="1132">
        <v>11719.582</v>
      </c>
      <c r="D482" s="1132">
        <v>94.88</v>
      </c>
      <c r="E482" s="1132">
        <v>94.875</v>
      </c>
      <c r="F482" s="1132">
        <f t="shared" si="7"/>
        <v>11814.46</v>
      </c>
      <c r="G482" s="1132">
        <f t="shared" si="7"/>
        <v>11814.457</v>
      </c>
    </row>
    <row r="483" spans="1:7" s="1104" customFormat="1" ht="12.75" customHeight="1" x14ac:dyDescent="0.2">
      <c r="A483" s="1131" t="s">
        <v>2355</v>
      </c>
      <c r="B483" s="1132">
        <v>29850.21</v>
      </c>
      <c r="C483" s="1132">
        <v>29849.126999999997</v>
      </c>
      <c r="D483" s="1132">
        <v>0</v>
      </c>
      <c r="E483" s="1132">
        <v>0</v>
      </c>
      <c r="F483" s="1132">
        <f t="shared" si="7"/>
        <v>29850.21</v>
      </c>
      <c r="G483" s="1132">
        <f t="shared" si="7"/>
        <v>29849.126999999997</v>
      </c>
    </row>
    <row r="484" spans="1:7" s="1104" customFormat="1" ht="12.75" customHeight="1" x14ac:dyDescent="0.2">
      <c r="A484" s="1131" t="s">
        <v>2356</v>
      </c>
      <c r="B484" s="1132">
        <v>27746.63</v>
      </c>
      <c r="C484" s="1132">
        <v>27746.622000000003</v>
      </c>
      <c r="D484" s="1132">
        <v>0</v>
      </c>
      <c r="E484" s="1132">
        <v>0</v>
      </c>
      <c r="F484" s="1132">
        <f t="shared" si="7"/>
        <v>27746.63</v>
      </c>
      <c r="G484" s="1132">
        <f t="shared" si="7"/>
        <v>27746.622000000003</v>
      </c>
    </row>
    <row r="485" spans="1:7" s="1104" customFormat="1" ht="12.75" customHeight="1" x14ac:dyDescent="0.2">
      <c r="A485" s="1131" t="s">
        <v>2357</v>
      </c>
      <c r="B485" s="1132">
        <v>35670.729999999996</v>
      </c>
      <c r="C485" s="1132">
        <v>35649.873</v>
      </c>
      <c r="D485" s="1132">
        <v>0</v>
      </c>
      <c r="E485" s="1132">
        <v>0</v>
      </c>
      <c r="F485" s="1132">
        <f t="shared" si="7"/>
        <v>35670.729999999996</v>
      </c>
      <c r="G485" s="1132">
        <f t="shared" si="7"/>
        <v>35649.873</v>
      </c>
    </row>
    <row r="486" spans="1:7" s="1104" customFormat="1" ht="12.75" customHeight="1" x14ac:dyDescent="0.2">
      <c r="A486" s="1131" t="s">
        <v>2358</v>
      </c>
      <c r="B486" s="1132">
        <v>12527.800000000001</v>
      </c>
      <c r="C486" s="1132">
        <v>12527.794</v>
      </c>
      <c r="D486" s="1132">
        <v>0</v>
      </c>
      <c r="E486" s="1132">
        <v>0</v>
      </c>
      <c r="F486" s="1132">
        <f t="shared" si="7"/>
        <v>12527.800000000001</v>
      </c>
      <c r="G486" s="1132">
        <f t="shared" si="7"/>
        <v>12527.794</v>
      </c>
    </row>
    <row r="487" spans="1:7" s="1104" customFormat="1" ht="12.75" customHeight="1" x14ac:dyDescent="0.2">
      <c r="A487" s="1131" t="s">
        <v>2359</v>
      </c>
      <c r="B487" s="1132">
        <v>62303.73</v>
      </c>
      <c r="C487" s="1132">
        <v>62303.733999999997</v>
      </c>
      <c r="D487" s="1132">
        <v>0</v>
      </c>
      <c r="E487" s="1132">
        <v>0</v>
      </c>
      <c r="F487" s="1132">
        <f t="shared" si="7"/>
        <v>62303.73</v>
      </c>
      <c r="G487" s="1132">
        <f t="shared" si="7"/>
        <v>62303.733999999997</v>
      </c>
    </row>
    <row r="488" spans="1:7" s="1104" customFormat="1" ht="12.75" customHeight="1" x14ac:dyDescent="0.2">
      <c r="A488" s="1131" t="s">
        <v>2360</v>
      </c>
      <c r="B488" s="1132">
        <v>13558.949999999999</v>
      </c>
      <c r="C488" s="1132">
        <v>13558.944</v>
      </c>
      <c r="D488" s="1132">
        <v>0</v>
      </c>
      <c r="E488" s="1132">
        <v>0</v>
      </c>
      <c r="F488" s="1132">
        <f t="shared" si="7"/>
        <v>13558.949999999999</v>
      </c>
      <c r="G488" s="1132">
        <f t="shared" si="7"/>
        <v>13558.944</v>
      </c>
    </row>
    <row r="489" spans="1:7" s="1104" customFormat="1" ht="12.75" customHeight="1" x14ac:dyDescent="0.2">
      <c r="A489" s="1131" t="s">
        <v>2361</v>
      </c>
      <c r="B489" s="1132">
        <v>21381.940000000002</v>
      </c>
      <c r="C489" s="1132">
        <v>21297.296349999997</v>
      </c>
      <c r="D489" s="1132">
        <v>800.41</v>
      </c>
      <c r="E489" s="1132">
        <v>800.40700000000004</v>
      </c>
      <c r="F489" s="1132">
        <f t="shared" si="7"/>
        <v>22182.350000000002</v>
      </c>
      <c r="G489" s="1132">
        <f t="shared" si="7"/>
        <v>22097.703349999996</v>
      </c>
    </row>
    <row r="490" spans="1:7" s="1104" customFormat="1" ht="12.75" customHeight="1" x14ac:dyDescent="0.2">
      <c r="A490" s="1131" t="s">
        <v>2362</v>
      </c>
      <c r="B490" s="1132">
        <v>44842.710000000006</v>
      </c>
      <c r="C490" s="1132">
        <v>44840.678</v>
      </c>
      <c r="D490" s="1132">
        <v>0</v>
      </c>
      <c r="E490" s="1132">
        <v>0</v>
      </c>
      <c r="F490" s="1132">
        <f t="shared" si="7"/>
        <v>44842.710000000006</v>
      </c>
      <c r="G490" s="1132">
        <f t="shared" si="7"/>
        <v>44840.678</v>
      </c>
    </row>
    <row r="491" spans="1:7" s="1104" customFormat="1" ht="12.75" customHeight="1" x14ac:dyDescent="0.2">
      <c r="A491" s="1131" t="s">
        <v>2363</v>
      </c>
      <c r="B491" s="1132">
        <v>36844.11</v>
      </c>
      <c r="C491" s="1132">
        <v>36844.112000000001</v>
      </c>
      <c r="D491" s="1132">
        <v>0</v>
      </c>
      <c r="E491" s="1132">
        <v>0</v>
      </c>
      <c r="F491" s="1132">
        <f t="shared" si="7"/>
        <v>36844.11</v>
      </c>
      <c r="G491" s="1132">
        <f t="shared" si="7"/>
        <v>36844.112000000001</v>
      </c>
    </row>
    <row r="492" spans="1:7" s="1104" customFormat="1" ht="12.75" customHeight="1" x14ac:dyDescent="0.2">
      <c r="A492" s="1131" t="s">
        <v>2364</v>
      </c>
      <c r="B492" s="1132">
        <v>9780.82</v>
      </c>
      <c r="C492" s="1132">
        <v>9780.8089999999993</v>
      </c>
      <c r="D492" s="1132">
        <v>0</v>
      </c>
      <c r="E492" s="1132">
        <v>0</v>
      </c>
      <c r="F492" s="1132">
        <f t="shared" si="7"/>
        <v>9780.82</v>
      </c>
      <c r="G492" s="1132">
        <f t="shared" si="7"/>
        <v>9780.8089999999993</v>
      </c>
    </row>
    <row r="493" spans="1:7" s="1104" customFormat="1" ht="12.75" customHeight="1" x14ac:dyDescent="0.2">
      <c r="A493" s="1131" t="s">
        <v>2365</v>
      </c>
      <c r="B493" s="1132">
        <v>10898.42</v>
      </c>
      <c r="C493" s="1132">
        <v>10897.755999999999</v>
      </c>
      <c r="D493" s="1132">
        <v>0</v>
      </c>
      <c r="E493" s="1132">
        <v>0</v>
      </c>
      <c r="F493" s="1132">
        <f t="shared" si="7"/>
        <v>10898.42</v>
      </c>
      <c r="G493" s="1132">
        <f t="shared" si="7"/>
        <v>10897.755999999999</v>
      </c>
    </row>
    <row r="494" spans="1:7" s="1104" customFormat="1" ht="12.75" customHeight="1" x14ac:dyDescent="0.2">
      <c r="A494" s="1131" t="s">
        <v>2366</v>
      </c>
      <c r="B494" s="1132">
        <v>47831.689999999995</v>
      </c>
      <c r="C494" s="1132">
        <v>47768.850580000006</v>
      </c>
      <c r="D494" s="1132">
        <v>0</v>
      </c>
      <c r="E494" s="1132">
        <v>0</v>
      </c>
      <c r="F494" s="1132">
        <f t="shared" si="7"/>
        <v>47831.689999999995</v>
      </c>
      <c r="G494" s="1132">
        <f t="shared" si="7"/>
        <v>47768.850580000006</v>
      </c>
    </row>
    <row r="495" spans="1:7" s="1104" customFormat="1" ht="12.75" customHeight="1" x14ac:dyDescent="0.2">
      <c r="A495" s="1131" t="s">
        <v>2367</v>
      </c>
      <c r="B495" s="1132">
        <v>8751.57</v>
      </c>
      <c r="C495" s="1132">
        <v>8751.5689999999995</v>
      </c>
      <c r="D495" s="1132">
        <v>0</v>
      </c>
      <c r="E495" s="1132">
        <v>0</v>
      </c>
      <c r="F495" s="1132">
        <f t="shared" si="7"/>
        <v>8751.57</v>
      </c>
      <c r="G495" s="1132">
        <f t="shared" si="7"/>
        <v>8751.5689999999995</v>
      </c>
    </row>
    <row r="496" spans="1:7" s="1104" customFormat="1" ht="12.75" customHeight="1" x14ac:dyDescent="0.2">
      <c r="A496" s="1131" t="s">
        <v>2368</v>
      </c>
      <c r="B496" s="1132">
        <v>35283.980000000003</v>
      </c>
      <c r="C496" s="1132">
        <v>35283.980000000003</v>
      </c>
      <c r="D496" s="1132">
        <v>0</v>
      </c>
      <c r="E496" s="1132">
        <v>0</v>
      </c>
      <c r="F496" s="1132">
        <f t="shared" si="7"/>
        <v>35283.980000000003</v>
      </c>
      <c r="G496" s="1132">
        <f t="shared" si="7"/>
        <v>35283.980000000003</v>
      </c>
    </row>
    <row r="497" spans="1:7" s="1104" customFormat="1" ht="12.75" customHeight="1" x14ac:dyDescent="0.2">
      <c r="A497" s="1131" t="s">
        <v>2369</v>
      </c>
      <c r="B497" s="1132">
        <v>60816.65</v>
      </c>
      <c r="C497" s="1132">
        <v>60816.645999999993</v>
      </c>
      <c r="D497" s="1132">
        <v>23.37</v>
      </c>
      <c r="E497" s="1132">
        <v>23.364999999999998</v>
      </c>
      <c r="F497" s="1132">
        <f t="shared" si="7"/>
        <v>60840.020000000004</v>
      </c>
      <c r="G497" s="1132">
        <f t="shared" si="7"/>
        <v>60840.010999999991</v>
      </c>
    </row>
    <row r="498" spans="1:7" s="1104" customFormat="1" ht="12.75" customHeight="1" x14ac:dyDescent="0.2">
      <c r="A498" s="1131" t="s">
        <v>2370</v>
      </c>
      <c r="B498" s="1132">
        <v>41702.83</v>
      </c>
      <c r="C498" s="1132">
        <v>41702.831999999995</v>
      </c>
      <c r="D498" s="1132">
        <v>0</v>
      </c>
      <c r="E498" s="1132">
        <v>0</v>
      </c>
      <c r="F498" s="1132">
        <f t="shared" si="7"/>
        <v>41702.83</v>
      </c>
      <c r="G498" s="1132">
        <f t="shared" si="7"/>
        <v>41702.831999999995</v>
      </c>
    </row>
    <row r="499" spans="1:7" s="1104" customFormat="1" ht="12.75" customHeight="1" x14ac:dyDescent="0.2">
      <c r="A499" s="1131" t="s">
        <v>2371</v>
      </c>
      <c r="B499" s="1132">
        <v>45576.15</v>
      </c>
      <c r="C499" s="1132">
        <v>45576.146999999997</v>
      </c>
      <c r="D499" s="1132">
        <v>0</v>
      </c>
      <c r="E499" s="1132">
        <v>0</v>
      </c>
      <c r="F499" s="1132">
        <f t="shared" si="7"/>
        <v>45576.15</v>
      </c>
      <c r="G499" s="1132">
        <f t="shared" si="7"/>
        <v>45576.146999999997</v>
      </c>
    </row>
    <row r="500" spans="1:7" s="1104" customFormat="1" ht="12.75" customHeight="1" x14ac:dyDescent="0.2">
      <c r="A500" s="1131" t="s">
        <v>2372</v>
      </c>
      <c r="B500" s="1132">
        <v>4044.95</v>
      </c>
      <c r="C500" s="1132">
        <v>4044.951</v>
      </c>
      <c r="D500" s="1132">
        <v>0</v>
      </c>
      <c r="E500" s="1132">
        <v>0</v>
      </c>
      <c r="F500" s="1132">
        <f t="shared" si="7"/>
        <v>4044.95</v>
      </c>
      <c r="G500" s="1132">
        <f t="shared" si="7"/>
        <v>4044.951</v>
      </c>
    </row>
    <row r="501" spans="1:7" s="1104" customFormat="1" ht="12.75" customHeight="1" x14ac:dyDescent="0.2">
      <c r="A501" s="1131" t="s">
        <v>2373</v>
      </c>
      <c r="B501" s="1132">
        <v>8651.86</v>
      </c>
      <c r="C501" s="1132">
        <v>8637.0609000000004</v>
      </c>
      <c r="D501" s="1132">
        <v>0</v>
      </c>
      <c r="E501" s="1132">
        <v>0</v>
      </c>
      <c r="F501" s="1132">
        <f t="shared" si="7"/>
        <v>8651.86</v>
      </c>
      <c r="G501" s="1132">
        <f t="shared" si="7"/>
        <v>8637.0609000000004</v>
      </c>
    </row>
    <row r="502" spans="1:7" s="1104" customFormat="1" ht="12.75" customHeight="1" x14ac:dyDescent="0.2">
      <c r="A502" s="1131" t="s">
        <v>2374</v>
      </c>
      <c r="B502" s="1132">
        <v>32620.799999999999</v>
      </c>
      <c r="C502" s="1132">
        <v>32620.803999999996</v>
      </c>
      <c r="D502" s="1132">
        <v>0</v>
      </c>
      <c r="E502" s="1132">
        <v>0</v>
      </c>
      <c r="F502" s="1132">
        <f t="shared" si="7"/>
        <v>32620.799999999999</v>
      </c>
      <c r="G502" s="1132">
        <f t="shared" si="7"/>
        <v>32620.803999999996</v>
      </c>
    </row>
    <row r="503" spans="1:7" s="1104" customFormat="1" ht="12.75" customHeight="1" x14ac:dyDescent="0.2">
      <c r="A503" s="1131" t="s">
        <v>2375</v>
      </c>
      <c r="B503" s="1132">
        <v>16002.82</v>
      </c>
      <c r="C503" s="1132">
        <v>16002.821</v>
      </c>
      <c r="D503" s="1132">
        <v>0</v>
      </c>
      <c r="E503" s="1132">
        <v>0</v>
      </c>
      <c r="F503" s="1132">
        <f t="shared" si="7"/>
        <v>16002.82</v>
      </c>
      <c r="G503" s="1132">
        <f t="shared" si="7"/>
        <v>16002.821</v>
      </c>
    </row>
    <row r="504" spans="1:7" s="1104" customFormat="1" ht="12.75" customHeight="1" x14ac:dyDescent="0.2">
      <c r="A504" s="1131" t="s">
        <v>2376</v>
      </c>
      <c r="B504" s="1132">
        <v>13213.140000000001</v>
      </c>
      <c r="C504" s="1132">
        <v>13213.141</v>
      </c>
      <c r="D504" s="1132">
        <v>0</v>
      </c>
      <c r="E504" s="1132">
        <v>0</v>
      </c>
      <c r="F504" s="1132">
        <f t="shared" si="7"/>
        <v>13213.140000000001</v>
      </c>
      <c r="G504" s="1132">
        <f t="shared" si="7"/>
        <v>13213.141</v>
      </c>
    </row>
    <row r="505" spans="1:7" s="1104" customFormat="1" ht="12.75" customHeight="1" x14ac:dyDescent="0.2">
      <c r="A505" s="1131" t="s">
        <v>2377</v>
      </c>
      <c r="B505" s="1132">
        <v>6434.2199999999993</v>
      </c>
      <c r="C505" s="1132">
        <v>6434.2199999999993</v>
      </c>
      <c r="D505" s="1132">
        <v>0</v>
      </c>
      <c r="E505" s="1132">
        <v>0</v>
      </c>
      <c r="F505" s="1132">
        <f t="shared" si="7"/>
        <v>6434.2199999999993</v>
      </c>
      <c r="G505" s="1132">
        <f t="shared" si="7"/>
        <v>6434.2199999999993</v>
      </c>
    </row>
    <row r="506" spans="1:7" s="1104" customFormat="1" ht="12.75" customHeight="1" x14ac:dyDescent="0.2">
      <c r="A506" s="1131" t="s">
        <v>2378</v>
      </c>
      <c r="B506" s="1132">
        <v>69031.429999999993</v>
      </c>
      <c r="C506" s="1132">
        <v>69030.649999999994</v>
      </c>
      <c r="D506" s="1132">
        <v>0</v>
      </c>
      <c r="E506" s="1132">
        <v>0</v>
      </c>
      <c r="F506" s="1132">
        <f t="shared" si="7"/>
        <v>69031.429999999993</v>
      </c>
      <c r="G506" s="1132">
        <f t="shared" si="7"/>
        <v>69030.649999999994</v>
      </c>
    </row>
    <row r="507" spans="1:7" s="1104" customFormat="1" ht="12.75" customHeight="1" x14ac:dyDescent="0.2">
      <c r="A507" s="1131" t="s">
        <v>2379</v>
      </c>
      <c r="B507" s="1132">
        <v>67512.86</v>
      </c>
      <c r="C507" s="1132">
        <v>67512.857000000004</v>
      </c>
      <c r="D507" s="1132">
        <v>0</v>
      </c>
      <c r="E507" s="1132">
        <v>0</v>
      </c>
      <c r="F507" s="1132">
        <f t="shared" si="7"/>
        <v>67512.86</v>
      </c>
      <c r="G507" s="1132">
        <f t="shared" si="7"/>
        <v>67512.857000000004</v>
      </c>
    </row>
    <row r="508" spans="1:7" s="1104" customFormat="1" ht="12.75" customHeight="1" x14ac:dyDescent="0.2">
      <c r="A508" s="1131" t="s">
        <v>2380</v>
      </c>
      <c r="B508" s="1132">
        <v>56029.84</v>
      </c>
      <c r="C508" s="1132">
        <v>56029.837</v>
      </c>
      <c r="D508" s="1132">
        <v>0</v>
      </c>
      <c r="E508" s="1132">
        <v>0</v>
      </c>
      <c r="F508" s="1132">
        <f t="shared" si="7"/>
        <v>56029.84</v>
      </c>
      <c r="G508" s="1132">
        <f t="shared" si="7"/>
        <v>56029.837</v>
      </c>
    </row>
    <row r="509" spans="1:7" s="1104" customFormat="1" ht="12.75" customHeight="1" x14ac:dyDescent="0.2">
      <c r="A509" s="1131" t="s">
        <v>2381</v>
      </c>
      <c r="B509" s="1132">
        <v>49427.619999999995</v>
      </c>
      <c r="C509" s="1132">
        <v>49415.72365</v>
      </c>
      <c r="D509" s="1132">
        <v>0</v>
      </c>
      <c r="E509" s="1132">
        <v>0</v>
      </c>
      <c r="F509" s="1132">
        <f t="shared" si="7"/>
        <v>49427.619999999995</v>
      </c>
      <c r="G509" s="1132">
        <f t="shared" si="7"/>
        <v>49415.72365</v>
      </c>
    </row>
    <row r="510" spans="1:7" s="1104" customFormat="1" ht="12.75" customHeight="1" x14ac:dyDescent="0.2">
      <c r="A510" s="1131" t="s">
        <v>2382</v>
      </c>
      <c r="B510" s="1132">
        <v>60941.130000000005</v>
      </c>
      <c r="C510" s="1132">
        <v>60941.133999999998</v>
      </c>
      <c r="D510" s="1132">
        <v>0</v>
      </c>
      <c r="E510" s="1132">
        <v>0</v>
      </c>
      <c r="F510" s="1132">
        <f t="shared" si="7"/>
        <v>60941.130000000005</v>
      </c>
      <c r="G510" s="1132">
        <f t="shared" si="7"/>
        <v>60941.133999999998</v>
      </c>
    </row>
    <row r="511" spans="1:7" s="1104" customFormat="1" ht="12.75" customHeight="1" x14ac:dyDescent="0.2">
      <c r="A511" s="1131" t="s">
        <v>2383</v>
      </c>
      <c r="B511" s="1132">
        <v>14170.970000000001</v>
      </c>
      <c r="C511" s="1132">
        <v>14170.969000000001</v>
      </c>
      <c r="D511" s="1132">
        <v>0</v>
      </c>
      <c r="E511" s="1132">
        <v>0</v>
      </c>
      <c r="F511" s="1132">
        <f t="shared" si="7"/>
        <v>14170.970000000001</v>
      </c>
      <c r="G511" s="1132">
        <f t="shared" si="7"/>
        <v>14170.969000000001</v>
      </c>
    </row>
    <row r="512" spans="1:7" s="1104" customFormat="1" ht="12.75" customHeight="1" x14ac:dyDescent="0.2">
      <c r="A512" s="1131" t="s">
        <v>2384</v>
      </c>
      <c r="B512" s="1132">
        <v>41121.230000000003</v>
      </c>
      <c r="C512" s="1132">
        <v>41121.225999999995</v>
      </c>
      <c r="D512" s="1132">
        <v>0</v>
      </c>
      <c r="E512" s="1132">
        <v>0</v>
      </c>
      <c r="F512" s="1132">
        <f t="shared" si="7"/>
        <v>41121.230000000003</v>
      </c>
      <c r="G512" s="1132">
        <f t="shared" si="7"/>
        <v>41121.225999999995</v>
      </c>
    </row>
    <row r="513" spans="1:7" s="1104" customFormat="1" ht="12.75" customHeight="1" x14ac:dyDescent="0.2">
      <c r="A513" s="1131" t="s">
        <v>2385</v>
      </c>
      <c r="B513" s="1132">
        <v>49114.2</v>
      </c>
      <c r="C513" s="1132">
        <v>49093.897999999994</v>
      </c>
      <c r="D513" s="1132">
        <v>0</v>
      </c>
      <c r="E513" s="1132">
        <v>0</v>
      </c>
      <c r="F513" s="1132">
        <f t="shared" si="7"/>
        <v>49114.2</v>
      </c>
      <c r="G513" s="1132">
        <f t="shared" si="7"/>
        <v>49093.897999999994</v>
      </c>
    </row>
    <row r="514" spans="1:7" s="1104" customFormat="1" ht="12.75" customHeight="1" x14ac:dyDescent="0.2">
      <c r="A514" s="1131" t="s">
        <v>2386</v>
      </c>
      <c r="B514" s="1132">
        <v>32982.35</v>
      </c>
      <c r="C514" s="1132">
        <v>32982.334999999999</v>
      </c>
      <c r="D514" s="1132">
        <v>0</v>
      </c>
      <c r="E514" s="1132">
        <v>0</v>
      </c>
      <c r="F514" s="1132">
        <f t="shared" si="7"/>
        <v>32982.35</v>
      </c>
      <c r="G514" s="1132">
        <f t="shared" si="7"/>
        <v>32982.334999999999</v>
      </c>
    </row>
    <row r="515" spans="1:7" s="1104" customFormat="1" ht="12.75" customHeight="1" x14ac:dyDescent="0.2">
      <c r="A515" s="1131" t="s">
        <v>2387</v>
      </c>
      <c r="B515" s="1132">
        <v>14097.220000000001</v>
      </c>
      <c r="C515" s="1132">
        <v>14097.217000000001</v>
      </c>
      <c r="D515" s="1132">
        <v>0</v>
      </c>
      <c r="E515" s="1132">
        <v>0</v>
      </c>
      <c r="F515" s="1132">
        <f t="shared" si="7"/>
        <v>14097.220000000001</v>
      </c>
      <c r="G515" s="1132">
        <f t="shared" si="7"/>
        <v>14097.217000000001</v>
      </c>
    </row>
    <row r="516" spans="1:7" s="1104" customFormat="1" ht="12.75" customHeight="1" x14ac:dyDescent="0.2">
      <c r="A516" s="1131" t="s">
        <v>2388</v>
      </c>
      <c r="B516" s="1132">
        <v>40044.240000000005</v>
      </c>
      <c r="C516" s="1132">
        <v>40042.630999999994</v>
      </c>
      <c r="D516" s="1132">
        <v>0</v>
      </c>
      <c r="E516" s="1132">
        <v>0</v>
      </c>
      <c r="F516" s="1132">
        <f t="shared" si="7"/>
        <v>40044.240000000005</v>
      </c>
      <c r="G516" s="1132">
        <f t="shared" si="7"/>
        <v>40042.630999999994</v>
      </c>
    </row>
    <row r="517" spans="1:7" s="1104" customFormat="1" ht="12.75" customHeight="1" x14ac:dyDescent="0.2">
      <c r="A517" s="1131" t="s">
        <v>2389</v>
      </c>
      <c r="B517" s="1132">
        <v>43017.59</v>
      </c>
      <c r="C517" s="1132">
        <v>43017.582999999999</v>
      </c>
      <c r="D517" s="1132">
        <v>0</v>
      </c>
      <c r="E517" s="1132">
        <v>0</v>
      </c>
      <c r="F517" s="1132">
        <f t="shared" si="7"/>
        <v>43017.59</v>
      </c>
      <c r="G517" s="1132">
        <f t="shared" si="7"/>
        <v>43017.582999999999</v>
      </c>
    </row>
    <row r="518" spans="1:7" s="1104" customFormat="1" ht="12.75" customHeight="1" x14ac:dyDescent="0.2">
      <c r="A518" s="1131" t="s">
        <v>2390</v>
      </c>
      <c r="B518" s="1132">
        <v>47503.229999999996</v>
      </c>
      <c r="C518" s="1132">
        <v>46976.024690000006</v>
      </c>
      <c r="D518" s="1132">
        <v>0</v>
      </c>
      <c r="E518" s="1132">
        <v>0</v>
      </c>
      <c r="F518" s="1132">
        <f t="shared" ref="F518:G581" si="8">B518+D518</f>
        <v>47503.229999999996</v>
      </c>
      <c r="G518" s="1132">
        <f t="shared" si="8"/>
        <v>46976.024690000006</v>
      </c>
    </row>
    <row r="519" spans="1:7" s="1104" customFormat="1" ht="12.75" customHeight="1" x14ac:dyDescent="0.2">
      <c r="A519" s="1131" t="s">
        <v>2391</v>
      </c>
      <c r="B519" s="1132">
        <v>57426.84</v>
      </c>
      <c r="C519" s="1132">
        <v>57400.231</v>
      </c>
      <c r="D519" s="1132">
        <v>0</v>
      </c>
      <c r="E519" s="1132">
        <v>0</v>
      </c>
      <c r="F519" s="1132">
        <f t="shared" si="8"/>
        <v>57426.84</v>
      </c>
      <c r="G519" s="1132">
        <f t="shared" si="8"/>
        <v>57400.231</v>
      </c>
    </row>
    <row r="520" spans="1:7" s="1104" customFormat="1" ht="12.75" customHeight="1" x14ac:dyDescent="0.2">
      <c r="A520" s="1131" t="s">
        <v>2392</v>
      </c>
      <c r="B520" s="1132">
        <v>47461.82</v>
      </c>
      <c r="C520" s="1132">
        <v>47459.347410000002</v>
      </c>
      <c r="D520" s="1132">
        <v>0</v>
      </c>
      <c r="E520" s="1132">
        <v>0</v>
      </c>
      <c r="F520" s="1132">
        <f t="shared" si="8"/>
        <v>47461.82</v>
      </c>
      <c r="G520" s="1132">
        <f t="shared" si="8"/>
        <v>47459.347410000002</v>
      </c>
    </row>
    <row r="521" spans="1:7" s="1104" customFormat="1" ht="12.75" customHeight="1" x14ac:dyDescent="0.2">
      <c r="A521" s="1131" t="s">
        <v>2393</v>
      </c>
      <c r="B521" s="1132">
        <v>47755.86</v>
      </c>
      <c r="C521" s="1132">
        <v>47755.859000000004</v>
      </c>
      <c r="D521" s="1132">
        <v>0</v>
      </c>
      <c r="E521" s="1132">
        <v>0</v>
      </c>
      <c r="F521" s="1132">
        <f t="shared" si="8"/>
        <v>47755.86</v>
      </c>
      <c r="G521" s="1132">
        <f t="shared" si="8"/>
        <v>47755.859000000004</v>
      </c>
    </row>
    <row r="522" spans="1:7" s="1104" customFormat="1" ht="12.75" customHeight="1" x14ac:dyDescent="0.2">
      <c r="A522" s="1131" t="s">
        <v>2394</v>
      </c>
      <c r="B522" s="1132">
        <v>24952.18</v>
      </c>
      <c r="C522" s="1132">
        <v>24866.917000000001</v>
      </c>
      <c r="D522" s="1132">
        <v>324.26</v>
      </c>
      <c r="E522" s="1132">
        <v>324.25445000000002</v>
      </c>
      <c r="F522" s="1132">
        <f t="shared" si="8"/>
        <v>25276.44</v>
      </c>
      <c r="G522" s="1132">
        <f t="shared" si="8"/>
        <v>25191.171450000002</v>
      </c>
    </row>
    <row r="523" spans="1:7" s="1104" customFormat="1" ht="12.75" customHeight="1" x14ac:dyDescent="0.2">
      <c r="A523" s="1131" t="s">
        <v>2395</v>
      </c>
      <c r="B523" s="1132">
        <v>50672.61</v>
      </c>
      <c r="C523" s="1132">
        <v>50672.614000000001</v>
      </c>
      <c r="D523" s="1132">
        <v>0</v>
      </c>
      <c r="E523" s="1132">
        <v>0</v>
      </c>
      <c r="F523" s="1132">
        <f t="shared" si="8"/>
        <v>50672.61</v>
      </c>
      <c r="G523" s="1132">
        <f t="shared" si="8"/>
        <v>50672.614000000001</v>
      </c>
    </row>
    <row r="524" spans="1:7" s="1104" customFormat="1" ht="12.75" customHeight="1" x14ac:dyDescent="0.2">
      <c r="A524" s="1131" t="s">
        <v>2396</v>
      </c>
      <c r="B524" s="1132">
        <v>43499.14</v>
      </c>
      <c r="C524" s="1132">
        <v>43499.128000000004</v>
      </c>
      <c r="D524" s="1132">
        <v>0</v>
      </c>
      <c r="E524" s="1132">
        <v>0</v>
      </c>
      <c r="F524" s="1132">
        <f t="shared" si="8"/>
        <v>43499.14</v>
      </c>
      <c r="G524" s="1132">
        <f t="shared" si="8"/>
        <v>43499.128000000004</v>
      </c>
    </row>
    <row r="525" spans="1:7" s="1104" customFormat="1" ht="12.75" customHeight="1" x14ac:dyDescent="0.2">
      <c r="A525" s="1131" t="s">
        <v>2397</v>
      </c>
      <c r="B525" s="1132">
        <v>34630.17</v>
      </c>
      <c r="C525" s="1132">
        <v>34630.167999999998</v>
      </c>
      <c r="D525" s="1132">
        <v>0</v>
      </c>
      <c r="E525" s="1132">
        <v>0</v>
      </c>
      <c r="F525" s="1132">
        <f t="shared" si="8"/>
        <v>34630.17</v>
      </c>
      <c r="G525" s="1132">
        <f t="shared" si="8"/>
        <v>34630.167999999998</v>
      </c>
    </row>
    <row r="526" spans="1:7" s="1104" customFormat="1" ht="12.75" customHeight="1" x14ac:dyDescent="0.2">
      <c r="A526" s="1131" t="s">
        <v>2398</v>
      </c>
      <c r="B526" s="1132">
        <v>36368.720000000001</v>
      </c>
      <c r="C526" s="1132">
        <v>36368.720999999998</v>
      </c>
      <c r="D526" s="1132">
        <v>0</v>
      </c>
      <c r="E526" s="1132">
        <v>0</v>
      </c>
      <c r="F526" s="1132">
        <f t="shared" si="8"/>
        <v>36368.720000000001</v>
      </c>
      <c r="G526" s="1132">
        <f t="shared" si="8"/>
        <v>36368.720999999998</v>
      </c>
    </row>
    <row r="527" spans="1:7" s="1104" customFormat="1" ht="12.75" customHeight="1" x14ac:dyDescent="0.2">
      <c r="A527" s="1131" t="s">
        <v>2399</v>
      </c>
      <c r="B527" s="1132">
        <v>59732.28</v>
      </c>
      <c r="C527" s="1132">
        <v>59732.270999999993</v>
      </c>
      <c r="D527" s="1132">
        <v>0</v>
      </c>
      <c r="E527" s="1132">
        <v>0</v>
      </c>
      <c r="F527" s="1132">
        <f t="shared" si="8"/>
        <v>59732.28</v>
      </c>
      <c r="G527" s="1132">
        <f t="shared" si="8"/>
        <v>59732.270999999993</v>
      </c>
    </row>
    <row r="528" spans="1:7" s="1104" customFormat="1" ht="12.75" customHeight="1" x14ac:dyDescent="0.2">
      <c r="A528" s="1131" t="s">
        <v>2400</v>
      </c>
      <c r="B528" s="1132">
        <v>31231.02</v>
      </c>
      <c r="C528" s="1132">
        <v>31231.018000000004</v>
      </c>
      <c r="D528" s="1132">
        <v>0</v>
      </c>
      <c r="E528" s="1132">
        <v>0</v>
      </c>
      <c r="F528" s="1132">
        <f t="shared" si="8"/>
        <v>31231.02</v>
      </c>
      <c r="G528" s="1132">
        <f t="shared" si="8"/>
        <v>31231.018000000004</v>
      </c>
    </row>
    <row r="529" spans="1:7" s="1104" customFormat="1" ht="12.75" customHeight="1" x14ac:dyDescent="0.2">
      <c r="A529" s="1131" t="s">
        <v>2401</v>
      </c>
      <c r="B529" s="1132">
        <v>29239.51</v>
      </c>
      <c r="C529" s="1132">
        <v>29239.503000000001</v>
      </c>
      <c r="D529" s="1132">
        <v>0</v>
      </c>
      <c r="E529" s="1132">
        <v>0</v>
      </c>
      <c r="F529" s="1132">
        <f t="shared" si="8"/>
        <v>29239.51</v>
      </c>
      <c r="G529" s="1132">
        <f t="shared" si="8"/>
        <v>29239.503000000001</v>
      </c>
    </row>
    <row r="530" spans="1:7" s="1104" customFormat="1" ht="12.75" customHeight="1" x14ac:dyDescent="0.2">
      <c r="A530" s="1131" t="s">
        <v>2402</v>
      </c>
      <c r="B530" s="1132">
        <v>20073.16</v>
      </c>
      <c r="C530" s="1132">
        <v>20073.16</v>
      </c>
      <c r="D530" s="1132">
        <v>651.91</v>
      </c>
      <c r="E530" s="1132">
        <v>460.34681999999998</v>
      </c>
      <c r="F530" s="1132">
        <f t="shared" si="8"/>
        <v>20725.07</v>
      </c>
      <c r="G530" s="1132">
        <f t="shared" si="8"/>
        <v>20533.506819999999</v>
      </c>
    </row>
    <row r="531" spans="1:7" s="1104" customFormat="1" ht="12.75" customHeight="1" x14ac:dyDescent="0.2">
      <c r="A531" s="1131" t="s">
        <v>2403</v>
      </c>
      <c r="B531" s="1132">
        <v>34920.79</v>
      </c>
      <c r="C531" s="1132">
        <v>34920.792999999998</v>
      </c>
      <c r="D531" s="1132">
        <v>0</v>
      </c>
      <c r="E531" s="1132">
        <v>0</v>
      </c>
      <c r="F531" s="1132">
        <f t="shared" si="8"/>
        <v>34920.79</v>
      </c>
      <c r="G531" s="1132">
        <f t="shared" si="8"/>
        <v>34920.792999999998</v>
      </c>
    </row>
    <row r="532" spans="1:7" s="1104" customFormat="1" ht="12.75" customHeight="1" x14ac:dyDescent="0.2">
      <c r="A532" s="1131" t="s">
        <v>2404</v>
      </c>
      <c r="B532" s="1132">
        <v>50470.37</v>
      </c>
      <c r="C532" s="1132">
        <v>50470.365999999995</v>
      </c>
      <c r="D532" s="1132">
        <v>0</v>
      </c>
      <c r="E532" s="1132">
        <v>0</v>
      </c>
      <c r="F532" s="1132">
        <f t="shared" si="8"/>
        <v>50470.37</v>
      </c>
      <c r="G532" s="1132">
        <f t="shared" si="8"/>
        <v>50470.365999999995</v>
      </c>
    </row>
    <row r="533" spans="1:7" s="1104" customFormat="1" ht="12.75" customHeight="1" x14ac:dyDescent="0.2">
      <c r="A533" s="1131" t="s">
        <v>2405</v>
      </c>
      <c r="B533" s="1132">
        <v>63701.02</v>
      </c>
      <c r="C533" s="1132">
        <v>63657.315999999999</v>
      </c>
      <c r="D533" s="1132">
        <v>0</v>
      </c>
      <c r="E533" s="1132">
        <v>0</v>
      </c>
      <c r="F533" s="1132">
        <f t="shared" si="8"/>
        <v>63701.02</v>
      </c>
      <c r="G533" s="1132">
        <f t="shared" si="8"/>
        <v>63657.315999999999</v>
      </c>
    </row>
    <row r="534" spans="1:7" s="1104" customFormat="1" ht="12.75" customHeight="1" x14ac:dyDescent="0.2">
      <c r="A534" s="1131" t="s">
        <v>2406</v>
      </c>
      <c r="B534" s="1132">
        <v>35059.279999999999</v>
      </c>
      <c r="C534" s="1132">
        <v>35059.275000000001</v>
      </c>
      <c r="D534" s="1132">
        <v>508.88</v>
      </c>
      <c r="E534" s="1132">
        <v>508.875</v>
      </c>
      <c r="F534" s="1132">
        <f t="shared" si="8"/>
        <v>35568.159999999996</v>
      </c>
      <c r="G534" s="1132">
        <f t="shared" si="8"/>
        <v>35568.15</v>
      </c>
    </row>
    <row r="535" spans="1:7" s="1104" customFormat="1" ht="12.75" customHeight="1" x14ac:dyDescent="0.2">
      <c r="A535" s="1131" t="s">
        <v>2407</v>
      </c>
      <c r="B535" s="1132">
        <v>45640.119999999995</v>
      </c>
      <c r="C535" s="1132">
        <v>45542.362999999998</v>
      </c>
      <c r="D535" s="1132">
        <v>448.5</v>
      </c>
      <c r="E535" s="1132">
        <v>448.5</v>
      </c>
      <c r="F535" s="1132">
        <f t="shared" si="8"/>
        <v>46088.619999999995</v>
      </c>
      <c r="G535" s="1132">
        <f t="shared" si="8"/>
        <v>45990.862999999998</v>
      </c>
    </row>
    <row r="536" spans="1:7" s="1104" customFormat="1" ht="12.75" customHeight="1" x14ac:dyDescent="0.2">
      <c r="A536" s="1131" t="s">
        <v>2408</v>
      </c>
      <c r="B536" s="1132">
        <v>44879.86</v>
      </c>
      <c r="C536" s="1132">
        <v>44879.861000000004</v>
      </c>
      <c r="D536" s="1132">
        <v>0</v>
      </c>
      <c r="E536" s="1132">
        <v>0</v>
      </c>
      <c r="F536" s="1132">
        <f t="shared" si="8"/>
        <v>44879.86</v>
      </c>
      <c r="G536" s="1132">
        <f t="shared" si="8"/>
        <v>44879.861000000004</v>
      </c>
    </row>
    <row r="537" spans="1:7" s="1104" customFormat="1" ht="12.75" customHeight="1" x14ac:dyDescent="0.2">
      <c r="A537" s="1131" t="s">
        <v>2409</v>
      </c>
      <c r="B537" s="1132">
        <v>33066.410000000003</v>
      </c>
      <c r="C537" s="1132">
        <v>32499.166000000001</v>
      </c>
      <c r="D537" s="1132">
        <v>23.37</v>
      </c>
      <c r="E537" s="1132">
        <v>23.364999999999998</v>
      </c>
      <c r="F537" s="1132">
        <f t="shared" si="8"/>
        <v>33089.780000000006</v>
      </c>
      <c r="G537" s="1132">
        <f t="shared" si="8"/>
        <v>32522.531000000003</v>
      </c>
    </row>
    <row r="538" spans="1:7" s="1104" customFormat="1" ht="12.75" customHeight="1" x14ac:dyDescent="0.2">
      <c r="A538" s="1131" t="s">
        <v>2410</v>
      </c>
      <c r="B538" s="1132">
        <v>41188.32</v>
      </c>
      <c r="C538" s="1132">
        <v>41186.593000000008</v>
      </c>
      <c r="D538" s="1132">
        <v>0</v>
      </c>
      <c r="E538" s="1132">
        <v>0</v>
      </c>
      <c r="F538" s="1132">
        <f t="shared" si="8"/>
        <v>41188.32</v>
      </c>
      <c r="G538" s="1132">
        <f t="shared" si="8"/>
        <v>41186.593000000008</v>
      </c>
    </row>
    <row r="539" spans="1:7" s="1104" customFormat="1" ht="12.75" customHeight="1" x14ac:dyDescent="0.2">
      <c r="A539" s="1131" t="s">
        <v>2411</v>
      </c>
      <c r="B539" s="1132">
        <v>51073.14</v>
      </c>
      <c r="C539" s="1132">
        <v>51005.47</v>
      </c>
      <c r="D539" s="1132">
        <v>431.79</v>
      </c>
      <c r="E539" s="1132">
        <v>431.791</v>
      </c>
      <c r="F539" s="1132">
        <f t="shared" si="8"/>
        <v>51504.93</v>
      </c>
      <c r="G539" s="1132">
        <f t="shared" si="8"/>
        <v>51437.260999999999</v>
      </c>
    </row>
    <row r="540" spans="1:7" s="1104" customFormat="1" ht="12.75" customHeight="1" x14ac:dyDescent="0.2">
      <c r="A540" s="1131" t="s">
        <v>2412</v>
      </c>
      <c r="B540" s="1132">
        <v>29660.799999999999</v>
      </c>
      <c r="C540" s="1132">
        <v>29660.786629999999</v>
      </c>
      <c r="D540" s="1132">
        <v>0</v>
      </c>
      <c r="E540" s="1132">
        <v>0</v>
      </c>
      <c r="F540" s="1132">
        <f t="shared" si="8"/>
        <v>29660.799999999999</v>
      </c>
      <c r="G540" s="1132">
        <f t="shared" si="8"/>
        <v>29660.786629999999</v>
      </c>
    </row>
    <row r="541" spans="1:7" s="1104" customFormat="1" ht="12.75" customHeight="1" x14ac:dyDescent="0.2">
      <c r="A541" s="1131" t="s">
        <v>2413</v>
      </c>
      <c r="B541" s="1132">
        <v>10131.42</v>
      </c>
      <c r="C541" s="1132">
        <v>10131.416999999999</v>
      </c>
      <c r="D541" s="1132">
        <v>0</v>
      </c>
      <c r="E541" s="1132">
        <v>0</v>
      </c>
      <c r="F541" s="1132">
        <f t="shared" si="8"/>
        <v>10131.42</v>
      </c>
      <c r="G541" s="1132">
        <f t="shared" si="8"/>
        <v>10131.416999999999</v>
      </c>
    </row>
    <row r="542" spans="1:7" s="1104" customFormat="1" ht="12.75" customHeight="1" x14ac:dyDescent="0.2">
      <c r="A542" s="1131" t="s">
        <v>2414</v>
      </c>
      <c r="B542" s="1132">
        <v>33188.840000000004</v>
      </c>
      <c r="C542" s="1132">
        <v>33176.022999999994</v>
      </c>
      <c r="D542" s="1132">
        <v>0</v>
      </c>
      <c r="E542" s="1132">
        <v>0</v>
      </c>
      <c r="F542" s="1132">
        <f t="shared" si="8"/>
        <v>33188.840000000004</v>
      </c>
      <c r="G542" s="1132">
        <f t="shared" si="8"/>
        <v>33176.022999999994</v>
      </c>
    </row>
    <row r="543" spans="1:7" s="1104" customFormat="1" ht="12.75" customHeight="1" x14ac:dyDescent="0.2">
      <c r="A543" s="1131" t="s">
        <v>2415</v>
      </c>
      <c r="B543" s="1132">
        <v>34509.1</v>
      </c>
      <c r="C543" s="1132">
        <v>34509.095000000001</v>
      </c>
      <c r="D543" s="1132">
        <v>0</v>
      </c>
      <c r="E543" s="1132">
        <v>0</v>
      </c>
      <c r="F543" s="1132">
        <f t="shared" si="8"/>
        <v>34509.1</v>
      </c>
      <c r="G543" s="1132">
        <f t="shared" si="8"/>
        <v>34509.095000000001</v>
      </c>
    </row>
    <row r="544" spans="1:7" s="1104" customFormat="1" ht="12.75" customHeight="1" x14ac:dyDescent="0.2">
      <c r="A544" s="1131" t="s">
        <v>2416</v>
      </c>
      <c r="B544" s="1132">
        <v>39778.49</v>
      </c>
      <c r="C544" s="1132">
        <v>39778.483</v>
      </c>
      <c r="D544" s="1132">
        <v>46.73</v>
      </c>
      <c r="E544" s="1132">
        <v>46.73</v>
      </c>
      <c r="F544" s="1132">
        <f t="shared" si="8"/>
        <v>39825.22</v>
      </c>
      <c r="G544" s="1132">
        <f t="shared" si="8"/>
        <v>39825.213000000003</v>
      </c>
    </row>
    <row r="545" spans="1:7" s="1104" customFormat="1" ht="12.75" customHeight="1" x14ac:dyDescent="0.2">
      <c r="A545" s="1131" t="s">
        <v>2417</v>
      </c>
      <c r="B545" s="1132">
        <v>41464.520000000004</v>
      </c>
      <c r="C545" s="1132">
        <v>41464.522000000004</v>
      </c>
      <c r="D545" s="1132">
        <v>0</v>
      </c>
      <c r="E545" s="1132">
        <v>0</v>
      </c>
      <c r="F545" s="1132">
        <f t="shared" si="8"/>
        <v>41464.520000000004</v>
      </c>
      <c r="G545" s="1132">
        <f t="shared" si="8"/>
        <v>41464.522000000004</v>
      </c>
    </row>
    <row r="546" spans="1:7" s="1104" customFormat="1" ht="12.75" customHeight="1" x14ac:dyDescent="0.2">
      <c r="A546" s="1131" t="s">
        <v>2418</v>
      </c>
      <c r="B546" s="1132">
        <v>51370.5</v>
      </c>
      <c r="C546" s="1132">
        <v>51370.503000000004</v>
      </c>
      <c r="D546" s="1132">
        <v>0</v>
      </c>
      <c r="E546" s="1132">
        <v>0</v>
      </c>
      <c r="F546" s="1132">
        <f t="shared" si="8"/>
        <v>51370.5</v>
      </c>
      <c r="G546" s="1132">
        <f t="shared" si="8"/>
        <v>51370.503000000004</v>
      </c>
    </row>
    <row r="547" spans="1:7" s="1104" customFormat="1" ht="12.75" customHeight="1" x14ac:dyDescent="0.2">
      <c r="A547" s="1131" t="s">
        <v>2419</v>
      </c>
      <c r="B547" s="1132">
        <v>37847.800000000003</v>
      </c>
      <c r="C547" s="1132">
        <v>37844.058000000005</v>
      </c>
      <c r="D547" s="1132">
        <v>0</v>
      </c>
      <c r="E547" s="1132">
        <v>0</v>
      </c>
      <c r="F547" s="1132">
        <f t="shared" si="8"/>
        <v>37847.800000000003</v>
      </c>
      <c r="G547" s="1132">
        <f t="shared" si="8"/>
        <v>37844.058000000005</v>
      </c>
    </row>
    <row r="548" spans="1:7" s="1104" customFormat="1" ht="12.75" customHeight="1" x14ac:dyDescent="0.2">
      <c r="A548" s="1131" t="s">
        <v>2420</v>
      </c>
      <c r="B548" s="1132">
        <v>33563.870000000003</v>
      </c>
      <c r="C548" s="1132">
        <v>33563.866999999998</v>
      </c>
      <c r="D548" s="1132">
        <v>0</v>
      </c>
      <c r="E548" s="1132">
        <v>0</v>
      </c>
      <c r="F548" s="1132">
        <f t="shared" si="8"/>
        <v>33563.870000000003</v>
      </c>
      <c r="G548" s="1132">
        <f t="shared" si="8"/>
        <v>33563.866999999998</v>
      </c>
    </row>
    <row r="549" spans="1:7" s="1104" customFormat="1" ht="12.75" customHeight="1" x14ac:dyDescent="0.2">
      <c r="A549" s="1131" t="s">
        <v>2421</v>
      </c>
      <c r="B549" s="1132">
        <v>44376.17</v>
      </c>
      <c r="C549" s="1132">
        <v>44267.149639999996</v>
      </c>
      <c r="D549" s="1132">
        <v>0</v>
      </c>
      <c r="E549" s="1132">
        <v>0</v>
      </c>
      <c r="F549" s="1132">
        <f t="shared" si="8"/>
        <v>44376.17</v>
      </c>
      <c r="G549" s="1132">
        <f t="shared" si="8"/>
        <v>44267.149639999996</v>
      </c>
    </row>
    <row r="550" spans="1:7" s="1104" customFormat="1" ht="12.75" customHeight="1" x14ac:dyDescent="0.2">
      <c r="A550" s="1131" t="s">
        <v>2422</v>
      </c>
      <c r="B550" s="1132">
        <v>42120.39</v>
      </c>
      <c r="C550" s="1132">
        <v>42109.786</v>
      </c>
      <c r="D550" s="1132">
        <v>23.37</v>
      </c>
      <c r="E550" s="1132">
        <v>23.364999999999998</v>
      </c>
      <c r="F550" s="1132">
        <f t="shared" si="8"/>
        <v>42143.76</v>
      </c>
      <c r="G550" s="1132">
        <f t="shared" si="8"/>
        <v>42133.150999999998</v>
      </c>
    </row>
    <row r="551" spans="1:7" s="1104" customFormat="1" ht="12.75" customHeight="1" x14ac:dyDescent="0.2">
      <c r="A551" s="1131" t="s">
        <v>2423</v>
      </c>
      <c r="B551" s="1132">
        <v>51403.48</v>
      </c>
      <c r="C551" s="1132">
        <v>51400.929999999993</v>
      </c>
      <c r="D551" s="1132">
        <v>23.37</v>
      </c>
      <c r="E551" s="1132">
        <v>23.364999999999998</v>
      </c>
      <c r="F551" s="1132">
        <f t="shared" si="8"/>
        <v>51426.850000000006</v>
      </c>
      <c r="G551" s="1132">
        <f t="shared" si="8"/>
        <v>51424.294999999991</v>
      </c>
    </row>
    <row r="552" spans="1:7" s="1104" customFormat="1" ht="12.75" customHeight="1" x14ac:dyDescent="0.2">
      <c r="A552" s="1131" t="s">
        <v>2424</v>
      </c>
      <c r="B552" s="1132">
        <v>36909.980000000003</v>
      </c>
      <c r="C552" s="1132">
        <v>36909.976999999999</v>
      </c>
      <c r="D552" s="1132">
        <v>0</v>
      </c>
      <c r="E552" s="1132">
        <v>0</v>
      </c>
      <c r="F552" s="1132">
        <f t="shared" si="8"/>
        <v>36909.980000000003</v>
      </c>
      <c r="G552" s="1132">
        <f t="shared" si="8"/>
        <v>36909.976999999999</v>
      </c>
    </row>
    <row r="553" spans="1:7" s="1104" customFormat="1" ht="12.75" customHeight="1" x14ac:dyDescent="0.2">
      <c r="A553" s="1131" t="s">
        <v>2425</v>
      </c>
      <c r="B553" s="1132">
        <v>35333.21</v>
      </c>
      <c r="C553" s="1132">
        <v>35333.21</v>
      </c>
      <c r="D553" s="1132">
        <v>0</v>
      </c>
      <c r="E553" s="1132">
        <v>0</v>
      </c>
      <c r="F553" s="1132">
        <f t="shared" si="8"/>
        <v>35333.21</v>
      </c>
      <c r="G553" s="1132">
        <f t="shared" si="8"/>
        <v>35333.21</v>
      </c>
    </row>
    <row r="554" spans="1:7" s="1104" customFormat="1" ht="12.75" customHeight="1" x14ac:dyDescent="0.2">
      <c r="A554" s="1131" t="s">
        <v>2426</v>
      </c>
      <c r="B554" s="1132">
        <v>42313.729999999996</v>
      </c>
      <c r="C554" s="1132">
        <v>42313.729999999996</v>
      </c>
      <c r="D554" s="1132">
        <v>46.73</v>
      </c>
      <c r="E554" s="1132">
        <v>46.73</v>
      </c>
      <c r="F554" s="1132">
        <f t="shared" si="8"/>
        <v>42360.46</v>
      </c>
      <c r="G554" s="1132">
        <f t="shared" si="8"/>
        <v>42360.46</v>
      </c>
    </row>
    <row r="555" spans="1:7" s="1104" customFormat="1" ht="12.75" customHeight="1" x14ac:dyDescent="0.2">
      <c r="A555" s="1131" t="s">
        <v>2427</v>
      </c>
      <c r="B555" s="1132">
        <v>44781.54</v>
      </c>
      <c r="C555" s="1132">
        <v>44739.885000000002</v>
      </c>
      <c r="D555" s="1132">
        <v>0</v>
      </c>
      <c r="E555" s="1132">
        <v>0</v>
      </c>
      <c r="F555" s="1132">
        <f t="shared" si="8"/>
        <v>44781.54</v>
      </c>
      <c r="G555" s="1132">
        <f t="shared" si="8"/>
        <v>44739.885000000002</v>
      </c>
    </row>
    <row r="556" spans="1:7" s="1104" customFormat="1" ht="12.75" customHeight="1" x14ac:dyDescent="0.2">
      <c r="A556" s="1131" t="s">
        <v>2428</v>
      </c>
      <c r="B556" s="1132">
        <v>33457.119999999995</v>
      </c>
      <c r="C556" s="1132">
        <v>33457.118999999999</v>
      </c>
      <c r="D556" s="1132">
        <v>0</v>
      </c>
      <c r="E556" s="1132">
        <v>0</v>
      </c>
      <c r="F556" s="1132">
        <f t="shared" si="8"/>
        <v>33457.119999999995</v>
      </c>
      <c r="G556" s="1132">
        <f t="shared" si="8"/>
        <v>33457.118999999999</v>
      </c>
    </row>
    <row r="557" spans="1:7" s="1104" customFormat="1" ht="12.75" customHeight="1" x14ac:dyDescent="0.2">
      <c r="A557" s="1131" t="s">
        <v>2429</v>
      </c>
      <c r="B557" s="1132">
        <v>35940.839999999997</v>
      </c>
      <c r="C557" s="1132">
        <v>35940.840000000004</v>
      </c>
      <c r="D557" s="1132">
        <v>0</v>
      </c>
      <c r="E557" s="1132">
        <v>0</v>
      </c>
      <c r="F557" s="1132">
        <f t="shared" si="8"/>
        <v>35940.839999999997</v>
      </c>
      <c r="G557" s="1132">
        <f t="shared" si="8"/>
        <v>35940.840000000004</v>
      </c>
    </row>
    <row r="558" spans="1:7" s="1104" customFormat="1" ht="12.75" customHeight="1" x14ac:dyDescent="0.2">
      <c r="A558" s="1131" t="s">
        <v>2430</v>
      </c>
      <c r="B558" s="1132">
        <v>23392.62</v>
      </c>
      <c r="C558" s="1132">
        <v>23392.612000000001</v>
      </c>
      <c r="D558" s="1132">
        <v>0</v>
      </c>
      <c r="E558" s="1132">
        <v>0</v>
      </c>
      <c r="F558" s="1132">
        <f t="shared" si="8"/>
        <v>23392.62</v>
      </c>
      <c r="G558" s="1132">
        <f t="shared" si="8"/>
        <v>23392.612000000001</v>
      </c>
    </row>
    <row r="559" spans="1:7" s="1104" customFormat="1" ht="12.75" customHeight="1" x14ac:dyDescent="0.2">
      <c r="A559" s="1131" t="s">
        <v>2431</v>
      </c>
      <c r="B559" s="1132">
        <v>36183.589999999997</v>
      </c>
      <c r="C559" s="1132">
        <v>36174.147089999999</v>
      </c>
      <c r="D559" s="1132">
        <v>0</v>
      </c>
      <c r="E559" s="1132">
        <v>0</v>
      </c>
      <c r="F559" s="1132">
        <f t="shared" si="8"/>
        <v>36183.589999999997</v>
      </c>
      <c r="G559" s="1132">
        <f t="shared" si="8"/>
        <v>36174.147089999999</v>
      </c>
    </row>
    <row r="560" spans="1:7" s="1104" customFormat="1" ht="12.75" customHeight="1" x14ac:dyDescent="0.2">
      <c r="A560" s="1131" t="s">
        <v>2432</v>
      </c>
      <c r="B560" s="1132">
        <v>32363.21</v>
      </c>
      <c r="C560" s="1132">
        <v>32363.205000000002</v>
      </c>
      <c r="D560" s="1132">
        <v>0</v>
      </c>
      <c r="E560" s="1132">
        <v>0</v>
      </c>
      <c r="F560" s="1132">
        <f t="shared" si="8"/>
        <v>32363.21</v>
      </c>
      <c r="G560" s="1132">
        <f t="shared" si="8"/>
        <v>32363.205000000002</v>
      </c>
    </row>
    <row r="561" spans="1:7" s="1104" customFormat="1" ht="12.75" customHeight="1" x14ac:dyDescent="0.2">
      <c r="A561" s="1131" t="s">
        <v>2433</v>
      </c>
      <c r="B561" s="1132">
        <v>34718.89</v>
      </c>
      <c r="C561" s="1132">
        <v>34717.667000000001</v>
      </c>
      <c r="D561" s="1132">
        <v>0</v>
      </c>
      <c r="E561" s="1132">
        <v>0</v>
      </c>
      <c r="F561" s="1132">
        <f t="shared" si="8"/>
        <v>34718.89</v>
      </c>
      <c r="G561" s="1132">
        <f t="shared" si="8"/>
        <v>34717.667000000001</v>
      </c>
    </row>
    <row r="562" spans="1:7" s="1104" customFormat="1" ht="12.75" customHeight="1" x14ac:dyDescent="0.2">
      <c r="A562" s="1131" t="s">
        <v>2434</v>
      </c>
      <c r="B562" s="1132">
        <v>39277.449999999997</v>
      </c>
      <c r="C562" s="1132">
        <v>39277.451999999997</v>
      </c>
      <c r="D562" s="1132">
        <v>0</v>
      </c>
      <c r="E562" s="1132">
        <v>0</v>
      </c>
      <c r="F562" s="1132">
        <f t="shared" si="8"/>
        <v>39277.449999999997</v>
      </c>
      <c r="G562" s="1132">
        <f t="shared" si="8"/>
        <v>39277.451999999997</v>
      </c>
    </row>
    <row r="563" spans="1:7" s="1104" customFormat="1" ht="12.75" customHeight="1" x14ac:dyDescent="0.2">
      <c r="A563" s="1131" t="s">
        <v>2435</v>
      </c>
      <c r="B563" s="1132">
        <v>57926.520000000004</v>
      </c>
      <c r="C563" s="1132">
        <v>57916.79578</v>
      </c>
      <c r="D563" s="1132">
        <v>23.37</v>
      </c>
      <c r="E563" s="1132">
        <v>23.364999999999998</v>
      </c>
      <c r="F563" s="1132">
        <f t="shared" si="8"/>
        <v>57949.890000000007</v>
      </c>
      <c r="G563" s="1132">
        <f t="shared" si="8"/>
        <v>57940.160779999998</v>
      </c>
    </row>
    <row r="564" spans="1:7" s="1104" customFormat="1" ht="12.75" customHeight="1" x14ac:dyDescent="0.2">
      <c r="A564" s="1131" t="s">
        <v>2436</v>
      </c>
      <c r="B564" s="1132">
        <v>62078.770000000004</v>
      </c>
      <c r="C564" s="1132">
        <v>62078.773999999998</v>
      </c>
      <c r="D564" s="1132">
        <v>0</v>
      </c>
      <c r="E564" s="1132">
        <v>0</v>
      </c>
      <c r="F564" s="1132">
        <f t="shared" si="8"/>
        <v>62078.770000000004</v>
      </c>
      <c r="G564" s="1132">
        <f t="shared" si="8"/>
        <v>62078.773999999998</v>
      </c>
    </row>
    <row r="565" spans="1:7" s="1104" customFormat="1" ht="12.75" customHeight="1" x14ac:dyDescent="0.2">
      <c r="A565" s="1131" t="s">
        <v>2437</v>
      </c>
      <c r="B565" s="1132">
        <v>5633.3099999999995</v>
      </c>
      <c r="C565" s="1132">
        <v>5633.3</v>
      </c>
      <c r="D565" s="1132">
        <v>0</v>
      </c>
      <c r="E565" s="1132">
        <v>0</v>
      </c>
      <c r="F565" s="1132">
        <f t="shared" si="8"/>
        <v>5633.3099999999995</v>
      </c>
      <c r="G565" s="1132">
        <f t="shared" si="8"/>
        <v>5633.3</v>
      </c>
    </row>
    <row r="566" spans="1:7" s="1104" customFormat="1" ht="21" x14ac:dyDescent="0.2">
      <c r="A566" s="1131" t="s">
        <v>2438</v>
      </c>
      <c r="B566" s="1132">
        <v>55091.54</v>
      </c>
      <c r="C566" s="1132">
        <v>55053.043000000005</v>
      </c>
      <c r="D566" s="1132">
        <v>0</v>
      </c>
      <c r="E566" s="1132">
        <v>0</v>
      </c>
      <c r="F566" s="1132">
        <f t="shared" si="8"/>
        <v>55091.54</v>
      </c>
      <c r="G566" s="1132">
        <f t="shared" si="8"/>
        <v>55053.043000000005</v>
      </c>
    </row>
    <row r="567" spans="1:7" s="1104" customFormat="1" ht="21" x14ac:dyDescent="0.2">
      <c r="A567" s="1131" t="s">
        <v>2439</v>
      </c>
      <c r="B567" s="1132">
        <v>9467.7000000000007</v>
      </c>
      <c r="C567" s="1132">
        <v>9467.7029999999995</v>
      </c>
      <c r="D567" s="1132">
        <v>0</v>
      </c>
      <c r="E567" s="1132">
        <v>0</v>
      </c>
      <c r="F567" s="1132">
        <f t="shared" si="8"/>
        <v>9467.7000000000007</v>
      </c>
      <c r="G567" s="1132">
        <f t="shared" si="8"/>
        <v>9467.7029999999995</v>
      </c>
    </row>
    <row r="568" spans="1:7" s="1104" customFormat="1" ht="12.75" customHeight="1" x14ac:dyDescent="0.2">
      <c r="A568" s="1131" t="s">
        <v>2440</v>
      </c>
      <c r="B568" s="1132">
        <v>50051.210000000006</v>
      </c>
      <c r="C568" s="1132">
        <v>50050.293999999994</v>
      </c>
      <c r="D568" s="1132">
        <v>0</v>
      </c>
      <c r="E568" s="1132">
        <v>0</v>
      </c>
      <c r="F568" s="1132">
        <f t="shared" si="8"/>
        <v>50051.210000000006</v>
      </c>
      <c r="G568" s="1132">
        <f t="shared" si="8"/>
        <v>50050.293999999994</v>
      </c>
    </row>
    <row r="569" spans="1:7" s="1104" customFormat="1" ht="12.75" customHeight="1" x14ac:dyDescent="0.2">
      <c r="A569" s="1131" t="s">
        <v>2441</v>
      </c>
      <c r="B569" s="1132">
        <v>25802.67</v>
      </c>
      <c r="C569" s="1132">
        <v>25723.981370000001</v>
      </c>
      <c r="D569" s="1132">
        <v>0</v>
      </c>
      <c r="E569" s="1132">
        <v>0</v>
      </c>
      <c r="F569" s="1132">
        <f t="shared" si="8"/>
        <v>25802.67</v>
      </c>
      <c r="G569" s="1132">
        <f t="shared" si="8"/>
        <v>25723.981370000001</v>
      </c>
    </row>
    <row r="570" spans="1:7" s="1104" customFormat="1" ht="12.75" customHeight="1" x14ac:dyDescent="0.2">
      <c r="A570" s="1131" t="s">
        <v>2442</v>
      </c>
      <c r="B570" s="1132">
        <v>19900.259999999998</v>
      </c>
      <c r="C570" s="1132">
        <v>19900.244999999999</v>
      </c>
      <c r="D570" s="1132">
        <v>0</v>
      </c>
      <c r="E570" s="1132">
        <v>0</v>
      </c>
      <c r="F570" s="1132">
        <f t="shared" si="8"/>
        <v>19900.259999999998</v>
      </c>
      <c r="G570" s="1132">
        <f t="shared" si="8"/>
        <v>19900.244999999999</v>
      </c>
    </row>
    <row r="571" spans="1:7" s="1104" customFormat="1" ht="12.75" customHeight="1" x14ac:dyDescent="0.2">
      <c r="A571" s="1131" t="s">
        <v>2443</v>
      </c>
      <c r="B571" s="1132">
        <v>24368.75</v>
      </c>
      <c r="C571" s="1132">
        <v>24368.751</v>
      </c>
      <c r="D571" s="1132">
        <v>0</v>
      </c>
      <c r="E571" s="1132">
        <v>0</v>
      </c>
      <c r="F571" s="1132">
        <f t="shared" si="8"/>
        <v>24368.75</v>
      </c>
      <c r="G571" s="1132">
        <f t="shared" si="8"/>
        <v>24368.751</v>
      </c>
    </row>
    <row r="572" spans="1:7" s="1104" customFormat="1" ht="12.75" customHeight="1" x14ac:dyDescent="0.2">
      <c r="A572" s="1131" t="s">
        <v>2444</v>
      </c>
      <c r="B572" s="1132">
        <v>4303.01</v>
      </c>
      <c r="C572" s="1132">
        <v>4303.0050000000001</v>
      </c>
      <c r="D572" s="1132">
        <v>0</v>
      </c>
      <c r="E572" s="1132">
        <v>0</v>
      </c>
      <c r="F572" s="1132">
        <f t="shared" si="8"/>
        <v>4303.01</v>
      </c>
      <c r="G572" s="1132">
        <f t="shared" si="8"/>
        <v>4303.0050000000001</v>
      </c>
    </row>
    <row r="573" spans="1:7" s="1104" customFormat="1" ht="12.75" customHeight="1" x14ac:dyDescent="0.2">
      <c r="A573" s="1131" t="s">
        <v>2445</v>
      </c>
      <c r="B573" s="1132">
        <v>33595.980000000003</v>
      </c>
      <c r="C573" s="1132">
        <v>33591.167999999998</v>
      </c>
      <c r="D573" s="1132">
        <v>0</v>
      </c>
      <c r="E573" s="1132">
        <v>0</v>
      </c>
      <c r="F573" s="1132">
        <f t="shared" si="8"/>
        <v>33595.980000000003</v>
      </c>
      <c r="G573" s="1132">
        <f t="shared" si="8"/>
        <v>33591.167999999998</v>
      </c>
    </row>
    <row r="574" spans="1:7" s="1104" customFormat="1" ht="12.75" customHeight="1" x14ac:dyDescent="0.2">
      <c r="A574" s="1131" t="s">
        <v>2446</v>
      </c>
      <c r="B574" s="1132">
        <v>22889.45</v>
      </c>
      <c r="C574" s="1132">
        <v>22889.438999999998</v>
      </c>
      <c r="D574" s="1132">
        <v>0</v>
      </c>
      <c r="E574" s="1132">
        <v>0</v>
      </c>
      <c r="F574" s="1132">
        <f t="shared" si="8"/>
        <v>22889.45</v>
      </c>
      <c r="G574" s="1132">
        <f t="shared" si="8"/>
        <v>22889.438999999998</v>
      </c>
    </row>
    <row r="575" spans="1:7" s="1104" customFormat="1" ht="12.75" customHeight="1" x14ac:dyDescent="0.2">
      <c r="A575" s="1131" t="s">
        <v>2447</v>
      </c>
      <c r="B575" s="1132">
        <v>31290.21</v>
      </c>
      <c r="C575" s="1132">
        <v>31290.206000000002</v>
      </c>
      <c r="D575" s="1132">
        <v>0</v>
      </c>
      <c r="E575" s="1132">
        <v>0</v>
      </c>
      <c r="F575" s="1132">
        <f t="shared" si="8"/>
        <v>31290.21</v>
      </c>
      <c r="G575" s="1132">
        <f t="shared" si="8"/>
        <v>31290.206000000002</v>
      </c>
    </row>
    <row r="576" spans="1:7" s="1104" customFormat="1" ht="12.75" customHeight="1" x14ac:dyDescent="0.2">
      <c r="A576" s="1131" t="s">
        <v>2448</v>
      </c>
      <c r="B576" s="1132">
        <v>43465.789999999994</v>
      </c>
      <c r="C576" s="1132">
        <v>43465.789000000004</v>
      </c>
      <c r="D576" s="1132">
        <v>0</v>
      </c>
      <c r="E576" s="1132">
        <v>0</v>
      </c>
      <c r="F576" s="1132">
        <f t="shared" si="8"/>
        <v>43465.789999999994</v>
      </c>
      <c r="G576" s="1132">
        <f t="shared" si="8"/>
        <v>43465.789000000004</v>
      </c>
    </row>
    <row r="577" spans="1:7" s="1104" customFormat="1" ht="12.75" customHeight="1" x14ac:dyDescent="0.2">
      <c r="A577" s="1131" t="s">
        <v>2449</v>
      </c>
      <c r="B577" s="1132">
        <v>4208.8900000000003</v>
      </c>
      <c r="C577" s="1132">
        <v>4208.8819999999996</v>
      </c>
      <c r="D577" s="1132">
        <v>0</v>
      </c>
      <c r="E577" s="1132">
        <v>0</v>
      </c>
      <c r="F577" s="1132">
        <f t="shared" si="8"/>
        <v>4208.8900000000003</v>
      </c>
      <c r="G577" s="1132">
        <f t="shared" si="8"/>
        <v>4208.8819999999996</v>
      </c>
    </row>
    <row r="578" spans="1:7" s="1104" customFormat="1" ht="12.75" customHeight="1" x14ac:dyDescent="0.2">
      <c r="A578" s="1131" t="s">
        <v>2450</v>
      </c>
      <c r="B578" s="1132">
        <v>70449.95</v>
      </c>
      <c r="C578" s="1132">
        <v>70445.210999999996</v>
      </c>
      <c r="D578" s="1132">
        <v>0</v>
      </c>
      <c r="E578" s="1132">
        <v>0</v>
      </c>
      <c r="F578" s="1132">
        <f t="shared" si="8"/>
        <v>70449.95</v>
      </c>
      <c r="G578" s="1132">
        <f t="shared" si="8"/>
        <v>70445.210999999996</v>
      </c>
    </row>
    <row r="579" spans="1:7" s="1104" customFormat="1" ht="12.75" customHeight="1" x14ac:dyDescent="0.2">
      <c r="A579" s="1131" t="s">
        <v>2451</v>
      </c>
      <c r="B579" s="1132">
        <v>14412.710000000001</v>
      </c>
      <c r="C579" s="1132">
        <v>14412.7</v>
      </c>
      <c r="D579" s="1132">
        <v>0</v>
      </c>
      <c r="E579" s="1132">
        <v>0</v>
      </c>
      <c r="F579" s="1132">
        <f t="shared" si="8"/>
        <v>14412.710000000001</v>
      </c>
      <c r="G579" s="1132">
        <f t="shared" si="8"/>
        <v>14412.7</v>
      </c>
    </row>
    <row r="580" spans="1:7" s="1104" customFormat="1" ht="12.75" customHeight="1" x14ac:dyDescent="0.2">
      <c r="A580" s="1131" t="s">
        <v>2452</v>
      </c>
      <c r="B580" s="1132">
        <v>12009.76</v>
      </c>
      <c r="C580" s="1132">
        <v>12009.752999999999</v>
      </c>
      <c r="D580" s="1132">
        <v>0</v>
      </c>
      <c r="E580" s="1132">
        <v>0</v>
      </c>
      <c r="F580" s="1132">
        <f t="shared" si="8"/>
        <v>12009.76</v>
      </c>
      <c r="G580" s="1132">
        <f t="shared" si="8"/>
        <v>12009.752999999999</v>
      </c>
    </row>
    <row r="581" spans="1:7" s="1104" customFormat="1" ht="12.75" customHeight="1" x14ac:dyDescent="0.2">
      <c r="A581" s="1131" t="s">
        <v>2453</v>
      </c>
      <c r="B581" s="1132">
        <v>20252.309999999998</v>
      </c>
      <c r="C581" s="1132">
        <v>20252.311999999998</v>
      </c>
      <c r="D581" s="1132">
        <v>0</v>
      </c>
      <c r="E581" s="1132">
        <v>0</v>
      </c>
      <c r="F581" s="1132">
        <f t="shared" si="8"/>
        <v>20252.309999999998</v>
      </c>
      <c r="G581" s="1132">
        <f t="shared" si="8"/>
        <v>20252.311999999998</v>
      </c>
    </row>
    <row r="582" spans="1:7" s="1104" customFormat="1" ht="12.75" customHeight="1" x14ac:dyDescent="0.2">
      <c r="A582" s="1131" t="s">
        <v>2454</v>
      </c>
      <c r="B582" s="1132">
        <v>10456.35</v>
      </c>
      <c r="C582" s="1132">
        <v>10456.350999999999</v>
      </c>
      <c r="D582" s="1132">
        <v>0</v>
      </c>
      <c r="E582" s="1132">
        <v>0</v>
      </c>
      <c r="F582" s="1132">
        <f t="shared" ref="F582:G601" si="9">B582+D582</f>
        <v>10456.35</v>
      </c>
      <c r="G582" s="1132">
        <f t="shared" si="9"/>
        <v>10456.350999999999</v>
      </c>
    </row>
    <row r="583" spans="1:7" s="1104" customFormat="1" ht="12.75" customHeight="1" x14ac:dyDescent="0.2">
      <c r="A583" s="1131" t="s">
        <v>2455</v>
      </c>
      <c r="B583" s="1132">
        <v>50076.43</v>
      </c>
      <c r="C583" s="1132">
        <v>50076.43</v>
      </c>
      <c r="D583" s="1132">
        <v>0</v>
      </c>
      <c r="E583" s="1132">
        <v>0</v>
      </c>
      <c r="F583" s="1132">
        <f t="shared" si="9"/>
        <v>50076.43</v>
      </c>
      <c r="G583" s="1132">
        <f t="shared" si="9"/>
        <v>50076.43</v>
      </c>
    </row>
    <row r="584" spans="1:7" s="1104" customFormat="1" ht="12.75" customHeight="1" x14ac:dyDescent="0.2">
      <c r="A584" s="1131" t="s">
        <v>2456</v>
      </c>
      <c r="B584" s="1132">
        <v>5528.4100000000008</v>
      </c>
      <c r="C584" s="1132">
        <v>5528.4070000000002</v>
      </c>
      <c r="D584" s="1132">
        <v>0</v>
      </c>
      <c r="E584" s="1132">
        <v>0</v>
      </c>
      <c r="F584" s="1132">
        <f t="shared" si="9"/>
        <v>5528.4100000000008</v>
      </c>
      <c r="G584" s="1132">
        <f t="shared" si="9"/>
        <v>5528.4070000000002</v>
      </c>
    </row>
    <row r="585" spans="1:7" s="1104" customFormat="1" ht="12.75" customHeight="1" x14ac:dyDescent="0.2">
      <c r="A585" s="1131" t="s">
        <v>2457</v>
      </c>
      <c r="B585" s="1132">
        <v>21103.5</v>
      </c>
      <c r="C585" s="1132">
        <v>21103.504000000001</v>
      </c>
      <c r="D585" s="1132">
        <v>0</v>
      </c>
      <c r="E585" s="1132">
        <v>0</v>
      </c>
      <c r="F585" s="1132">
        <f t="shared" si="9"/>
        <v>21103.5</v>
      </c>
      <c r="G585" s="1132">
        <f t="shared" si="9"/>
        <v>21103.504000000001</v>
      </c>
    </row>
    <row r="586" spans="1:7" s="1104" customFormat="1" ht="12.75" customHeight="1" x14ac:dyDescent="0.2">
      <c r="A586" s="1131" t="s">
        <v>2458</v>
      </c>
      <c r="B586" s="1132">
        <v>34285.440000000002</v>
      </c>
      <c r="C586" s="1132">
        <v>34285.435000000005</v>
      </c>
      <c r="D586" s="1132">
        <v>0</v>
      </c>
      <c r="E586" s="1132">
        <v>0</v>
      </c>
      <c r="F586" s="1132">
        <f t="shared" si="9"/>
        <v>34285.440000000002</v>
      </c>
      <c r="G586" s="1132">
        <f t="shared" si="9"/>
        <v>34285.435000000005</v>
      </c>
    </row>
    <row r="587" spans="1:7" s="1104" customFormat="1" ht="12.75" customHeight="1" x14ac:dyDescent="0.2">
      <c r="A587" s="1131" t="s">
        <v>2725</v>
      </c>
      <c r="B587" s="1132">
        <v>14844.02</v>
      </c>
      <c r="C587" s="1132">
        <v>14842.527</v>
      </c>
      <c r="D587" s="1132">
        <v>0</v>
      </c>
      <c r="E587" s="1132">
        <v>0</v>
      </c>
      <c r="F587" s="1132">
        <f t="shared" si="9"/>
        <v>14844.02</v>
      </c>
      <c r="G587" s="1132">
        <f t="shared" si="9"/>
        <v>14842.527</v>
      </c>
    </row>
    <row r="588" spans="1:7" s="1104" customFormat="1" ht="12.75" customHeight="1" x14ac:dyDescent="0.2">
      <c r="A588" s="1131" t="s">
        <v>2459</v>
      </c>
      <c r="B588" s="1132">
        <v>55354.41</v>
      </c>
      <c r="C588" s="1132">
        <v>55293.580999999998</v>
      </c>
      <c r="D588" s="1132">
        <v>0</v>
      </c>
      <c r="E588" s="1132">
        <v>0</v>
      </c>
      <c r="F588" s="1132">
        <f t="shared" si="9"/>
        <v>55354.41</v>
      </c>
      <c r="G588" s="1132">
        <f t="shared" si="9"/>
        <v>55293.580999999998</v>
      </c>
    </row>
    <row r="589" spans="1:7" s="1104" customFormat="1" ht="12.75" customHeight="1" x14ac:dyDescent="0.2">
      <c r="A589" s="1131" t="s">
        <v>2460</v>
      </c>
      <c r="B589" s="1132">
        <v>43397.96</v>
      </c>
      <c r="C589" s="1132">
        <v>43397.955999999998</v>
      </c>
      <c r="D589" s="1132">
        <v>0</v>
      </c>
      <c r="E589" s="1132">
        <v>0</v>
      </c>
      <c r="F589" s="1132">
        <f t="shared" si="9"/>
        <v>43397.96</v>
      </c>
      <c r="G589" s="1132">
        <f t="shared" si="9"/>
        <v>43397.955999999998</v>
      </c>
    </row>
    <row r="590" spans="1:7" s="1104" customFormat="1" ht="12.75" customHeight="1" x14ac:dyDescent="0.2">
      <c r="A590" s="1131" t="s">
        <v>2461</v>
      </c>
      <c r="B590" s="1132">
        <v>22834.37</v>
      </c>
      <c r="C590" s="1132">
        <v>22834.367999999999</v>
      </c>
      <c r="D590" s="1132">
        <v>0</v>
      </c>
      <c r="E590" s="1132">
        <v>0</v>
      </c>
      <c r="F590" s="1132">
        <f t="shared" si="9"/>
        <v>22834.37</v>
      </c>
      <c r="G590" s="1132">
        <f t="shared" si="9"/>
        <v>22834.367999999999</v>
      </c>
    </row>
    <row r="591" spans="1:7" s="1104" customFormat="1" ht="12.75" customHeight="1" x14ac:dyDescent="0.2">
      <c r="A591" s="1131" t="s">
        <v>2462</v>
      </c>
      <c r="B591" s="1132">
        <v>8413.56</v>
      </c>
      <c r="C591" s="1132">
        <v>8413.5500000000011</v>
      </c>
      <c r="D591" s="1132">
        <v>0</v>
      </c>
      <c r="E591" s="1132">
        <v>0</v>
      </c>
      <c r="F591" s="1132">
        <f t="shared" si="9"/>
        <v>8413.56</v>
      </c>
      <c r="G591" s="1132">
        <f t="shared" si="9"/>
        <v>8413.5500000000011</v>
      </c>
    </row>
    <row r="592" spans="1:7" s="1104" customFormat="1" ht="12.75" customHeight="1" x14ac:dyDescent="0.2">
      <c r="A592" s="1131" t="s">
        <v>2463</v>
      </c>
      <c r="B592" s="1132">
        <v>35737.990000000005</v>
      </c>
      <c r="C592" s="1132">
        <v>35737.983</v>
      </c>
      <c r="D592" s="1132">
        <v>0</v>
      </c>
      <c r="E592" s="1132">
        <v>0</v>
      </c>
      <c r="F592" s="1132">
        <f t="shared" si="9"/>
        <v>35737.990000000005</v>
      </c>
      <c r="G592" s="1132">
        <f t="shared" si="9"/>
        <v>35737.983</v>
      </c>
    </row>
    <row r="593" spans="1:7" s="1104" customFormat="1" ht="12.75" customHeight="1" x14ac:dyDescent="0.2">
      <c r="A593" s="1131" t="s">
        <v>2464</v>
      </c>
      <c r="B593" s="1132">
        <v>61088.22</v>
      </c>
      <c r="C593" s="1132">
        <v>60896.404999999999</v>
      </c>
      <c r="D593" s="1132">
        <v>0</v>
      </c>
      <c r="E593" s="1132">
        <v>0</v>
      </c>
      <c r="F593" s="1132">
        <f t="shared" si="9"/>
        <v>61088.22</v>
      </c>
      <c r="G593" s="1132">
        <f t="shared" si="9"/>
        <v>60896.404999999999</v>
      </c>
    </row>
    <row r="594" spans="1:7" s="1104" customFormat="1" ht="12.75" customHeight="1" x14ac:dyDescent="0.2">
      <c r="A594" s="1131" t="s">
        <v>2465</v>
      </c>
      <c r="B594" s="1132">
        <v>10960.76</v>
      </c>
      <c r="C594" s="1132">
        <v>10960.757</v>
      </c>
      <c r="D594" s="1132">
        <v>0</v>
      </c>
      <c r="E594" s="1132">
        <v>0</v>
      </c>
      <c r="F594" s="1132">
        <f t="shared" si="9"/>
        <v>10960.76</v>
      </c>
      <c r="G594" s="1132">
        <f t="shared" si="9"/>
        <v>10960.757</v>
      </c>
    </row>
    <row r="595" spans="1:7" s="1104" customFormat="1" ht="12.75" customHeight="1" x14ac:dyDescent="0.2">
      <c r="A595" s="1131" t="s">
        <v>2466</v>
      </c>
      <c r="B595" s="1132">
        <v>44747.78</v>
      </c>
      <c r="C595" s="1132">
        <v>44747.776000000005</v>
      </c>
      <c r="D595" s="1132">
        <v>0</v>
      </c>
      <c r="E595" s="1132">
        <v>0</v>
      </c>
      <c r="F595" s="1132">
        <f t="shared" si="9"/>
        <v>44747.78</v>
      </c>
      <c r="G595" s="1132">
        <f t="shared" si="9"/>
        <v>44747.776000000005</v>
      </c>
    </row>
    <row r="596" spans="1:7" s="1104" customFormat="1" ht="12.75" customHeight="1" x14ac:dyDescent="0.2">
      <c r="A596" s="1131" t="s">
        <v>2467</v>
      </c>
      <c r="B596" s="1132">
        <v>14622.81</v>
      </c>
      <c r="C596" s="1132">
        <v>14622.805</v>
      </c>
      <c r="D596" s="1132">
        <v>0</v>
      </c>
      <c r="E596" s="1132">
        <v>0</v>
      </c>
      <c r="F596" s="1132">
        <f t="shared" si="9"/>
        <v>14622.81</v>
      </c>
      <c r="G596" s="1132">
        <f t="shared" si="9"/>
        <v>14622.805</v>
      </c>
    </row>
    <row r="597" spans="1:7" s="1104" customFormat="1" ht="12.75" customHeight="1" x14ac:dyDescent="0.2">
      <c r="A597" s="1131" t="s">
        <v>2468</v>
      </c>
      <c r="B597" s="1132">
        <v>7727.54</v>
      </c>
      <c r="C597" s="1132">
        <v>7727.5349999999999</v>
      </c>
      <c r="D597" s="1132">
        <v>0</v>
      </c>
      <c r="E597" s="1132">
        <v>0</v>
      </c>
      <c r="F597" s="1132">
        <f t="shared" si="9"/>
        <v>7727.54</v>
      </c>
      <c r="G597" s="1132">
        <f t="shared" si="9"/>
        <v>7727.5349999999999</v>
      </c>
    </row>
    <row r="598" spans="1:7" s="1104" customFormat="1" ht="12.75" customHeight="1" x14ac:dyDescent="0.2">
      <c r="A598" s="1131" t="s">
        <v>2469</v>
      </c>
      <c r="B598" s="1132">
        <v>16350.69</v>
      </c>
      <c r="C598" s="1132">
        <v>16350.687</v>
      </c>
      <c r="D598" s="1132">
        <v>0</v>
      </c>
      <c r="E598" s="1132">
        <v>0</v>
      </c>
      <c r="F598" s="1132">
        <f t="shared" si="9"/>
        <v>16350.69</v>
      </c>
      <c r="G598" s="1132">
        <f t="shared" si="9"/>
        <v>16350.687</v>
      </c>
    </row>
    <row r="599" spans="1:7" s="1104" customFormat="1" ht="12.75" customHeight="1" x14ac:dyDescent="0.2">
      <c r="A599" s="1131" t="s">
        <v>2470</v>
      </c>
      <c r="B599" s="1132">
        <v>15082.34</v>
      </c>
      <c r="C599" s="1132">
        <v>15082.331</v>
      </c>
      <c r="D599" s="1132">
        <v>0</v>
      </c>
      <c r="E599" s="1132">
        <v>0</v>
      </c>
      <c r="F599" s="1132">
        <f t="shared" si="9"/>
        <v>15082.34</v>
      </c>
      <c r="G599" s="1132">
        <f t="shared" si="9"/>
        <v>15082.331</v>
      </c>
    </row>
    <row r="600" spans="1:7" s="1104" customFormat="1" ht="12.75" customHeight="1" x14ac:dyDescent="0.2">
      <c r="A600" s="1131" t="s">
        <v>4866</v>
      </c>
      <c r="B600" s="1132">
        <v>10630.61</v>
      </c>
      <c r="C600" s="1132">
        <v>10630.609</v>
      </c>
      <c r="D600" s="1132">
        <v>0</v>
      </c>
      <c r="E600" s="1132">
        <v>0</v>
      </c>
      <c r="F600" s="1132">
        <f t="shared" si="9"/>
        <v>10630.61</v>
      </c>
      <c r="G600" s="1132">
        <f t="shared" si="9"/>
        <v>10630.609</v>
      </c>
    </row>
    <row r="601" spans="1:7" s="1104" customFormat="1" ht="12.75" customHeight="1" x14ac:dyDescent="0.2">
      <c r="A601" s="1131" t="s">
        <v>2471</v>
      </c>
      <c r="B601" s="1132">
        <v>41101.949999999997</v>
      </c>
      <c r="C601" s="1132">
        <v>40949.657999999996</v>
      </c>
      <c r="D601" s="1132">
        <v>0</v>
      </c>
      <c r="E601" s="1132">
        <v>0</v>
      </c>
      <c r="F601" s="1132">
        <f t="shared" si="9"/>
        <v>41101.949999999997</v>
      </c>
      <c r="G601" s="1132">
        <f t="shared" si="9"/>
        <v>40949.657999999996</v>
      </c>
    </row>
    <row r="602" spans="1:7" s="441" customFormat="1" ht="15" customHeight="1" x14ac:dyDescent="0.2">
      <c r="A602" s="1133" t="s">
        <v>10</v>
      </c>
      <c r="B602" s="437">
        <f>SUM(B5:B601)</f>
        <v>14405751.199999996</v>
      </c>
      <c r="C602" s="437">
        <f t="shared" ref="C602:E602" si="10">SUM(C5:C601)</f>
        <v>14398855.419519996</v>
      </c>
      <c r="D602" s="437">
        <f t="shared" si="10"/>
        <v>6938.5199999999977</v>
      </c>
      <c r="E602" s="437">
        <f t="shared" si="10"/>
        <v>6741.4161099999974</v>
      </c>
      <c r="F602" s="437">
        <f t="shared" ref="F602" si="11">SUM(F5:F601)</f>
        <v>14412689.719999995</v>
      </c>
      <c r="G602" s="437">
        <f t="shared" ref="G602" si="12">SUM(G5:G601)</f>
        <v>14405596.83563</v>
      </c>
    </row>
    <row r="603" spans="1:7" s="224" customFormat="1" ht="15" x14ac:dyDescent="0.25">
      <c r="F603" s="223"/>
      <c r="G603" s="223"/>
    </row>
    <row r="604" spans="1:7" s="212" customFormat="1" ht="15" x14ac:dyDescent="0.25">
      <c r="F604" s="225"/>
      <c r="G604" s="225"/>
    </row>
    <row r="605" spans="1:7" s="226" customFormat="1" ht="12.75" customHeight="1" x14ac:dyDescent="0.25">
      <c r="A605" s="1408" t="s">
        <v>2484</v>
      </c>
      <c r="B605" s="1408"/>
      <c r="C605" s="1408"/>
      <c r="D605" s="1408"/>
      <c r="E605" s="1408"/>
      <c r="F605" s="1408"/>
      <c r="G605" s="1408"/>
    </row>
    <row r="606" spans="1:7" s="226" customFormat="1" ht="12.75" customHeight="1" x14ac:dyDescent="0.25">
      <c r="A606" s="1409" t="s">
        <v>4871</v>
      </c>
      <c r="B606" s="1409"/>
      <c r="C606" s="1409"/>
      <c r="D606" s="1409"/>
      <c r="E606" s="1409"/>
      <c r="F606" s="1409"/>
      <c r="G606" s="1409"/>
    </row>
    <row r="607" spans="1:7" s="226" customFormat="1" ht="12.75" customHeight="1" x14ac:dyDescent="0.25">
      <c r="B607" s="227"/>
      <c r="C607" s="227"/>
    </row>
    <row r="608" spans="1:7" s="226" customFormat="1" ht="12.75" customHeight="1" x14ac:dyDescent="0.25">
      <c r="A608" s="215" t="s">
        <v>2493</v>
      </c>
      <c r="B608" s="227"/>
      <c r="C608" s="227"/>
    </row>
    <row r="609" spans="1:7" s="230" customFormat="1" ht="12.75" customHeight="1" x14ac:dyDescent="0.25">
      <c r="A609" s="371" t="s">
        <v>3530</v>
      </c>
      <c r="B609" s="228"/>
      <c r="C609" s="228"/>
      <c r="D609" s="229"/>
      <c r="E609" s="229"/>
      <c r="F609" s="229"/>
      <c r="G609" s="229"/>
    </row>
    <row r="610" spans="1:7" s="326" customFormat="1" ht="12" customHeight="1" x14ac:dyDescent="0.25">
      <c r="A610" s="371" t="s">
        <v>3169</v>
      </c>
    </row>
  </sheetData>
  <mergeCells count="7">
    <mergeCell ref="A605:G605"/>
    <mergeCell ref="A606:G606"/>
    <mergeCell ref="A1:G1"/>
    <mergeCell ref="A3:A4"/>
    <mergeCell ref="B3:C3"/>
    <mergeCell ref="D3:E3"/>
    <mergeCell ref="F3:G3"/>
  </mergeCells>
  <pageMargins left="0.39370078740157483" right="0.39370078740157483" top="0.59055118110236227" bottom="0.39370078740157483" header="0.31496062992125984" footer="0.11811023622047245"/>
  <pageSetup paperSize="9" scale="90" firstPageNumber="396" fitToHeight="0" orientation="landscape" useFirstPageNumber="1" copies="2" r:id="rId1"/>
  <headerFooter>
    <oddHeader>&amp;L&amp;"Tahoma,Kurzíva"&amp;9Závěrečný účet Moravskoslezského kraje za rok 2025&amp;R&amp;"Tahoma,Kurzíva"&amp;9Tabulka č. 36</oddHeader>
    <oddFooter>&amp;C&amp;"Tahoma,Obyčejné"&amp;P</oddFooter>
  </headerFooter>
  <rowBreaks count="14" manualBreakCount="14">
    <brk id="43" max="16383" man="1"/>
    <brk id="84" max="16383" man="1"/>
    <brk id="125" max="16383" man="1"/>
    <brk id="166" max="16383" man="1"/>
    <brk id="207" max="16383" man="1"/>
    <brk id="248" max="16383" man="1"/>
    <brk id="289" max="16383" man="1"/>
    <brk id="330" max="16383" man="1"/>
    <brk id="369" max="16383" man="1"/>
    <brk id="409" max="16383" man="1"/>
    <brk id="450" max="16383" man="1"/>
    <brk id="491" max="16383" man="1"/>
    <brk id="532" max="16383" man="1"/>
    <brk id="572"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10C5-D754-4997-927E-B8342EDA34E1}">
  <dimension ref="A1:G170"/>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5703125" style="192" customWidth="1"/>
    <col min="4" max="7" width="13.85546875" style="23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880</v>
      </c>
      <c r="B2" s="1430"/>
      <c r="C2" s="1430"/>
      <c r="D2" s="1430"/>
      <c r="E2" s="1430"/>
      <c r="F2" s="1430"/>
      <c r="G2" s="1430"/>
    </row>
    <row r="3" spans="1:7" x14ac:dyDescent="0.2">
      <c r="C3" s="116"/>
    </row>
    <row r="4" spans="1:7" x14ac:dyDescent="0.2">
      <c r="A4" s="190"/>
      <c r="B4" s="190"/>
      <c r="C4" s="191"/>
      <c r="D4" s="1033">
        <v>1</v>
      </c>
      <c r="E4" s="1033">
        <v>2</v>
      </c>
      <c r="F4" s="1033">
        <v>3</v>
      </c>
      <c r="G4" s="1033">
        <v>4</v>
      </c>
    </row>
    <row r="5" spans="1:7" s="193" customFormat="1" ht="12.75" customHeight="1" x14ac:dyDescent="0.2">
      <c r="A5" s="1431" t="s">
        <v>881</v>
      </c>
      <c r="B5" s="1432"/>
      <c r="C5" s="1437" t="s">
        <v>882</v>
      </c>
      <c r="D5" s="1439" t="s">
        <v>883</v>
      </c>
      <c r="E5" s="1439"/>
      <c r="F5" s="1439"/>
      <c r="G5" s="1439"/>
    </row>
    <row r="6" spans="1:7" s="193" customFormat="1" x14ac:dyDescent="0.2">
      <c r="A6" s="1433"/>
      <c r="B6" s="1434"/>
      <c r="C6" s="1438"/>
      <c r="D6" s="1440" t="s">
        <v>884</v>
      </c>
      <c r="E6" s="1440"/>
      <c r="F6" s="1440"/>
      <c r="G6" s="1440" t="s">
        <v>885</v>
      </c>
    </row>
    <row r="7" spans="1:7" s="193" customFormat="1" x14ac:dyDescent="0.2">
      <c r="A7" s="1435"/>
      <c r="B7" s="1436"/>
      <c r="C7" s="1438"/>
      <c r="D7" s="1034" t="s">
        <v>886</v>
      </c>
      <c r="E7" s="1034" t="s">
        <v>887</v>
      </c>
      <c r="F7" s="1034" t="s">
        <v>888</v>
      </c>
      <c r="G7" s="1441"/>
    </row>
    <row r="8" spans="1:7" s="193" customFormat="1" x14ac:dyDescent="0.2">
      <c r="A8" s="1035"/>
      <c r="B8" s="1035" t="s">
        <v>889</v>
      </c>
      <c r="C8" s="1036" t="s">
        <v>59</v>
      </c>
      <c r="D8" s="1037">
        <v>100990895.98686999</v>
      </c>
      <c r="E8" s="1037">
        <v>22939535.33836</v>
      </c>
      <c r="F8" s="1037">
        <v>78051360.648509994</v>
      </c>
      <c r="G8" s="1037">
        <v>77257107.834800005</v>
      </c>
    </row>
    <row r="9" spans="1:7" s="193" customFormat="1" x14ac:dyDescent="0.2">
      <c r="A9" s="1035" t="s">
        <v>890</v>
      </c>
      <c r="B9" s="1035" t="s">
        <v>891</v>
      </c>
      <c r="C9" s="1036" t="s">
        <v>59</v>
      </c>
      <c r="D9" s="1037">
        <v>80227636.538199991</v>
      </c>
      <c r="E9" s="1037">
        <v>22904194.015950002</v>
      </c>
      <c r="F9" s="1037">
        <v>57323442.522250004</v>
      </c>
      <c r="G9" s="1037">
        <v>56018303.971000001</v>
      </c>
    </row>
    <row r="10" spans="1:7" s="193" customFormat="1" x14ac:dyDescent="0.2">
      <c r="A10" s="1035" t="s">
        <v>892</v>
      </c>
      <c r="B10" s="1035" t="s">
        <v>893</v>
      </c>
      <c r="C10" s="1036" t="s">
        <v>59</v>
      </c>
      <c r="D10" s="1037">
        <v>1246679.5935300002</v>
      </c>
      <c r="E10" s="1037">
        <v>750959.62953000003</v>
      </c>
      <c r="F10" s="1037">
        <v>495719.96400000004</v>
      </c>
      <c r="G10" s="1037">
        <v>426556.11068000004</v>
      </c>
    </row>
    <row r="11" spans="1:7" x14ac:dyDescent="0.2">
      <c r="A11" s="264" t="s">
        <v>894</v>
      </c>
      <c r="B11" s="264" t="s">
        <v>895</v>
      </c>
      <c r="C11" s="233" t="s">
        <v>896</v>
      </c>
      <c r="D11" s="275">
        <v>275.25</v>
      </c>
      <c r="E11" s="275">
        <v>273.19749999999999</v>
      </c>
      <c r="F11" s="275">
        <v>2.0525000000000002</v>
      </c>
      <c r="G11" s="275">
        <v>2.0525000000000002</v>
      </c>
    </row>
    <row r="12" spans="1:7" x14ac:dyDescent="0.2">
      <c r="A12" s="264" t="s">
        <v>897</v>
      </c>
      <c r="B12" s="264" t="s">
        <v>898</v>
      </c>
      <c r="C12" s="233" t="s">
        <v>899</v>
      </c>
      <c r="D12" s="275">
        <v>783279.21592999995</v>
      </c>
      <c r="E12" s="275">
        <v>561734.07880999998</v>
      </c>
      <c r="F12" s="275">
        <v>221545.13712000003</v>
      </c>
      <c r="G12" s="275">
        <v>197098.35305999999</v>
      </c>
    </row>
    <row r="13" spans="1:7" x14ac:dyDescent="0.2">
      <c r="A13" s="264" t="s">
        <v>900</v>
      </c>
      <c r="B13" s="264" t="s">
        <v>901</v>
      </c>
      <c r="C13" s="233" t="s">
        <v>902</v>
      </c>
      <c r="D13" s="275">
        <v>1918.9320399999999</v>
      </c>
      <c r="E13" s="275">
        <v>964.07600000000002</v>
      </c>
      <c r="F13" s="275">
        <v>954.85604000000001</v>
      </c>
      <c r="G13" s="275">
        <v>989.95403999999996</v>
      </c>
    </row>
    <row r="14" spans="1:7" x14ac:dyDescent="0.2">
      <c r="A14" s="264" t="s">
        <v>903</v>
      </c>
      <c r="B14" s="264" t="s">
        <v>904</v>
      </c>
      <c r="C14" s="233" t="s">
        <v>905</v>
      </c>
      <c r="D14" s="275">
        <v>0</v>
      </c>
      <c r="E14" s="275">
        <v>0</v>
      </c>
      <c r="F14" s="275">
        <v>0</v>
      </c>
      <c r="G14" s="275">
        <v>0</v>
      </c>
    </row>
    <row r="15" spans="1:7" x14ac:dyDescent="0.2">
      <c r="A15" s="264" t="s">
        <v>906</v>
      </c>
      <c r="B15" s="264" t="s">
        <v>907</v>
      </c>
      <c r="C15" s="233" t="s">
        <v>908</v>
      </c>
      <c r="D15" s="275">
        <v>102901.21368999999</v>
      </c>
      <c r="E15" s="275">
        <v>102901.21368999999</v>
      </c>
      <c r="F15" s="275">
        <v>0</v>
      </c>
      <c r="G15" s="275">
        <v>0</v>
      </c>
    </row>
    <row r="16" spans="1:7" x14ac:dyDescent="0.2">
      <c r="A16" s="264" t="s">
        <v>909</v>
      </c>
      <c r="B16" s="264" t="s">
        <v>910</v>
      </c>
      <c r="C16" s="233" t="s">
        <v>911</v>
      </c>
      <c r="D16" s="275">
        <v>354595.75570000004</v>
      </c>
      <c r="E16" s="275">
        <v>85087.063529999999</v>
      </c>
      <c r="F16" s="275">
        <v>269508.69216999999</v>
      </c>
      <c r="G16" s="275">
        <v>214806.43276</v>
      </c>
    </row>
    <row r="17" spans="1:7" x14ac:dyDescent="0.2">
      <c r="A17" s="264" t="s">
        <v>912</v>
      </c>
      <c r="B17" s="264" t="s">
        <v>913</v>
      </c>
      <c r="C17" s="233" t="s">
        <v>914</v>
      </c>
      <c r="D17" s="275">
        <v>3589.58473</v>
      </c>
      <c r="E17" s="275">
        <v>0</v>
      </c>
      <c r="F17" s="275">
        <v>3589.58473</v>
      </c>
      <c r="G17" s="275">
        <v>13659.31832</v>
      </c>
    </row>
    <row r="18" spans="1:7" x14ac:dyDescent="0.2">
      <c r="A18" s="266" t="s">
        <v>915</v>
      </c>
      <c r="B18" s="264" t="s">
        <v>916</v>
      </c>
      <c r="C18" s="233" t="s">
        <v>917</v>
      </c>
      <c r="D18" s="275">
        <v>119.64144</v>
      </c>
      <c r="E18" s="275">
        <v>0</v>
      </c>
      <c r="F18" s="275">
        <v>119.64144</v>
      </c>
      <c r="G18" s="275">
        <v>0</v>
      </c>
    </row>
    <row r="19" spans="1:7" x14ac:dyDescent="0.2">
      <c r="A19" s="266" t="s">
        <v>918</v>
      </c>
      <c r="B19" s="264" t="s">
        <v>919</v>
      </c>
      <c r="C19" s="233" t="s">
        <v>920</v>
      </c>
      <c r="D19" s="275">
        <v>0</v>
      </c>
      <c r="E19" s="275">
        <v>0</v>
      </c>
      <c r="F19" s="275">
        <v>0</v>
      </c>
      <c r="G19" s="275">
        <v>0</v>
      </c>
    </row>
    <row r="20" spans="1:7" s="193" customFormat="1" x14ac:dyDescent="0.2">
      <c r="A20" s="1038" t="s">
        <v>921</v>
      </c>
      <c r="B20" s="1035" t="s">
        <v>922</v>
      </c>
      <c r="C20" s="1036" t="s">
        <v>59</v>
      </c>
      <c r="D20" s="1037">
        <v>75123843.817059994</v>
      </c>
      <c r="E20" s="1037">
        <v>22103349.090909999</v>
      </c>
      <c r="F20" s="1037">
        <v>53020494.726149999</v>
      </c>
      <c r="G20" s="1037">
        <v>51466252.277850002</v>
      </c>
    </row>
    <row r="21" spans="1:7" x14ac:dyDescent="0.2">
      <c r="A21" s="264" t="s">
        <v>923</v>
      </c>
      <c r="B21" s="264" t="s">
        <v>265</v>
      </c>
      <c r="C21" s="233" t="s">
        <v>924</v>
      </c>
      <c r="D21" s="275">
        <v>5218763.6985799996</v>
      </c>
      <c r="E21" s="275">
        <v>0</v>
      </c>
      <c r="F21" s="275">
        <v>5218763.6985799996</v>
      </c>
      <c r="G21" s="275">
        <v>5021417.79299</v>
      </c>
    </row>
    <row r="22" spans="1:7" x14ac:dyDescent="0.2">
      <c r="A22" s="264" t="s">
        <v>925</v>
      </c>
      <c r="B22" s="264" t="s">
        <v>926</v>
      </c>
      <c r="C22" s="233" t="s">
        <v>927</v>
      </c>
      <c r="D22" s="275">
        <v>83710.850470000005</v>
      </c>
      <c r="E22" s="275">
        <v>0</v>
      </c>
      <c r="F22" s="275">
        <v>83710.850470000005</v>
      </c>
      <c r="G22" s="275">
        <v>73559.319839999996</v>
      </c>
    </row>
    <row r="23" spans="1:7" x14ac:dyDescent="0.2">
      <c r="A23" s="264" t="s">
        <v>928</v>
      </c>
      <c r="B23" s="264" t="s">
        <v>929</v>
      </c>
      <c r="C23" s="233" t="s">
        <v>930</v>
      </c>
      <c r="D23" s="275">
        <v>51958885.578680001</v>
      </c>
      <c r="E23" s="275">
        <v>11395199.753520001</v>
      </c>
      <c r="F23" s="275">
        <v>40563685.825160004</v>
      </c>
      <c r="G23" s="275">
        <v>39191277.60018</v>
      </c>
    </row>
    <row r="24" spans="1:7" ht="21" x14ac:dyDescent="0.2">
      <c r="A24" s="264" t="s">
        <v>931</v>
      </c>
      <c r="B24" s="264" t="s">
        <v>932</v>
      </c>
      <c r="C24" s="233" t="s">
        <v>933</v>
      </c>
      <c r="D24" s="275">
        <v>10176256.930120001</v>
      </c>
      <c r="E24" s="275">
        <v>6322532.2581599997</v>
      </c>
      <c r="F24" s="275">
        <v>3853724.6719600004</v>
      </c>
      <c r="G24" s="275">
        <v>3681652.4266599999</v>
      </c>
    </row>
    <row r="25" spans="1:7" x14ac:dyDescent="0.2">
      <c r="A25" s="264" t="s">
        <v>934</v>
      </c>
      <c r="B25" s="264" t="s">
        <v>935</v>
      </c>
      <c r="C25" s="233" t="s">
        <v>936</v>
      </c>
      <c r="D25" s="275">
        <v>0</v>
      </c>
      <c r="E25" s="275">
        <v>0</v>
      </c>
      <c r="F25" s="275">
        <v>0</v>
      </c>
      <c r="G25" s="275">
        <v>0</v>
      </c>
    </row>
    <row r="26" spans="1:7" x14ac:dyDescent="0.2">
      <c r="A26" s="264" t="s">
        <v>937</v>
      </c>
      <c r="B26" s="264" t="s">
        <v>938</v>
      </c>
      <c r="C26" s="233" t="s">
        <v>939</v>
      </c>
      <c r="D26" s="275">
        <v>4384575.1452299999</v>
      </c>
      <c r="E26" s="275">
        <v>4384575.1452299999</v>
      </c>
      <c r="F26" s="275">
        <v>0</v>
      </c>
      <c r="G26" s="275">
        <v>0</v>
      </c>
    </row>
    <row r="27" spans="1:7" x14ac:dyDescent="0.2">
      <c r="A27" s="264" t="s">
        <v>940</v>
      </c>
      <c r="B27" s="264" t="s">
        <v>941</v>
      </c>
      <c r="C27" s="233" t="s">
        <v>942</v>
      </c>
      <c r="D27" s="275">
        <v>2245.8494799999999</v>
      </c>
      <c r="E27" s="275">
        <v>1041.934</v>
      </c>
      <c r="F27" s="275">
        <v>1203.9154800000001</v>
      </c>
      <c r="G27" s="275">
        <v>1350.7757000000001</v>
      </c>
    </row>
    <row r="28" spans="1:7" x14ac:dyDescent="0.2">
      <c r="A28" s="264" t="s">
        <v>943</v>
      </c>
      <c r="B28" s="264" t="s">
        <v>944</v>
      </c>
      <c r="C28" s="233" t="s">
        <v>945</v>
      </c>
      <c r="D28" s="275">
        <v>3294213.7058299999</v>
      </c>
      <c r="E28" s="1039">
        <v>0</v>
      </c>
      <c r="F28" s="275">
        <v>3294213.7058299999</v>
      </c>
      <c r="G28" s="275">
        <v>3112357.3641300001</v>
      </c>
    </row>
    <row r="29" spans="1:7" x14ac:dyDescent="0.2">
      <c r="A29" s="266" t="s">
        <v>946</v>
      </c>
      <c r="B29" s="264" t="s">
        <v>947</v>
      </c>
      <c r="C29" s="233" t="s">
        <v>948</v>
      </c>
      <c r="D29" s="275">
        <v>5145.2586700000002</v>
      </c>
      <c r="E29" s="1039">
        <v>0</v>
      </c>
      <c r="F29" s="275">
        <v>5145.2586700000002</v>
      </c>
      <c r="G29" s="275">
        <v>4504.3983500000004</v>
      </c>
    </row>
    <row r="30" spans="1:7" x14ac:dyDescent="0.2">
      <c r="A30" s="266" t="s">
        <v>949</v>
      </c>
      <c r="B30" s="264" t="s">
        <v>950</v>
      </c>
      <c r="C30" s="233" t="s">
        <v>951</v>
      </c>
      <c r="D30" s="275">
        <v>46.8</v>
      </c>
      <c r="E30" s="1039">
        <v>0</v>
      </c>
      <c r="F30" s="275">
        <v>46.8</v>
      </c>
      <c r="G30" s="275">
        <v>380132.6</v>
      </c>
    </row>
    <row r="31" spans="1:7" s="193" customFormat="1" x14ac:dyDescent="0.2">
      <c r="A31" s="1035" t="s">
        <v>952</v>
      </c>
      <c r="B31" s="1035" t="s">
        <v>953</v>
      </c>
      <c r="C31" s="1036" t="s">
        <v>59</v>
      </c>
      <c r="D31" s="1037">
        <v>1440213.64423</v>
      </c>
      <c r="E31" s="1037">
        <v>49885.295510000004</v>
      </c>
      <c r="F31" s="1037">
        <v>1390328.3487199999</v>
      </c>
      <c r="G31" s="1037">
        <v>1208210.26896</v>
      </c>
    </row>
    <row r="32" spans="1:7" x14ac:dyDescent="0.2">
      <c r="A32" s="264" t="s">
        <v>954</v>
      </c>
      <c r="B32" s="264" t="s">
        <v>955</v>
      </c>
      <c r="C32" s="267" t="s">
        <v>956</v>
      </c>
      <c r="D32" s="275">
        <v>1057609.13634</v>
      </c>
      <c r="E32" s="275">
        <v>49885.295510000004</v>
      </c>
      <c r="F32" s="275">
        <v>1007723.84083</v>
      </c>
      <c r="G32" s="275">
        <v>923401.44420999999</v>
      </c>
    </row>
    <row r="33" spans="1:7" x14ac:dyDescent="0.2">
      <c r="A33" s="264" t="s">
        <v>957</v>
      </c>
      <c r="B33" s="264" t="s">
        <v>958</v>
      </c>
      <c r="C33" s="233" t="s">
        <v>959</v>
      </c>
      <c r="D33" s="275">
        <v>6767.5959999999995</v>
      </c>
      <c r="E33" s="275">
        <v>0</v>
      </c>
      <c r="F33" s="275">
        <v>6767.5959999999995</v>
      </c>
      <c r="G33" s="275">
        <v>6767.5959999999995</v>
      </c>
    </row>
    <row r="34" spans="1:7" x14ac:dyDescent="0.2">
      <c r="A34" s="264" t="s">
        <v>960</v>
      </c>
      <c r="B34" s="264" t="s">
        <v>961</v>
      </c>
      <c r="C34" s="233" t="s">
        <v>962</v>
      </c>
      <c r="D34" s="275">
        <v>0</v>
      </c>
      <c r="E34" s="275">
        <v>0</v>
      </c>
      <c r="F34" s="275">
        <v>0</v>
      </c>
      <c r="G34" s="275">
        <v>0</v>
      </c>
    </row>
    <row r="35" spans="1:7" x14ac:dyDescent="0.2">
      <c r="A35" s="264" t="s">
        <v>963</v>
      </c>
      <c r="B35" s="264" t="s">
        <v>964</v>
      </c>
      <c r="C35" s="233" t="s">
        <v>965</v>
      </c>
      <c r="D35" s="275">
        <v>326125.41765000002</v>
      </c>
      <c r="E35" s="275">
        <v>0</v>
      </c>
      <c r="F35" s="275">
        <v>326125.41765000002</v>
      </c>
      <c r="G35" s="275">
        <v>212251.64874999999</v>
      </c>
    </row>
    <row r="36" spans="1:7" x14ac:dyDescent="0.2">
      <c r="A36" s="264" t="s">
        <v>966</v>
      </c>
      <c r="B36" s="264" t="s">
        <v>967</v>
      </c>
      <c r="C36" s="233" t="s">
        <v>968</v>
      </c>
      <c r="D36" s="275">
        <v>0</v>
      </c>
      <c r="E36" s="275">
        <v>0</v>
      </c>
      <c r="F36" s="275">
        <v>0</v>
      </c>
      <c r="G36" s="275">
        <v>0</v>
      </c>
    </row>
    <row r="37" spans="1:7" x14ac:dyDescent="0.2">
      <c r="A37" s="264" t="s">
        <v>969</v>
      </c>
      <c r="B37" s="264" t="s">
        <v>970</v>
      </c>
      <c r="C37" s="233" t="s">
        <v>971</v>
      </c>
      <c r="D37" s="275">
        <v>49711.49424</v>
      </c>
      <c r="E37" s="275">
        <v>0</v>
      </c>
      <c r="F37" s="275">
        <v>49711.49424</v>
      </c>
      <c r="G37" s="275">
        <v>65789.58</v>
      </c>
    </row>
    <row r="38" spans="1:7" x14ac:dyDescent="0.2">
      <c r="A38" s="264" t="s">
        <v>972</v>
      </c>
      <c r="B38" s="264" t="s">
        <v>973</v>
      </c>
      <c r="C38" s="233" t="s">
        <v>974</v>
      </c>
      <c r="D38" s="275">
        <v>0</v>
      </c>
      <c r="E38" s="275">
        <v>0</v>
      </c>
      <c r="F38" s="275">
        <v>0</v>
      </c>
      <c r="G38" s="275">
        <v>0</v>
      </c>
    </row>
    <row r="39" spans="1:7" x14ac:dyDescent="0.2">
      <c r="A39" s="264" t="s">
        <v>975</v>
      </c>
      <c r="B39" s="264" t="s">
        <v>976</v>
      </c>
      <c r="C39" s="233" t="s">
        <v>977</v>
      </c>
      <c r="D39" s="275">
        <v>0</v>
      </c>
      <c r="E39" s="275">
        <v>0</v>
      </c>
      <c r="F39" s="275">
        <v>0</v>
      </c>
      <c r="G39" s="275">
        <v>0</v>
      </c>
    </row>
    <row r="40" spans="1:7" x14ac:dyDescent="0.2">
      <c r="A40" s="1035" t="s">
        <v>978</v>
      </c>
      <c r="B40" s="1035" t="s">
        <v>979</v>
      </c>
      <c r="C40" s="1036" t="s">
        <v>59</v>
      </c>
      <c r="D40" s="1037">
        <v>2416899.4833799996</v>
      </c>
      <c r="E40" s="1037">
        <v>0</v>
      </c>
      <c r="F40" s="1037">
        <v>2416899.4833799996</v>
      </c>
      <c r="G40" s="1037">
        <v>2917285.3135100002</v>
      </c>
    </row>
    <row r="41" spans="1:7" s="193" customFormat="1" x14ac:dyDescent="0.2">
      <c r="A41" s="264" t="s">
        <v>980</v>
      </c>
      <c r="B41" s="264" t="s">
        <v>981</v>
      </c>
      <c r="C41" s="233" t="s">
        <v>982</v>
      </c>
      <c r="D41" s="275">
        <v>168356.63060999999</v>
      </c>
      <c r="E41" s="275">
        <v>0</v>
      </c>
      <c r="F41" s="275">
        <v>168356.63060999999</v>
      </c>
      <c r="G41" s="275">
        <v>183493.48574999999</v>
      </c>
    </row>
    <row r="42" spans="1:7" x14ac:dyDescent="0.2">
      <c r="A42" s="264" t="s">
        <v>983</v>
      </c>
      <c r="B42" s="264" t="s">
        <v>984</v>
      </c>
      <c r="C42" s="233" t="s">
        <v>985</v>
      </c>
      <c r="D42" s="275">
        <v>0</v>
      </c>
      <c r="E42" s="275">
        <v>0</v>
      </c>
      <c r="F42" s="275">
        <v>0</v>
      </c>
      <c r="G42" s="275">
        <v>0</v>
      </c>
    </row>
    <row r="43" spans="1:7" x14ac:dyDescent="0.2">
      <c r="A43" s="264" t="s">
        <v>986</v>
      </c>
      <c r="B43" s="264" t="s">
        <v>987</v>
      </c>
      <c r="C43" s="233" t="s">
        <v>988</v>
      </c>
      <c r="D43" s="275">
        <v>1020.4695</v>
      </c>
      <c r="E43" s="275">
        <v>0</v>
      </c>
      <c r="F43" s="275">
        <v>1020.4695</v>
      </c>
      <c r="G43" s="275">
        <v>885.10590999999999</v>
      </c>
    </row>
    <row r="44" spans="1:7" x14ac:dyDescent="0.2">
      <c r="A44" s="264" t="s">
        <v>989</v>
      </c>
      <c r="B44" s="264" t="s">
        <v>990</v>
      </c>
      <c r="C44" s="233" t="s">
        <v>991</v>
      </c>
      <c r="D44" s="275">
        <v>0</v>
      </c>
      <c r="E44" s="275">
        <v>0</v>
      </c>
      <c r="F44" s="275">
        <v>0</v>
      </c>
      <c r="G44" s="275">
        <v>0</v>
      </c>
    </row>
    <row r="45" spans="1:7" x14ac:dyDescent="0.2">
      <c r="A45" s="264" t="s">
        <v>992</v>
      </c>
      <c r="B45" s="264" t="s">
        <v>993</v>
      </c>
      <c r="C45" s="233" t="s">
        <v>994</v>
      </c>
      <c r="D45" s="275">
        <v>1079271.1307999999</v>
      </c>
      <c r="E45" s="275">
        <v>0</v>
      </c>
      <c r="F45" s="275">
        <v>1079271.1307999999</v>
      </c>
      <c r="G45" s="275">
        <v>861149.10935000004</v>
      </c>
    </row>
    <row r="46" spans="1:7" x14ac:dyDescent="0.2">
      <c r="A46" s="268" t="s">
        <v>995</v>
      </c>
      <c r="B46" s="264" t="s">
        <v>996</v>
      </c>
      <c r="C46" s="233" t="s">
        <v>997</v>
      </c>
      <c r="D46" s="275">
        <v>1168251.2524699999</v>
      </c>
      <c r="E46" s="275">
        <v>0</v>
      </c>
      <c r="F46" s="275">
        <v>1168251.2524699999</v>
      </c>
      <c r="G46" s="275">
        <v>1871757.6125</v>
      </c>
    </row>
    <row r="47" spans="1:7" x14ac:dyDescent="0.2">
      <c r="A47" s="1035" t="s">
        <v>998</v>
      </c>
      <c r="B47" s="1035" t="s">
        <v>999</v>
      </c>
      <c r="C47" s="1036" t="s">
        <v>59</v>
      </c>
      <c r="D47" s="1037">
        <v>20763259.44867</v>
      </c>
      <c r="E47" s="1037">
        <v>35341.322410000001</v>
      </c>
      <c r="F47" s="1037">
        <v>20727918.126259997</v>
      </c>
      <c r="G47" s="1037">
        <v>21238803.8638</v>
      </c>
    </row>
    <row r="48" spans="1:7" x14ac:dyDescent="0.2">
      <c r="A48" s="1035" t="s">
        <v>1000</v>
      </c>
      <c r="B48" s="1035" t="s">
        <v>1001</v>
      </c>
      <c r="C48" s="1036" t="s">
        <v>59</v>
      </c>
      <c r="D48" s="1037">
        <v>531324.38672000007</v>
      </c>
      <c r="E48" s="1037">
        <v>0</v>
      </c>
      <c r="F48" s="1037">
        <v>531324.38672000007</v>
      </c>
      <c r="G48" s="1037">
        <v>491607.34376999998</v>
      </c>
    </row>
    <row r="49" spans="1:7" x14ac:dyDescent="0.2">
      <c r="A49" s="264" t="s">
        <v>1002</v>
      </c>
      <c r="B49" s="264" t="s">
        <v>1003</v>
      </c>
      <c r="C49" s="233" t="s">
        <v>1004</v>
      </c>
      <c r="D49" s="275">
        <v>0</v>
      </c>
      <c r="E49" s="275">
        <v>0</v>
      </c>
      <c r="F49" s="275">
        <v>0</v>
      </c>
      <c r="G49" s="275">
        <v>0</v>
      </c>
    </row>
    <row r="50" spans="1:7" x14ac:dyDescent="0.2">
      <c r="A50" s="264" t="s">
        <v>1005</v>
      </c>
      <c r="B50" s="264" t="s">
        <v>1006</v>
      </c>
      <c r="C50" s="233" t="s">
        <v>1007</v>
      </c>
      <c r="D50" s="275">
        <v>439453.92447999999</v>
      </c>
      <c r="E50" s="275">
        <v>0</v>
      </c>
      <c r="F50" s="275">
        <v>439453.92447999999</v>
      </c>
      <c r="G50" s="275">
        <v>405703.1053</v>
      </c>
    </row>
    <row r="51" spans="1:7" x14ac:dyDescent="0.2">
      <c r="A51" s="264" t="s">
        <v>1008</v>
      </c>
      <c r="B51" s="264" t="s">
        <v>1009</v>
      </c>
      <c r="C51" s="233" t="s">
        <v>1010</v>
      </c>
      <c r="D51" s="275">
        <v>1592.41616</v>
      </c>
      <c r="E51" s="275">
        <v>0</v>
      </c>
      <c r="F51" s="275">
        <v>1592.41616</v>
      </c>
      <c r="G51" s="275">
        <v>2663.2947399999998</v>
      </c>
    </row>
    <row r="52" spans="1:7" x14ac:dyDescent="0.2">
      <c r="A52" s="264" t="s">
        <v>1011</v>
      </c>
      <c r="B52" s="264" t="s">
        <v>1012</v>
      </c>
      <c r="C52" s="233" t="s">
        <v>1013</v>
      </c>
      <c r="D52" s="275">
        <v>6884.1739200000002</v>
      </c>
      <c r="E52" s="275">
        <v>0</v>
      </c>
      <c r="F52" s="275">
        <v>6884.1739200000002</v>
      </c>
      <c r="G52" s="275">
        <v>7434.4400900000001</v>
      </c>
    </row>
    <row r="53" spans="1:7" x14ac:dyDescent="0.2">
      <c r="A53" s="264" t="s">
        <v>1014</v>
      </c>
      <c r="B53" s="264" t="s">
        <v>1015</v>
      </c>
      <c r="C53" s="233" t="s">
        <v>1016</v>
      </c>
      <c r="D53" s="275">
        <v>0</v>
      </c>
      <c r="E53" s="275">
        <v>0</v>
      </c>
      <c r="F53" s="275">
        <v>0</v>
      </c>
      <c r="G53" s="275">
        <v>0</v>
      </c>
    </row>
    <row r="54" spans="1:7" x14ac:dyDescent="0.2">
      <c r="A54" s="264" t="s">
        <v>1017</v>
      </c>
      <c r="B54" s="264" t="s">
        <v>1018</v>
      </c>
      <c r="C54" s="233" t="s">
        <v>1019</v>
      </c>
      <c r="D54" s="275">
        <v>17542.672699999999</v>
      </c>
      <c r="E54" s="275">
        <v>0</v>
      </c>
      <c r="F54" s="275">
        <v>17542.672699999999</v>
      </c>
      <c r="G54" s="275">
        <v>15527.728859999999</v>
      </c>
    </row>
    <row r="55" spans="1:7" x14ac:dyDescent="0.2">
      <c r="A55" s="264" t="s">
        <v>1020</v>
      </c>
      <c r="B55" s="264" t="s">
        <v>1021</v>
      </c>
      <c r="C55" s="233" t="s">
        <v>1022</v>
      </c>
      <c r="D55" s="275">
        <v>0</v>
      </c>
      <c r="E55" s="275">
        <v>0</v>
      </c>
      <c r="F55" s="275">
        <v>0</v>
      </c>
      <c r="G55" s="275">
        <v>0</v>
      </c>
    </row>
    <row r="56" spans="1:7" x14ac:dyDescent="0.2">
      <c r="A56" s="264" t="s">
        <v>1023</v>
      </c>
      <c r="B56" s="264" t="s">
        <v>1024</v>
      </c>
      <c r="C56" s="233" t="s">
        <v>1025</v>
      </c>
      <c r="D56" s="275">
        <v>60046.321069999998</v>
      </c>
      <c r="E56" s="275">
        <v>0</v>
      </c>
      <c r="F56" s="275">
        <v>60046.321069999998</v>
      </c>
      <c r="G56" s="275">
        <v>56846.664579999997</v>
      </c>
    </row>
    <row r="57" spans="1:7" x14ac:dyDescent="0.2">
      <c r="A57" s="264" t="s">
        <v>1026</v>
      </c>
      <c r="B57" s="264" t="s">
        <v>1027</v>
      </c>
      <c r="C57" s="233" t="s">
        <v>1028</v>
      </c>
      <c r="D57" s="275">
        <v>106.65425999999999</v>
      </c>
      <c r="E57" s="275">
        <v>0</v>
      </c>
      <c r="F57" s="275">
        <v>106.65425999999999</v>
      </c>
      <c r="G57" s="275">
        <v>187.44028</v>
      </c>
    </row>
    <row r="58" spans="1:7" x14ac:dyDescent="0.2">
      <c r="A58" s="264" t="s">
        <v>1029</v>
      </c>
      <c r="B58" s="264" t="s">
        <v>1030</v>
      </c>
      <c r="C58" s="233" t="s">
        <v>1031</v>
      </c>
      <c r="D58" s="275">
        <v>5698.2241299999996</v>
      </c>
      <c r="E58" s="275">
        <v>0</v>
      </c>
      <c r="F58" s="275">
        <v>5698.2241299999996</v>
      </c>
      <c r="G58" s="275">
        <v>3244.6699199999998</v>
      </c>
    </row>
    <row r="59" spans="1:7" x14ac:dyDescent="0.2">
      <c r="A59" s="1035" t="s">
        <v>1032</v>
      </c>
      <c r="B59" s="1035" t="s">
        <v>1033</v>
      </c>
      <c r="C59" s="1036" t="s">
        <v>59</v>
      </c>
      <c r="D59" s="1037">
        <v>5977435.1448799996</v>
      </c>
      <c r="E59" s="1037">
        <v>35341.322410000001</v>
      </c>
      <c r="F59" s="1037">
        <v>5942093.82247</v>
      </c>
      <c r="G59" s="1037">
        <v>6634786.3718800005</v>
      </c>
    </row>
    <row r="60" spans="1:7" x14ac:dyDescent="0.2">
      <c r="A60" s="264" t="s">
        <v>1034</v>
      </c>
      <c r="B60" s="264" t="s">
        <v>1035</v>
      </c>
      <c r="C60" s="233" t="s">
        <v>1036</v>
      </c>
      <c r="D60" s="275">
        <v>1250377.17768</v>
      </c>
      <c r="E60" s="275">
        <v>25450.777689999999</v>
      </c>
      <c r="F60" s="275">
        <v>1224926.3999900001</v>
      </c>
      <c r="G60" s="275">
        <v>1127060.3060300001</v>
      </c>
    </row>
    <row r="61" spans="1:7" x14ac:dyDescent="0.2">
      <c r="A61" s="264" t="s">
        <v>1037</v>
      </c>
      <c r="B61" s="264" t="s">
        <v>1038</v>
      </c>
      <c r="C61" s="233" t="s">
        <v>1039</v>
      </c>
      <c r="D61" s="275">
        <v>0</v>
      </c>
      <c r="E61" s="275">
        <v>0</v>
      </c>
      <c r="F61" s="275">
        <v>0</v>
      </c>
      <c r="G61" s="275">
        <v>0</v>
      </c>
    </row>
    <row r="62" spans="1:7" x14ac:dyDescent="0.2">
      <c r="A62" s="264" t="s">
        <v>1040</v>
      </c>
      <c r="B62" s="264" t="s">
        <v>1041</v>
      </c>
      <c r="C62" s="233" t="s">
        <v>1042</v>
      </c>
      <c r="D62" s="275">
        <v>0</v>
      </c>
      <c r="E62" s="275">
        <v>0</v>
      </c>
      <c r="F62" s="275">
        <v>0</v>
      </c>
      <c r="G62" s="275">
        <v>0</v>
      </c>
    </row>
    <row r="63" spans="1:7" x14ac:dyDescent="0.2">
      <c r="A63" s="264" t="s">
        <v>1043</v>
      </c>
      <c r="B63" s="264" t="s">
        <v>1044</v>
      </c>
      <c r="C63" s="233" t="s">
        <v>1045</v>
      </c>
      <c r="D63" s="275">
        <v>77208.068839999993</v>
      </c>
      <c r="E63" s="275">
        <v>0</v>
      </c>
      <c r="F63" s="275">
        <v>77208.068839999993</v>
      </c>
      <c r="G63" s="275">
        <v>66757.372040000002</v>
      </c>
    </row>
    <row r="64" spans="1:7" x14ac:dyDescent="0.2">
      <c r="A64" s="264" t="s">
        <v>1046</v>
      </c>
      <c r="B64" s="264" t="s">
        <v>1047</v>
      </c>
      <c r="C64" s="233" t="s">
        <v>1048</v>
      </c>
      <c r="D64" s="275">
        <v>59260.940109999996</v>
      </c>
      <c r="E64" s="275">
        <v>6500.0892400000002</v>
      </c>
      <c r="F64" s="275">
        <v>52760.850870000002</v>
      </c>
      <c r="G64" s="275">
        <v>26384.479139999999</v>
      </c>
    </row>
    <row r="65" spans="1:7" x14ac:dyDescent="0.2">
      <c r="A65" s="264" t="s">
        <v>1049</v>
      </c>
      <c r="B65" s="264" t="s">
        <v>1050</v>
      </c>
      <c r="C65" s="233" t="s">
        <v>1051</v>
      </c>
      <c r="D65" s="275">
        <v>49991.557930000003</v>
      </c>
      <c r="E65" s="275">
        <v>0</v>
      </c>
      <c r="F65" s="275">
        <v>49991.557930000003</v>
      </c>
      <c r="G65" s="275">
        <v>21613.8</v>
      </c>
    </row>
    <row r="66" spans="1:7" x14ac:dyDescent="0.2">
      <c r="A66" s="264" t="s">
        <v>1052</v>
      </c>
      <c r="B66" s="264" t="s">
        <v>1053</v>
      </c>
      <c r="C66" s="233" t="s">
        <v>1054</v>
      </c>
      <c r="D66" s="275">
        <v>0</v>
      </c>
      <c r="E66" s="275">
        <v>0</v>
      </c>
      <c r="F66" s="275">
        <v>0</v>
      </c>
      <c r="G66" s="275">
        <v>0</v>
      </c>
    </row>
    <row r="67" spans="1:7" x14ac:dyDescent="0.2">
      <c r="A67" s="264" t="s">
        <v>1055</v>
      </c>
      <c r="B67" s="264" t="s">
        <v>1056</v>
      </c>
      <c r="C67" s="233" t="s">
        <v>1057</v>
      </c>
      <c r="D67" s="275">
        <v>0</v>
      </c>
      <c r="E67" s="275">
        <v>0</v>
      </c>
      <c r="F67" s="275">
        <v>0</v>
      </c>
      <c r="G67" s="275">
        <v>0</v>
      </c>
    </row>
    <row r="68" spans="1:7" x14ac:dyDescent="0.2">
      <c r="A68" s="264" t="s">
        <v>1058</v>
      </c>
      <c r="B68" s="264" t="s">
        <v>1059</v>
      </c>
      <c r="C68" s="233" t="s">
        <v>1060</v>
      </c>
      <c r="D68" s="275">
        <v>3426.4365199999997</v>
      </c>
      <c r="E68" s="275">
        <v>0</v>
      </c>
      <c r="F68" s="275">
        <v>3426.4365199999997</v>
      </c>
      <c r="G68" s="275">
        <v>3638.3406</v>
      </c>
    </row>
    <row r="69" spans="1:7" x14ac:dyDescent="0.2">
      <c r="A69" s="264" t="s">
        <v>1061</v>
      </c>
      <c r="B69" s="264" t="s">
        <v>1062</v>
      </c>
      <c r="C69" s="233" t="s">
        <v>1063</v>
      </c>
      <c r="D69" s="275">
        <v>0</v>
      </c>
      <c r="E69" s="275">
        <v>0</v>
      </c>
      <c r="F69" s="275">
        <v>0</v>
      </c>
      <c r="G69" s="275">
        <v>0</v>
      </c>
    </row>
    <row r="70" spans="1:7" x14ac:dyDescent="0.2">
      <c r="A70" s="264" t="s">
        <v>1064</v>
      </c>
      <c r="B70" s="264" t="s">
        <v>1065</v>
      </c>
      <c r="C70" s="233" t="s">
        <v>1066</v>
      </c>
      <c r="D70" s="275">
        <v>0</v>
      </c>
      <c r="E70" s="275">
        <v>0</v>
      </c>
      <c r="F70" s="275">
        <v>0</v>
      </c>
      <c r="G70" s="275">
        <v>0</v>
      </c>
    </row>
    <row r="71" spans="1:7" x14ac:dyDescent="0.2">
      <c r="A71" s="264" t="s">
        <v>1067</v>
      </c>
      <c r="B71" s="264" t="s">
        <v>1068</v>
      </c>
      <c r="C71" s="233" t="s">
        <v>1069</v>
      </c>
      <c r="D71" s="275">
        <v>0</v>
      </c>
      <c r="E71" s="275">
        <v>0</v>
      </c>
      <c r="F71" s="275">
        <v>0</v>
      </c>
      <c r="G71" s="275">
        <v>0</v>
      </c>
    </row>
    <row r="72" spans="1:7" x14ac:dyDescent="0.2">
      <c r="A72" s="264" t="s">
        <v>1070</v>
      </c>
      <c r="B72" s="264" t="s">
        <v>1071</v>
      </c>
      <c r="C72" s="233" t="s">
        <v>1072</v>
      </c>
      <c r="D72" s="275">
        <v>4532.8755899999996</v>
      </c>
      <c r="E72" s="275">
        <v>0</v>
      </c>
      <c r="F72" s="275">
        <v>4532.8755899999996</v>
      </c>
      <c r="G72" s="275">
        <v>2374.9180000000001</v>
      </c>
    </row>
    <row r="73" spans="1:7" x14ac:dyDescent="0.2">
      <c r="A73" s="264" t="s">
        <v>1073</v>
      </c>
      <c r="B73" s="264" t="s">
        <v>1074</v>
      </c>
      <c r="C73" s="233" t="s">
        <v>1075</v>
      </c>
      <c r="D73" s="275">
        <v>0</v>
      </c>
      <c r="E73" s="275">
        <v>0</v>
      </c>
      <c r="F73" s="275">
        <v>0</v>
      </c>
      <c r="G73" s="275">
        <v>0</v>
      </c>
    </row>
    <row r="74" spans="1:7" x14ac:dyDescent="0.2">
      <c r="A74" s="264" t="s">
        <v>1076</v>
      </c>
      <c r="B74" s="264" t="s">
        <v>60</v>
      </c>
      <c r="C74" s="233" t="s">
        <v>1077</v>
      </c>
      <c r="D74" s="275">
        <v>2173.2835300000002</v>
      </c>
      <c r="E74" s="275">
        <v>0</v>
      </c>
      <c r="F74" s="275">
        <v>2173.2835300000002</v>
      </c>
      <c r="G74" s="275">
        <v>2428.3511899999999</v>
      </c>
    </row>
    <row r="75" spans="1:7" x14ac:dyDescent="0.2">
      <c r="A75" s="264" t="s">
        <v>1078</v>
      </c>
      <c r="B75" s="264" t="s">
        <v>1079</v>
      </c>
      <c r="C75" s="233" t="s">
        <v>1080</v>
      </c>
      <c r="D75" s="275">
        <v>1568.6357800000001</v>
      </c>
      <c r="E75" s="275">
        <v>0</v>
      </c>
      <c r="F75" s="275">
        <v>1568.6357800000001</v>
      </c>
      <c r="G75" s="275">
        <v>62.607999999999997</v>
      </c>
    </row>
    <row r="76" spans="1:7" x14ac:dyDescent="0.2">
      <c r="A76" s="264" t="s">
        <v>1081</v>
      </c>
      <c r="B76" s="264" t="s">
        <v>1082</v>
      </c>
      <c r="C76" s="233" t="s">
        <v>1083</v>
      </c>
      <c r="D76" s="275">
        <v>869.18075999999996</v>
      </c>
      <c r="E76" s="275">
        <v>0</v>
      </c>
      <c r="F76" s="275">
        <v>869.18075999999996</v>
      </c>
      <c r="G76" s="275">
        <v>2474.0169300000002</v>
      </c>
    </row>
    <row r="77" spans="1:7" x14ac:dyDescent="0.2">
      <c r="A77" s="264" t="s">
        <v>1084</v>
      </c>
      <c r="B77" s="264" t="s">
        <v>1085</v>
      </c>
      <c r="C77" s="233" t="s">
        <v>1086</v>
      </c>
      <c r="D77" s="275">
        <v>19135.019179999999</v>
      </c>
      <c r="E77" s="275">
        <v>0</v>
      </c>
      <c r="F77" s="275">
        <v>19135.019179999999</v>
      </c>
      <c r="G77" s="275">
        <v>6687.9835499999999</v>
      </c>
    </row>
    <row r="78" spans="1:7" x14ac:dyDescent="0.2">
      <c r="A78" s="264" t="s">
        <v>1087</v>
      </c>
      <c r="B78" s="264" t="s">
        <v>1088</v>
      </c>
      <c r="C78" s="233" t="s">
        <v>1089</v>
      </c>
      <c r="D78" s="275">
        <v>0</v>
      </c>
      <c r="E78" s="275">
        <v>0</v>
      </c>
      <c r="F78" s="275">
        <v>0</v>
      </c>
      <c r="G78" s="275">
        <v>0</v>
      </c>
    </row>
    <row r="79" spans="1:7" x14ac:dyDescent="0.2">
      <c r="A79" s="264" t="s">
        <v>1090</v>
      </c>
      <c r="B79" s="264" t="s">
        <v>1091</v>
      </c>
      <c r="C79" s="233" t="s">
        <v>1092</v>
      </c>
      <c r="D79" s="275">
        <v>0</v>
      </c>
      <c r="E79" s="275">
        <v>0</v>
      </c>
      <c r="F79" s="275">
        <v>0</v>
      </c>
      <c r="G79" s="275">
        <v>0</v>
      </c>
    </row>
    <row r="80" spans="1:7" x14ac:dyDescent="0.2">
      <c r="A80" s="264" t="s">
        <v>1093</v>
      </c>
      <c r="B80" s="264" t="s">
        <v>1094</v>
      </c>
      <c r="C80" s="233" t="s">
        <v>1095</v>
      </c>
      <c r="D80" s="275">
        <v>0</v>
      </c>
      <c r="E80" s="275">
        <v>0</v>
      </c>
      <c r="F80" s="275">
        <v>0</v>
      </c>
      <c r="G80" s="275">
        <v>0</v>
      </c>
    </row>
    <row r="81" spans="1:7" x14ac:dyDescent="0.2">
      <c r="A81" s="266" t="s">
        <v>1096</v>
      </c>
      <c r="B81" s="264" t="s">
        <v>1097</v>
      </c>
      <c r="C81" s="233" t="s">
        <v>1098</v>
      </c>
      <c r="D81" s="275">
        <v>0</v>
      </c>
      <c r="E81" s="275">
        <v>0</v>
      </c>
      <c r="F81" s="275">
        <v>0</v>
      </c>
      <c r="G81" s="275">
        <v>0</v>
      </c>
    </row>
    <row r="82" spans="1:7" x14ac:dyDescent="0.2">
      <c r="A82" s="266" t="s">
        <v>1099</v>
      </c>
      <c r="B82" s="264" t="s">
        <v>1100</v>
      </c>
      <c r="C82" s="233" t="s">
        <v>1101</v>
      </c>
      <c r="D82" s="275">
        <v>0</v>
      </c>
      <c r="E82" s="275">
        <v>0</v>
      </c>
      <c r="F82" s="275">
        <v>0</v>
      </c>
      <c r="G82" s="275">
        <v>0</v>
      </c>
    </row>
    <row r="83" spans="1:7" x14ac:dyDescent="0.2">
      <c r="A83" s="266" t="s">
        <v>1102</v>
      </c>
      <c r="B83" s="264" t="s">
        <v>1103</v>
      </c>
      <c r="C83" s="233" t="s">
        <v>1104</v>
      </c>
      <c r="D83" s="275">
        <v>1404710.1260500001</v>
      </c>
      <c r="E83" s="275">
        <v>0</v>
      </c>
      <c r="F83" s="275">
        <v>1404710.1260500001</v>
      </c>
      <c r="G83" s="275">
        <v>1651428.15894</v>
      </c>
    </row>
    <row r="84" spans="1:7" x14ac:dyDescent="0.2">
      <c r="A84" s="266" t="s">
        <v>1105</v>
      </c>
      <c r="B84" s="266" t="s">
        <v>1106</v>
      </c>
      <c r="C84" s="269" t="s">
        <v>1107</v>
      </c>
      <c r="D84" s="275">
        <v>0</v>
      </c>
      <c r="E84" s="275">
        <v>0</v>
      </c>
      <c r="F84" s="275">
        <v>0</v>
      </c>
      <c r="G84" s="275">
        <v>0</v>
      </c>
    </row>
    <row r="85" spans="1:7" x14ac:dyDescent="0.2">
      <c r="A85" s="266" t="s">
        <v>1108</v>
      </c>
      <c r="B85" s="264" t="s">
        <v>1109</v>
      </c>
      <c r="C85" s="233" t="s">
        <v>1110</v>
      </c>
      <c r="D85" s="275">
        <v>47703.518300000003</v>
      </c>
      <c r="E85" s="275">
        <v>0</v>
      </c>
      <c r="F85" s="275">
        <v>47703.518300000003</v>
      </c>
      <c r="G85" s="275">
        <v>38038.68363</v>
      </c>
    </row>
    <row r="86" spans="1:7" s="193" customFormat="1" x14ac:dyDescent="0.2">
      <c r="A86" s="266" t="s">
        <v>1111</v>
      </c>
      <c r="B86" s="264" t="s">
        <v>1112</v>
      </c>
      <c r="C86" s="233" t="s">
        <v>1113</v>
      </c>
      <c r="D86" s="275">
        <v>6289.6056499999995</v>
      </c>
      <c r="E86" s="275">
        <v>0</v>
      </c>
      <c r="F86" s="275">
        <v>6289.6056499999995</v>
      </c>
      <c r="G86" s="275">
        <v>7337.5749000000005</v>
      </c>
    </row>
    <row r="87" spans="1:7" x14ac:dyDescent="0.2">
      <c r="A87" s="266" t="s">
        <v>1114</v>
      </c>
      <c r="B87" s="264" t="s">
        <v>1115</v>
      </c>
      <c r="C87" s="233" t="s">
        <v>1116</v>
      </c>
      <c r="D87" s="275">
        <v>3016710.0219099997</v>
      </c>
      <c r="E87" s="275">
        <v>0</v>
      </c>
      <c r="F87" s="275">
        <v>3016710.0219099997</v>
      </c>
      <c r="G87" s="275">
        <v>3648372.5323700001</v>
      </c>
    </row>
    <row r="88" spans="1:7" x14ac:dyDescent="0.2">
      <c r="A88" s="1040" t="s">
        <v>1117</v>
      </c>
      <c r="B88" s="1040" t="s">
        <v>1118</v>
      </c>
      <c r="C88" s="1041" t="s">
        <v>1119</v>
      </c>
      <c r="D88" s="1042">
        <v>33478.697049999995</v>
      </c>
      <c r="E88" s="1042">
        <v>3390.4554800000001</v>
      </c>
      <c r="F88" s="1042">
        <v>30088.241569999998</v>
      </c>
      <c r="G88" s="1042">
        <v>30127.24656</v>
      </c>
    </row>
    <row r="89" spans="1:7" x14ac:dyDescent="0.2">
      <c r="A89" s="1035" t="s">
        <v>1120</v>
      </c>
      <c r="B89" s="1035" t="s">
        <v>1121</v>
      </c>
      <c r="C89" s="1036" t="s">
        <v>59</v>
      </c>
      <c r="D89" s="1037">
        <v>14254499.917070001</v>
      </c>
      <c r="E89" s="1037">
        <v>0</v>
      </c>
      <c r="F89" s="1037">
        <v>14254499.917070001</v>
      </c>
      <c r="G89" s="1037">
        <v>14112410.148150001</v>
      </c>
    </row>
    <row r="90" spans="1:7" x14ac:dyDescent="0.2">
      <c r="A90" s="1043" t="s">
        <v>1122</v>
      </c>
      <c r="B90" s="1043" t="s">
        <v>1123</v>
      </c>
      <c r="C90" s="1044" t="s">
        <v>1124</v>
      </c>
      <c r="D90" s="1045">
        <v>0</v>
      </c>
      <c r="E90" s="275">
        <v>0</v>
      </c>
      <c r="F90" s="275">
        <v>0</v>
      </c>
      <c r="G90" s="275">
        <v>0</v>
      </c>
    </row>
    <row r="91" spans="1:7" x14ac:dyDescent="0.2">
      <c r="A91" s="264" t="s">
        <v>1125</v>
      </c>
      <c r="B91" s="264" t="s">
        <v>1126</v>
      </c>
      <c r="C91" s="233" t="s">
        <v>1127</v>
      </c>
      <c r="D91" s="275">
        <v>0</v>
      </c>
      <c r="E91" s="275">
        <v>0</v>
      </c>
      <c r="F91" s="275">
        <v>0</v>
      </c>
      <c r="G91" s="275">
        <v>0</v>
      </c>
    </row>
    <row r="92" spans="1:7" x14ac:dyDescent="0.2">
      <c r="A92" s="264" t="s">
        <v>1128</v>
      </c>
      <c r="B92" s="264" t="s">
        <v>1129</v>
      </c>
      <c r="C92" s="233" t="s">
        <v>1130</v>
      </c>
      <c r="D92" s="275">
        <v>0</v>
      </c>
      <c r="E92" s="275">
        <v>0</v>
      </c>
      <c r="F92" s="275">
        <v>0</v>
      </c>
      <c r="G92" s="275">
        <v>0</v>
      </c>
    </row>
    <row r="93" spans="1:7" x14ac:dyDescent="0.2">
      <c r="A93" s="264" t="s">
        <v>1131</v>
      </c>
      <c r="B93" s="264" t="s">
        <v>1132</v>
      </c>
      <c r="C93" s="233" t="s">
        <v>1133</v>
      </c>
      <c r="D93" s="275">
        <v>661409.38101999997</v>
      </c>
      <c r="E93" s="275">
        <v>0</v>
      </c>
      <c r="F93" s="275">
        <v>661409.38101999997</v>
      </c>
      <c r="G93" s="275">
        <v>510541.17892999999</v>
      </c>
    </row>
    <row r="94" spans="1:7" x14ac:dyDescent="0.2">
      <c r="A94" s="264" t="s">
        <v>1134</v>
      </c>
      <c r="B94" s="264" t="s">
        <v>1135</v>
      </c>
      <c r="C94" s="233" t="s">
        <v>1136</v>
      </c>
      <c r="D94" s="275">
        <v>95422.778489999997</v>
      </c>
      <c r="E94" s="275">
        <v>0</v>
      </c>
      <c r="F94" s="275">
        <v>95422.778489999997</v>
      </c>
      <c r="G94" s="275">
        <v>76352.747559999989</v>
      </c>
    </row>
    <row r="95" spans="1:7" x14ac:dyDescent="0.2">
      <c r="A95" s="264" t="s">
        <v>1137</v>
      </c>
      <c r="B95" s="264" t="s">
        <v>1138</v>
      </c>
      <c r="C95" s="233" t="s">
        <v>1139</v>
      </c>
      <c r="D95" s="275">
        <v>4297081.0913899997</v>
      </c>
      <c r="E95" s="275">
        <v>0</v>
      </c>
      <c r="F95" s="275">
        <v>4297081.0913899997</v>
      </c>
      <c r="G95" s="275">
        <v>4296530.0258299997</v>
      </c>
    </row>
    <row r="96" spans="1:7" x14ac:dyDescent="0.2">
      <c r="A96" s="264" t="s">
        <v>1140</v>
      </c>
      <c r="B96" s="264" t="s">
        <v>1141</v>
      </c>
      <c r="C96" s="233" t="s">
        <v>1142</v>
      </c>
      <c r="D96" s="275">
        <v>71604.89688</v>
      </c>
      <c r="E96" s="275">
        <v>0</v>
      </c>
      <c r="F96" s="275">
        <v>71604.89688</v>
      </c>
      <c r="G96" s="275">
        <v>83103.58567</v>
      </c>
    </row>
    <row r="97" spans="1:7" x14ac:dyDescent="0.2">
      <c r="A97" s="264" t="s">
        <v>1143</v>
      </c>
      <c r="B97" s="264" t="s">
        <v>1144</v>
      </c>
      <c r="C97" s="233" t="s">
        <v>1145</v>
      </c>
      <c r="D97" s="275">
        <v>3815281.3707499998</v>
      </c>
      <c r="E97" s="275">
        <v>0</v>
      </c>
      <c r="F97" s="275">
        <v>3815281.3707499998</v>
      </c>
      <c r="G97" s="275">
        <v>5305995.6907000002</v>
      </c>
    </row>
    <row r="98" spans="1:7" x14ac:dyDescent="0.2">
      <c r="A98" s="264" t="s">
        <v>1146</v>
      </c>
      <c r="B98" s="264" t="s">
        <v>1147</v>
      </c>
      <c r="C98" s="233" t="s">
        <v>1148</v>
      </c>
      <c r="D98" s="275">
        <v>5296860.1927500004</v>
      </c>
      <c r="E98" s="275">
        <v>0</v>
      </c>
      <c r="F98" s="275">
        <v>5296860.1927500004</v>
      </c>
      <c r="G98" s="275">
        <v>3824297.2418</v>
      </c>
    </row>
    <row r="99" spans="1:7" x14ac:dyDescent="0.2">
      <c r="A99" s="264" t="s">
        <v>1149</v>
      </c>
      <c r="B99" s="264" t="s">
        <v>1150</v>
      </c>
      <c r="C99" s="233" t="s">
        <v>1151</v>
      </c>
      <c r="D99" s="275">
        <v>1146.4164800000001</v>
      </c>
      <c r="E99" s="275">
        <v>0</v>
      </c>
      <c r="F99" s="275">
        <v>1146.4164800000001</v>
      </c>
      <c r="G99" s="275">
        <v>1250.3308500000001</v>
      </c>
    </row>
    <row r="100" spans="1:7" x14ac:dyDescent="0.2">
      <c r="A100" s="264" t="s">
        <v>1152</v>
      </c>
      <c r="B100" s="264" t="s">
        <v>1153</v>
      </c>
      <c r="C100" s="233" t="s">
        <v>1154</v>
      </c>
      <c r="D100" s="275">
        <v>15.802</v>
      </c>
      <c r="E100" s="275">
        <v>0</v>
      </c>
      <c r="F100" s="275">
        <v>15.802</v>
      </c>
      <c r="G100" s="275">
        <v>21.387</v>
      </c>
    </row>
    <row r="101" spans="1:7" x14ac:dyDescent="0.2">
      <c r="A101" s="1040" t="s">
        <v>1155</v>
      </c>
      <c r="B101" s="1040" t="s">
        <v>1156</v>
      </c>
      <c r="C101" s="1041" t="s">
        <v>1157</v>
      </c>
      <c r="D101" s="1042">
        <v>15677.98731</v>
      </c>
      <c r="E101" s="275">
        <v>0</v>
      </c>
      <c r="F101" s="275">
        <v>15677.98731</v>
      </c>
      <c r="G101" s="1042">
        <v>14317.95981</v>
      </c>
    </row>
    <row r="102" spans="1:7" ht="12.75" customHeight="1" x14ac:dyDescent="0.2">
      <c r="A102" s="194"/>
      <c r="B102" s="194"/>
      <c r="C102" s="194"/>
      <c r="D102" s="192"/>
      <c r="E102" s="1046"/>
      <c r="F102" s="1047"/>
      <c r="G102" s="234"/>
    </row>
    <row r="103" spans="1:7" s="193" customFormat="1" ht="12.75" customHeight="1" x14ac:dyDescent="0.2">
      <c r="A103" s="194"/>
      <c r="B103" s="194"/>
      <c r="C103" s="194"/>
      <c r="D103" s="192"/>
      <c r="E103" s="192"/>
      <c r="F103" s="235"/>
      <c r="G103" s="234"/>
    </row>
    <row r="104" spans="1:7" s="193" customFormat="1" ht="12.75" customHeight="1" x14ac:dyDescent="0.2">
      <c r="A104" s="367"/>
      <c r="B104" s="236"/>
      <c r="C104" s="1048"/>
      <c r="D104" s="1049">
        <v>1</v>
      </c>
      <c r="E104" s="1049">
        <v>2</v>
      </c>
      <c r="F104" s="237"/>
      <c r="G104" s="238"/>
    </row>
    <row r="105" spans="1:7" s="193" customFormat="1" ht="21" customHeight="1" x14ac:dyDescent="0.2">
      <c r="A105" s="1422" t="s">
        <v>881</v>
      </c>
      <c r="B105" s="1423"/>
      <c r="C105" s="1426" t="s">
        <v>882</v>
      </c>
      <c r="D105" s="1428" t="s">
        <v>883</v>
      </c>
      <c r="E105" s="1429"/>
      <c r="F105" s="239"/>
      <c r="G105" s="240"/>
    </row>
    <row r="106" spans="1:7" s="193" customFormat="1" x14ac:dyDescent="0.2">
      <c r="A106" s="1424"/>
      <c r="B106" s="1425"/>
      <c r="C106" s="1427"/>
      <c r="D106" s="1050" t="s">
        <v>884</v>
      </c>
      <c r="E106" s="1051" t="s">
        <v>885</v>
      </c>
      <c r="F106" s="239"/>
      <c r="G106" s="240"/>
    </row>
    <row r="107" spans="1:7" s="193" customFormat="1" x14ac:dyDescent="0.2">
      <c r="A107" s="1035"/>
      <c r="B107" s="1035" t="s">
        <v>1158</v>
      </c>
      <c r="C107" s="1036" t="s">
        <v>59</v>
      </c>
      <c r="D107" s="1037">
        <v>78051360.648509994</v>
      </c>
      <c r="E107" s="1037">
        <v>77257107.834800005</v>
      </c>
      <c r="F107" s="239"/>
      <c r="G107" s="240"/>
    </row>
    <row r="108" spans="1:7" x14ac:dyDescent="0.2">
      <c r="A108" s="1035" t="s">
        <v>1159</v>
      </c>
      <c r="B108" s="1035" t="s">
        <v>1160</v>
      </c>
      <c r="C108" s="1036" t="s">
        <v>59</v>
      </c>
      <c r="D108" s="1037">
        <v>65817121.392330006</v>
      </c>
      <c r="E108" s="1037">
        <v>62698894.139930002</v>
      </c>
      <c r="F108" s="241"/>
      <c r="G108" s="234"/>
    </row>
    <row r="109" spans="1:7" x14ac:dyDescent="0.2">
      <c r="A109" s="1035" t="s">
        <v>1161</v>
      </c>
      <c r="B109" s="1035" t="s">
        <v>1162</v>
      </c>
      <c r="C109" s="1036" t="s">
        <v>59</v>
      </c>
      <c r="D109" s="1037">
        <v>34946896.336040005</v>
      </c>
      <c r="E109" s="1037">
        <v>37031018.574719995</v>
      </c>
      <c r="F109" s="239"/>
      <c r="G109" s="240"/>
    </row>
    <row r="110" spans="1:7" x14ac:dyDescent="0.2">
      <c r="A110" s="264" t="s">
        <v>1163</v>
      </c>
      <c r="B110" s="264" t="s">
        <v>1164</v>
      </c>
      <c r="C110" s="233" t="s">
        <v>1165</v>
      </c>
      <c r="D110" s="275">
        <v>24123083.763590001</v>
      </c>
      <c r="E110" s="275">
        <v>26147932.428329997</v>
      </c>
      <c r="F110" s="237"/>
      <c r="G110" s="238"/>
    </row>
    <row r="111" spans="1:7" x14ac:dyDescent="0.2">
      <c r="A111" s="264" t="s">
        <v>1166</v>
      </c>
      <c r="B111" s="264" t="s">
        <v>1167</v>
      </c>
      <c r="C111" s="233" t="s">
        <v>1168</v>
      </c>
      <c r="D111" s="275">
        <v>12336513.95377</v>
      </c>
      <c r="E111" s="275">
        <v>12262525.980549999</v>
      </c>
      <c r="F111" s="239"/>
      <c r="G111" s="234"/>
    </row>
    <row r="112" spans="1:7" x14ac:dyDescent="0.2">
      <c r="A112" s="264" t="s">
        <v>1169</v>
      </c>
      <c r="B112" s="264" t="s">
        <v>1170</v>
      </c>
      <c r="C112" s="233" t="s">
        <v>1171</v>
      </c>
      <c r="D112" s="275">
        <v>0</v>
      </c>
      <c r="E112" s="275">
        <v>0</v>
      </c>
      <c r="F112" s="241"/>
      <c r="G112" s="240"/>
    </row>
    <row r="113" spans="1:7" x14ac:dyDescent="0.2">
      <c r="A113" s="264" t="s">
        <v>1172</v>
      </c>
      <c r="B113" s="264" t="s">
        <v>1173</v>
      </c>
      <c r="C113" s="233" t="s">
        <v>1174</v>
      </c>
      <c r="D113" s="275">
        <v>-1834013.9180600001</v>
      </c>
      <c r="E113" s="275">
        <v>-1834013.9180600001</v>
      </c>
      <c r="F113" s="241"/>
      <c r="G113" s="234"/>
    </row>
    <row r="114" spans="1:7" s="193" customFormat="1" x14ac:dyDescent="0.2">
      <c r="A114" s="264" t="s">
        <v>1175</v>
      </c>
      <c r="B114" s="264" t="s">
        <v>1176</v>
      </c>
      <c r="C114" s="233" t="s">
        <v>1177</v>
      </c>
      <c r="D114" s="275">
        <v>23.33</v>
      </c>
      <c r="E114" s="275">
        <v>143020.38305999999</v>
      </c>
      <c r="F114" s="237"/>
      <c r="G114" s="238"/>
    </row>
    <row r="115" spans="1:7" x14ac:dyDescent="0.2">
      <c r="A115" s="1040" t="s">
        <v>1178</v>
      </c>
      <c r="B115" s="1040" t="s">
        <v>1179</v>
      </c>
      <c r="C115" s="1041" t="s">
        <v>1180</v>
      </c>
      <c r="D115" s="275">
        <v>321289.20674000005</v>
      </c>
      <c r="E115" s="275">
        <v>311553.70084</v>
      </c>
      <c r="F115" s="237"/>
      <c r="G115" s="238"/>
    </row>
    <row r="116" spans="1:7" s="193" customFormat="1" x14ac:dyDescent="0.2">
      <c r="A116" s="1035" t="s">
        <v>1181</v>
      </c>
      <c r="B116" s="1035" t="s">
        <v>1182</v>
      </c>
      <c r="C116" s="1036" t="s">
        <v>59</v>
      </c>
      <c r="D116" s="1037">
        <v>7602048.3356900001</v>
      </c>
      <c r="E116" s="1037">
        <v>5766125.2082000002</v>
      </c>
      <c r="F116" s="241"/>
      <c r="G116" s="234"/>
    </row>
    <row r="117" spans="1:7" x14ac:dyDescent="0.2">
      <c r="A117" s="264" t="s">
        <v>1183</v>
      </c>
      <c r="B117" s="264" t="s">
        <v>1184</v>
      </c>
      <c r="C117" s="233" t="s">
        <v>1185</v>
      </c>
      <c r="D117" s="275">
        <v>108588.1134</v>
      </c>
      <c r="E117" s="275">
        <v>107303.30525999999</v>
      </c>
      <c r="F117" s="237"/>
      <c r="G117" s="238"/>
    </row>
    <row r="118" spans="1:7" x14ac:dyDescent="0.2">
      <c r="A118" s="264" t="s">
        <v>1186</v>
      </c>
      <c r="B118" s="264" t="s">
        <v>1187</v>
      </c>
      <c r="C118" s="233" t="s">
        <v>1188</v>
      </c>
      <c r="D118" s="275">
        <v>77771.884059999997</v>
      </c>
      <c r="E118" s="275">
        <v>88679.762199999997</v>
      </c>
      <c r="F118" s="241"/>
      <c r="G118" s="234"/>
    </row>
    <row r="119" spans="1:7" x14ac:dyDescent="0.2">
      <c r="A119" s="264" t="s">
        <v>1189</v>
      </c>
      <c r="B119" s="264" t="s">
        <v>1190</v>
      </c>
      <c r="C119" s="233" t="s">
        <v>1191</v>
      </c>
      <c r="D119" s="275">
        <v>385213.20632</v>
      </c>
      <c r="E119" s="275">
        <v>349827.59973999998</v>
      </c>
      <c r="F119" s="241"/>
      <c r="G119" s="234"/>
    </row>
    <row r="120" spans="1:7" s="193" customFormat="1" x14ac:dyDescent="0.2">
      <c r="A120" s="264" t="s">
        <v>1192</v>
      </c>
      <c r="B120" s="264" t="s">
        <v>1193</v>
      </c>
      <c r="C120" s="233" t="s">
        <v>1194</v>
      </c>
      <c r="D120" s="275">
        <v>75369.227639999997</v>
      </c>
      <c r="E120" s="275">
        <v>62011.273930000003</v>
      </c>
      <c r="F120" s="241"/>
      <c r="G120" s="234"/>
    </row>
    <row r="121" spans="1:7" s="193" customFormat="1" x14ac:dyDescent="0.2">
      <c r="A121" s="264" t="s">
        <v>1195</v>
      </c>
      <c r="B121" s="266" t="s">
        <v>1196</v>
      </c>
      <c r="C121" s="233" t="s">
        <v>1197</v>
      </c>
      <c r="D121" s="275">
        <v>1329767.5480500001</v>
      </c>
      <c r="E121" s="275">
        <v>1089229.7750599999</v>
      </c>
      <c r="F121" s="241"/>
      <c r="G121" s="234"/>
    </row>
    <row r="122" spans="1:7" x14ac:dyDescent="0.2">
      <c r="A122" s="1040" t="s">
        <v>1198</v>
      </c>
      <c r="B122" s="1040" t="s">
        <v>1199</v>
      </c>
      <c r="C122" s="1052" t="s">
        <v>1200</v>
      </c>
      <c r="D122" s="275">
        <v>5625338.3562200004</v>
      </c>
      <c r="E122" s="275">
        <v>4069073.4920100002</v>
      </c>
      <c r="F122" s="241"/>
      <c r="G122" s="234"/>
    </row>
    <row r="123" spans="1:7" s="193" customFormat="1" x14ac:dyDescent="0.2">
      <c r="A123" s="1035" t="s">
        <v>1201</v>
      </c>
      <c r="B123" s="1035" t="s">
        <v>1202</v>
      </c>
      <c r="C123" s="1036" t="s">
        <v>59</v>
      </c>
      <c r="D123" s="1037">
        <v>23268176.720599998</v>
      </c>
      <c r="E123" s="1037">
        <v>19901750.357009999</v>
      </c>
      <c r="F123" s="241"/>
      <c r="G123" s="234"/>
    </row>
    <row r="124" spans="1:7" x14ac:dyDescent="0.2">
      <c r="A124" s="264" t="s">
        <v>1203</v>
      </c>
      <c r="B124" s="264" t="s">
        <v>1204</v>
      </c>
      <c r="C124" s="233" t="s">
        <v>59</v>
      </c>
      <c r="D124" s="275">
        <v>3483232.08323</v>
      </c>
      <c r="E124" s="275">
        <v>2971789.1797799999</v>
      </c>
      <c r="F124" s="237"/>
      <c r="G124" s="238"/>
    </row>
    <row r="125" spans="1:7" x14ac:dyDescent="0.2">
      <c r="A125" s="264" t="s">
        <v>1205</v>
      </c>
      <c r="B125" s="264" t="s">
        <v>1206</v>
      </c>
      <c r="C125" s="233" t="s">
        <v>1207</v>
      </c>
      <c r="D125" s="275">
        <v>0</v>
      </c>
      <c r="E125" s="275">
        <v>0</v>
      </c>
      <c r="F125" s="241"/>
      <c r="G125" s="234"/>
    </row>
    <row r="126" spans="1:7" x14ac:dyDescent="0.2">
      <c r="A126" s="1040" t="s">
        <v>1208</v>
      </c>
      <c r="B126" s="1040" t="s">
        <v>1209</v>
      </c>
      <c r="C126" s="1041" t="s">
        <v>1210</v>
      </c>
      <c r="D126" s="275">
        <v>19784944.637370002</v>
      </c>
      <c r="E126" s="275">
        <v>16929961.17723</v>
      </c>
      <c r="F126" s="241"/>
      <c r="G126" s="234"/>
    </row>
    <row r="127" spans="1:7" x14ac:dyDescent="0.2">
      <c r="A127" s="1035" t="s">
        <v>1211</v>
      </c>
      <c r="B127" s="1035" t="s">
        <v>1212</v>
      </c>
      <c r="C127" s="1036" t="s">
        <v>59</v>
      </c>
      <c r="D127" s="1037">
        <v>12234239.25618</v>
      </c>
      <c r="E127" s="1037">
        <v>14558213.694869999</v>
      </c>
      <c r="F127" s="239"/>
      <c r="G127" s="240"/>
    </row>
    <row r="128" spans="1:7" x14ac:dyDescent="0.2">
      <c r="A128" s="1035" t="s">
        <v>1213</v>
      </c>
      <c r="B128" s="1035" t="s">
        <v>1214</v>
      </c>
      <c r="C128" s="1036" t="s">
        <v>59</v>
      </c>
      <c r="D128" s="1037">
        <v>12651.222089999999</v>
      </c>
      <c r="E128" s="1037">
        <v>14240.189770000001</v>
      </c>
      <c r="F128" s="239"/>
      <c r="G128" s="240"/>
    </row>
    <row r="129" spans="1:7" x14ac:dyDescent="0.2">
      <c r="A129" s="264" t="s">
        <v>1215</v>
      </c>
      <c r="B129" s="264" t="s">
        <v>1214</v>
      </c>
      <c r="C129" s="233" t="s">
        <v>1216</v>
      </c>
      <c r="D129" s="275">
        <v>12651.222089999999</v>
      </c>
      <c r="E129" s="275">
        <v>14240.189770000001</v>
      </c>
      <c r="F129" s="241"/>
      <c r="G129" s="234"/>
    </row>
    <row r="130" spans="1:7" x14ac:dyDescent="0.2">
      <c r="A130" s="1035" t="s">
        <v>1217</v>
      </c>
      <c r="B130" s="1035" t="s">
        <v>1218</v>
      </c>
      <c r="C130" s="1036" t="s">
        <v>59</v>
      </c>
      <c r="D130" s="1037">
        <v>5579506.9154399997</v>
      </c>
      <c r="E130" s="1037">
        <v>5883986.5920099998</v>
      </c>
      <c r="F130" s="239"/>
      <c r="G130" s="240"/>
    </row>
    <row r="131" spans="1:7" x14ac:dyDescent="0.2">
      <c r="A131" s="264" t="s">
        <v>1219</v>
      </c>
      <c r="B131" s="264" t="s">
        <v>1220</v>
      </c>
      <c r="C131" s="233" t="s">
        <v>1221</v>
      </c>
      <c r="D131" s="275">
        <v>3480976.11895</v>
      </c>
      <c r="E131" s="275">
        <v>3324017.1322499998</v>
      </c>
      <c r="F131" s="239"/>
      <c r="G131" s="240"/>
    </row>
    <row r="132" spans="1:7" x14ac:dyDescent="0.2">
      <c r="A132" s="264" t="s">
        <v>1222</v>
      </c>
      <c r="B132" s="264" t="s">
        <v>1223</v>
      </c>
      <c r="C132" s="233" t="s">
        <v>1224</v>
      </c>
      <c r="D132" s="275">
        <v>186356.63060999999</v>
      </c>
      <c r="E132" s="275">
        <v>221115.17725000001</v>
      </c>
      <c r="F132" s="239"/>
      <c r="G132" s="240"/>
    </row>
    <row r="133" spans="1:7" s="193" customFormat="1" x14ac:dyDescent="0.2">
      <c r="A133" s="264" t="s">
        <v>1225</v>
      </c>
      <c r="B133" s="264" t="s">
        <v>1226</v>
      </c>
      <c r="C133" s="233" t="s">
        <v>1227</v>
      </c>
      <c r="D133" s="275">
        <v>0</v>
      </c>
      <c r="E133" s="275">
        <v>0</v>
      </c>
      <c r="F133" s="239"/>
      <c r="G133" s="240"/>
    </row>
    <row r="134" spans="1:7" x14ac:dyDescent="0.2">
      <c r="A134" s="264" t="s">
        <v>1228</v>
      </c>
      <c r="B134" s="264" t="s">
        <v>1229</v>
      </c>
      <c r="C134" s="233" t="s">
        <v>1230</v>
      </c>
      <c r="D134" s="275">
        <v>764.85162000000003</v>
      </c>
      <c r="E134" s="275">
        <v>523.59047999999996</v>
      </c>
      <c r="F134" s="239"/>
      <c r="G134" s="240"/>
    </row>
    <row r="135" spans="1:7" x14ac:dyDescent="0.2">
      <c r="A135" s="264" t="s">
        <v>1231</v>
      </c>
      <c r="B135" s="264" t="s">
        <v>1232</v>
      </c>
      <c r="C135" s="233" t="s">
        <v>1233</v>
      </c>
      <c r="D135" s="275">
        <v>0</v>
      </c>
      <c r="E135" s="275">
        <v>0</v>
      </c>
      <c r="F135" s="241"/>
      <c r="G135" s="234"/>
    </row>
    <row r="136" spans="1:7" x14ac:dyDescent="0.2">
      <c r="A136" s="264" t="s">
        <v>1234</v>
      </c>
      <c r="B136" s="264" t="s">
        <v>1235</v>
      </c>
      <c r="C136" s="233" t="s">
        <v>1236</v>
      </c>
      <c r="D136" s="275">
        <v>0</v>
      </c>
      <c r="E136" s="275">
        <v>0</v>
      </c>
      <c r="F136" s="239"/>
      <c r="G136" s="240"/>
    </row>
    <row r="137" spans="1:7" x14ac:dyDescent="0.2">
      <c r="A137" s="264" t="s">
        <v>1237</v>
      </c>
      <c r="B137" s="264" t="s">
        <v>1238</v>
      </c>
      <c r="C137" s="233" t="s">
        <v>1239</v>
      </c>
      <c r="D137" s="275">
        <v>87878.586880000003</v>
      </c>
      <c r="E137" s="275">
        <v>102952.21946000001</v>
      </c>
      <c r="F137" s="241"/>
      <c r="G137" s="234"/>
    </row>
    <row r="138" spans="1:7" x14ac:dyDescent="0.2">
      <c r="A138" s="264" t="s">
        <v>1240</v>
      </c>
      <c r="B138" s="264" t="s">
        <v>1241</v>
      </c>
      <c r="C138" s="233" t="s">
        <v>1242</v>
      </c>
      <c r="D138" s="275">
        <v>1823530.7273800001</v>
      </c>
      <c r="E138" s="275">
        <v>2235378.4725700002</v>
      </c>
      <c r="F138" s="239"/>
      <c r="G138" s="240"/>
    </row>
    <row r="139" spans="1:7" x14ac:dyDescent="0.2">
      <c r="A139" s="1035" t="s">
        <v>1243</v>
      </c>
      <c r="B139" s="1035" t="s">
        <v>1244</v>
      </c>
      <c r="C139" s="1036" t="s">
        <v>59</v>
      </c>
      <c r="D139" s="1037">
        <v>6642081.1186500005</v>
      </c>
      <c r="E139" s="1037">
        <v>8659986.9130899999</v>
      </c>
      <c r="F139" s="239"/>
      <c r="G139" s="240"/>
    </row>
    <row r="140" spans="1:7" x14ac:dyDescent="0.2">
      <c r="A140" s="264" t="s">
        <v>1245</v>
      </c>
      <c r="B140" s="264" t="s">
        <v>1246</v>
      </c>
      <c r="C140" s="233" t="s">
        <v>1247</v>
      </c>
      <c r="D140" s="275">
        <v>27137.52678</v>
      </c>
      <c r="E140" s="275">
        <v>22000</v>
      </c>
      <c r="F140" s="241"/>
      <c r="G140" s="234"/>
    </row>
    <row r="141" spans="1:7" x14ac:dyDescent="0.2">
      <c r="A141" s="264" t="s">
        <v>1248</v>
      </c>
      <c r="B141" s="264" t="s">
        <v>1249</v>
      </c>
      <c r="C141" s="233" t="s">
        <v>1250</v>
      </c>
      <c r="D141" s="275">
        <v>0</v>
      </c>
      <c r="E141" s="275">
        <v>0</v>
      </c>
      <c r="F141" s="241"/>
      <c r="G141" s="234"/>
    </row>
    <row r="142" spans="1:7" x14ac:dyDescent="0.2">
      <c r="A142" s="264" t="s">
        <v>1251</v>
      </c>
      <c r="B142" s="264" t="s">
        <v>1252</v>
      </c>
      <c r="C142" s="233" t="s">
        <v>1253</v>
      </c>
      <c r="D142" s="275">
        <v>0</v>
      </c>
      <c r="E142" s="275">
        <v>0</v>
      </c>
      <c r="F142" s="239"/>
      <c r="G142" s="240"/>
    </row>
    <row r="143" spans="1:7" x14ac:dyDescent="0.2">
      <c r="A143" s="264" t="s">
        <v>1254</v>
      </c>
      <c r="B143" s="264" t="s">
        <v>1255</v>
      </c>
      <c r="C143" s="233" t="s">
        <v>1256</v>
      </c>
      <c r="D143" s="275">
        <v>0</v>
      </c>
      <c r="E143" s="275">
        <v>0</v>
      </c>
      <c r="F143" s="241"/>
      <c r="G143" s="234"/>
    </row>
    <row r="144" spans="1:7" x14ac:dyDescent="0.2">
      <c r="A144" s="264" t="s">
        <v>1257</v>
      </c>
      <c r="B144" s="264" t="s">
        <v>1258</v>
      </c>
      <c r="C144" s="233" t="s">
        <v>1259</v>
      </c>
      <c r="D144" s="275">
        <v>1275952.6504500001</v>
      </c>
      <c r="E144" s="275">
        <v>1228026.2490100001</v>
      </c>
      <c r="F144" s="239"/>
      <c r="G144" s="240"/>
    </row>
    <row r="145" spans="1:7" x14ac:dyDescent="0.2">
      <c r="A145" s="264" t="s">
        <v>1260</v>
      </c>
      <c r="B145" s="264" t="s">
        <v>1261</v>
      </c>
      <c r="C145" s="233" t="s">
        <v>1262</v>
      </c>
      <c r="D145" s="275">
        <v>0</v>
      </c>
      <c r="E145" s="275">
        <v>0</v>
      </c>
      <c r="F145" s="241"/>
      <c r="G145" s="234"/>
    </row>
    <row r="146" spans="1:7" x14ac:dyDescent="0.2">
      <c r="A146" s="264" t="s">
        <v>1263</v>
      </c>
      <c r="B146" s="264" t="s">
        <v>1264</v>
      </c>
      <c r="C146" s="233" t="s">
        <v>1265</v>
      </c>
      <c r="D146" s="275">
        <v>135920.88055999999</v>
      </c>
      <c r="E146" s="275">
        <v>178007.32773000002</v>
      </c>
      <c r="F146" s="192"/>
      <c r="G146" s="192"/>
    </row>
    <row r="147" spans="1:7" ht="12.75" customHeight="1" x14ac:dyDescent="0.2">
      <c r="A147" s="264" t="s">
        <v>1266</v>
      </c>
      <c r="B147" s="264" t="s">
        <v>1267</v>
      </c>
      <c r="C147" s="233" t="s">
        <v>1268</v>
      </c>
      <c r="D147" s="275">
        <v>0</v>
      </c>
      <c r="E147" s="275">
        <v>0</v>
      </c>
      <c r="F147" s="192"/>
      <c r="G147" s="192"/>
    </row>
    <row r="148" spans="1:7" x14ac:dyDescent="0.2">
      <c r="A148" s="264" t="s">
        <v>1269</v>
      </c>
      <c r="B148" s="264" t="s">
        <v>1270</v>
      </c>
      <c r="C148" s="233" t="s">
        <v>1271</v>
      </c>
      <c r="D148" s="275">
        <v>21876.208930000001</v>
      </c>
      <c r="E148" s="275">
        <v>21475.8</v>
      </c>
      <c r="F148" s="192"/>
      <c r="G148" s="192"/>
    </row>
    <row r="149" spans="1:7" ht="12.75" customHeight="1" x14ac:dyDescent="0.2">
      <c r="A149" s="264" t="s">
        <v>1272</v>
      </c>
      <c r="B149" s="264" t="s">
        <v>1273</v>
      </c>
      <c r="C149" s="233" t="s">
        <v>1274</v>
      </c>
      <c r="D149" s="275">
        <v>949675.81406999996</v>
      </c>
      <c r="E149" s="275">
        <v>863850.00072000001</v>
      </c>
      <c r="F149" s="192"/>
      <c r="G149" s="192"/>
    </row>
    <row r="150" spans="1:7" ht="12.75" customHeight="1" x14ac:dyDescent="0.2">
      <c r="A150" s="264" t="s">
        <v>1275</v>
      </c>
      <c r="B150" s="264" t="s">
        <v>1276</v>
      </c>
      <c r="C150" s="233" t="s">
        <v>1277</v>
      </c>
      <c r="D150" s="275">
        <v>32445.67857</v>
      </c>
      <c r="E150" s="275">
        <v>30565.367999999999</v>
      </c>
      <c r="F150" s="192"/>
      <c r="G150" s="192"/>
    </row>
    <row r="151" spans="1:7" ht="12.75" customHeight="1" x14ac:dyDescent="0.2">
      <c r="A151" s="264" t="s">
        <v>1278</v>
      </c>
      <c r="B151" s="264" t="s">
        <v>1062</v>
      </c>
      <c r="C151" s="233" t="s">
        <v>1063</v>
      </c>
      <c r="D151" s="275">
        <v>380014.56991999998</v>
      </c>
      <c r="E151" s="275">
        <v>344157.26892</v>
      </c>
      <c r="F151" s="192"/>
      <c r="G151" s="192"/>
    </row>
    <row r="152" spans="1:7" ht="12.75" customHeight="1" x14ac:dyDescent="0.2">
      <c r="A152" s="264" t="s">
        <v>1279</v>
      </c>
      <c r="B152" s="264" t="s">
        <v>1065</v>
      </c>
      <c r="C152" s="233" t="s">
        <v>1066</v>
      </c>
      <c r="D152" s="275">
        <v>168570.68899</v>
      </c>
      <c r="E152" s="275">
        <v>151840.60699999999</v>
      </c>
      <c r="F152" s="192"/>
      <c r="G152" s="192"/>
    </row>
    <row r="153" spans="1:7" ht="12.75" customHeight="1" x14ac:dyDescent="0.2">
      <c r="A153" s="264" t="s">
        <v>1280</v>
      </c>
      <c r="B153" s="264" t="s">
        <v>1068</v>
      </c>
      <c r="C153" s="233" t="s">
        <v>1069</v>
      </c>
      <c r="D153" s="275">
        <v>0</v>
      </c>
      <c r="E153" s="275">
        <v>0</v>
      </c>
      <c r="F153" s="192"/>
      <c r="G153" s="192"/>
    </row>
    <row r="154" spans="1:7" ht="12.75" customHeight="1" x14ac:dyDescent="0.2">
      <c r="A154" s="264" t="s">
        <v>1281</v>
      </c>
      <c r="B154" s="264" t="s">
        <v>1071</v>
      </c>
      <c r="C154" s="233" t="s">
        <v>1072</v>
      </c>
      <c r="D154" s="275">
        <v>1797.856</v>
      </c>
      <c r="E154" s="275">
        <v>7957.616</v>
      </c>
      <c r="F154" s="192"/>
      <c r="G154" s="192"/>
    </row>
    <row r="155" spans="1:7" ht="12.75" customHeight="1" x14ac:dyDescent="0.2">
      <c r="A155" s="264" t="s">
        <v>1282</v>
      </c>
      <c r="B155" s="264" t="s">
        <v>1074</v>
      </c>
      <c r="C155" s="233" t="s">
        <v>1075</v>
      </c>
      <c r="D155" s="275">
        <v>125530.59699999999</v>
      </c>
      <c r="E155" s="275">
        <v>109620.939</v>
      </c>
      <c r="F155" s="192"/>
      <c r="G155" s="192"/>
    </row>
    <row r="156" spans="1:7" ht="12.75" customHeight="1" x14ac:dyDescent="0.2">
      <c r="A156" s="264" t="s">
        <v>1283</v>
      </c>
      <c r="B156" s="264" t="s">
        <v>60</v>
      </c>
      <c r="C156" s="233" t="s">
        <v>1077</v>
      </c>
      <c r="D156" s="275">
        <v>26863.769489999999</v>
      </c>
      <c r="E156" s="275">
        <v>28200.5772</v>
      </c>
      <c r="F156" s="192"/>
      <c r="G156" s="192"/>
    </row>
    <row r="157" spans="1:7" ht="12.75" customHeight="1" x14ac:dyDescent="0.2">
      <c r="A157" s="264" t="s">
        <v>1284</v>
      </c>
      <c r="B157" s="264" t="s">
        <v>1285</v>
      </c>
      <c r="C157" s="233" t="s">
        <v>1286</v>
      </c>
      <c r="D157" s="275">
        <v>135671.60911999998</v>
      </c>
      <c r="E157" s="275">
        <v>172013.02299</v>
      </c>
      <c r="F157" s="192"/>
      <c r="G157" s="192"/>
    </row>
    <row r="158" spans="1:7" ht="12.75" customHeight="1" x14ac:dyDescent="0.2">
      <c r="A158" s="264" t="s">
        <v>1287</v>
      </c>
      <c r="B158" s="264" t="s">
        <v>1288</v>
      </c>
      <c r="C158" s="233" t="s">
        <v>1289</v>
      </c>
      <c r="D158" s="275">
        <v>11605.1176</v>
      </c>
      <c r="E158" s="275">
        <v>10454.48863</v>
      </c>
      <c r="F158" s="192"/>
      <c r="G158" s="192"/>
    </row>
    <row r="159" spans="1:7" ht="12.75" customHeight="1" x14ac:dyDescent="0.2">
      <c r="A159" s="264" t="s">
        <v>1290</v>
      </c>
      <c r="B159" s="264" t="s">
        <v>1291</v>
      </c>
      <c r="C159" s="233" t="s">
        <v>1292</v>
      </c>
      <c r="D159" s="275">
        <v>17631.123029999999</v>
      </c>
      <c r="E159" s="275">
        <v>73589.734469999996</v>
      </c>
      <c r="F159" s="192"/>
      <c r="G159" s="192"/>
    </row>
    <row r="160" spans="1:7" ht="12.75" customHeight="1" x14ac:dyDescent="0.2">
      <c r="A160" s="264" t="s">
        <v>1293</v>
      </c>
      <c r="B160" s="264" t="s">
        <v>1294</v>
      </c>
      <c r="C160" s="233" t="s">
        <v>1295</v>
      </c>
      <c r="D160" s="275">
        <v>0</v>
      </c>
      <c r="E160" s="275">
        <v>0</v>
      </c>
      <c r="F160" s="192"/>
      <c r="G160" s="192"/>
    </row>
    <row r="161" spans="1:7" ht="12.75" customHeight="1" x14ac:dyDescent="0.2">
      <c r="A161" s="264" t="s">
        <v>1296</v>
      </c>
      <c r="B161" s="264" t="s">
        <v>1091</v>
      </c>
      <c r="C161" s="233" t="s">
        <v>1092</v>
      </c>
      <c r="D161" s="275">
        <v>0</v>
      </c>
      <c r="E161" s="275">
        <v>0</v>
      </c>
      <c r="F161" s="192"/>
      <c r="G161" s="192"/>
    </row>
    <row r="162" spans="1:7" ht="12.75" customHeight="1" x14ac:dyDescent="0.2">
      <c r="A162" s="264" t="s">
        <v>1297</v>
      </c>
      <c r="B162" s="264" t="s">
        <v>1298</v>
      </c>
      <c r="C162" s="233" t="s">
        <v>1299</v>
      </c>
      <c r="D162" s="275">
        <v>0</v>
      </c>
      <c r="E162" s="275">
        <v>0</v>
      </c>
      <c r="F162" s="192"/>
      <c r="G162" s="192"/>
    </row>
    <row r="163" spans="1:7" ht="12.75" customHeight="1" x14ac:dyDescent="0.2">
      <c r="A163" s="264" t="s">
        <v>1300</v>
      </c>
      <c r="B163" s="264" t="s">
        <v>1301</v>
      </c>
      <c r="C163" s="233" t="s">
        <v>1302</v>
      </c>
      <c r="D163" s="275">
        <v>0</v>
      </c>
      <c r="E163" s="275">
        <v>0</v>
      </c>
      <c r="F163" s="192"/>
      <c r="G163" s="192"/>
    </row>
    <row r="164" spans="1:7" ht="12.75" customHeight="1" x14ac:dyDescent="0.2">
      <c r="A164" s="264" t="s">
        <v>1303</v>
      </c>
      <c r="B164" s="264" t="s">
        <v>1304</v>
      </c>
      <c r="C164" s="233" t="s">
        <v>1305</v>
      </c>
      <c r="D164" s="275">
        <v>0</v>
      </c>
      <c r="E164" s="275">
        <v>0</v>
      </c>
      <c r="F164" s="192"/>
      <c r="G164" s="192"/>
    </row>
    <row r="165" spans="1:7" ht="12.75" customHeight="1" x14ac:dyDescent="0.2">
      <c r="A165" s="264" t="s">
        <v>1306</v>
      </c>
      <c r="B165" s="264" t="s">
        <v>1307</v>
      </c>
      <c r="C165" s="233" t="s">
        <v>1308</v>
      </c>
      <c r="D165" s="275">
        <v>295467.36476000003</v>
      </c>
      <c r="E165" s="275">
        <v>1339078.7557699999</v>
      </c>
      <c r="F165" s="192"/>
      <c r="G165" s="192"/>
    </row>
    <row r="166" spans="1:7" ht="12.75" customHeight="1" x14ac:dyDescent="0.2">
      <c r="A166" s="264" t="s">
        <v>1309</v>
      </c>
      <c r="B166" s="266" t="s">
        <v>1106</v>
      </c>
      <c r="C166" s="269" t="s">
        <v>1107</v>
      </c>
      <c r="D166" s="275">
        <v>0</v>
      </c>
      <c r="E166" s="275">
        <v>224.00076000000001</v>
      </c>
      <c r="F166" s="192"/>
      <c r="G166" s="192"/>
    </row>
    <row r="167" spans="1:7" ht="12.75" customHeight="1" x14ac:dyDescent="0.2">
      <c r="A167" s="266" t="s">
        <v>1310</v>
      </c>
      <c r="B167" s="264" t="s">
        <v>1311</v>
      </c>
      <c r="C167" s="233" t="s">
        <v>1312</v>
      </c>
      <c r="D167" s="275">
        <v>34924.615160000001</v>
      </c>
      <c r="E167" s="275">
        <v>35950.019459999996</v>
      </c>
      <c r="F167" s="192"/>
      <c r="G167" s="192"/>
    </row>
    <row r="168" spans="1:7" ht="12.75" customHeight="1" x14ac:dyDescent="0.2">
      <c r="A168" s="266" t="s">
        <v>1313</v>
      </c>
      <c r="B168" s="264" t="s">
        <v>1314</v>
      </c>
      <c r="C168" s="233" t="s">
        <v>1315</v>
      </c>
      <c r="D168" s="275">
        <v>35323.224929999997</v>
      </c>
      <c r="E168" s="275">
        <v>31981.430779999999</v>
      </c>
      <c r="F168" s="192"/>
      <c r="G168" s="192"/>
    </row>
    <row r="169" spans="1:7" ht="12.75" customHeight="1" x14ac:dyDescent="0.2">
      <c r="A169" s="266" t="s">
        <v>1316</v>
      </c>
      <c r="B169" s="264" t="s">
        <v>1317</v>
      </c>
      <c r="C169" s="233" t="s">
        <v>1318</v>
      </c>
      <c r="D169" s="275">
        <v>2823064.69618</v>
      </c>
      <c r="E169" s="275">
        <v>3894403.9393200004</v>
      </c>
      <c r="F169" s="192"/>
      <c r="G169" s="192"/>
    </row>
    <row r="170" spans="1:7" ht="12.75" customHeight="1" x14ac:dyDescent="0.2">
      <c r="A170" s="1053" t="s">
        <v>1319</v>
      </c>
      <c r="B170" s="1040" t="s">
        <v>1320</v>
      </c>
      <c r="C170" s="1041" t="s">
        <v>1321</v>
      </c>
      <c r="D170" s="1042">
        <v>142607.12711</v>
      </c>
      <c r="E170" s="1042">
        <v>116589.76733</v>
      </c>
      <c r="F170" s="192"/>
      <c r="G170" s="192"/>
    </row>
  </sheetData>
  <mergeCells count="10">
    <mergeCell ref="A105:B106"/>
    <mergeCell ref="C105:C106"/>
    <mergeCell ref="D105:E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11" fitToHeight="2" orientation="portrait" useFirstPageNumber="1" r:id="rId1"/>
  <headerFooter alignWithMargins="0">
    <oddHeader>&amp;L&amp;"Tahoma,Kurzíva"Závěrečný účet Moravskoslezského kraje za rok 2025&amp;R&amp;"Tahoma,Kurzíva"Tabulka č. 37</oddHeader>
    <oddFooter>&amp;C&amp;"Tahoma,Obyčejné"&amp;P</oddFooter>
  </headerFooter>
  <rowBreaks count="1" manualBreakCount="1">
    <brk id="88"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B715-2046-4CEB-8714-F6ECF264DFD7}">
  <dimension ref="A1:G164"/>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5703125" style="192" customWidth="1"/>
    <col min="4" max="7" width="13.85546875" style="192" customWidth="1"/>
    <col min="8" max="16384" width="9.28515625" style="192"/>
  </cols>
  <sheetData>
    <row r="1" spans="1:7" s="248" customFormat="1" ht="18" customHeight="1" x14ac:dyDescent="0.2">
      <c r="A1" s="1430" t="s">
        <v>4479</v>
      </c>
      <c r="B1" s="1430"/>
      <c r="C1" s="1430"/>
      <c r="D1" s="1430"/>
      <c r="E1" s="1430"/>
      <c r="F1" s="1430"/>
      <c r="G1" s="1430"/>
    </row>
    <row r="2" spans="1:7" s="248" customFormat="1" ht="18" customHeight="1" x14ac:dyDescent="0.2">
      <c r="A2" s="1430" t="s">
        <v>1322</v>
      </c>
      <c r="B2" s="1430"/>
      <c r="C2" s="1430"/>
      <c r="D2" s="1430"/>
      <c r="E2" s="1430"/>
      <c r="F2" s="1430"/>
      <c r="G2" s="1430"/>
    </row>
    <row r="3" spans="1:7" x14ac:dyDescent="0.2">
      <c r="C3" s="116"/>
      <c r="D3" s="242"/>
      <c r="E3" s="243"/>
      <c r="F3" s="243"/>
      <c r="G3" s="243"/>
    </row>
    <row r="4" spans="1:7" x14ac:dyDescent="0.2">
      <c r="A4" s="190"/>
      <c r="B4" s="190"/>
      <c r="C4" s="191"/>
      <c r="D4" s="1054">
        <v>1</v>
      </c>
      <c r="E4" s="1054">
        <v>2</v>
      </c>
      <c r="F4" s="1054">
        <v>3</v>
      </c>
      <c r="G4" s="1054">
        <v>4</v>
      </c>
    </row>
    <row r="5" spans="1:7" s="193"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38"/>
      <c r="D7" s="1055" t="s">
        <v>886</v>
      </c>
      <c r="E7" s="1055" t="s">
        <v>887</v>
      </c>
      <c r="F7" s="1055" t="s">
        <v>888</v>
      </c>
      <c r="G7" s="1450"/>
    </row>
    <row r="8" spans="1:7" s="193" customFormat="1" x14ac:dyDescent="0.2">
      <c r="A8" s="1056"/>
      <c r="B8" s="1056" t="s">
        <v>889</v>
      </c>
      <c r="C8" s="1057" t="s">
        <v>59</v>
      </c>
      <c r="D8" s="1058">
        <v>23559528.52485</v>
      </c>
      <c r="E8" s="1058">
        <v>1851759.83078</v>
      </c>
      <c r="F8" s="1058">
        <v>21707768.69407</v>
      </c>
      <c r="G8" s="1058">
        <v>22656326.162640002</v>
      </c>
    </row>
    <row r="9" spans="1:7" s="193" customFormat="1" x14ac:dyDescent="0.2">
      <c r="A9" s="1056" t="s">
        <v>890</v>
      </c>
      <c r="B9" s="1056" t="s">
        <v>891</v>
      </c>
      <c r="C9" s="1057" t="s">
        <v>59</v>
      </c>
      <c r="D9" s="1058">
        <v>10098122.585650001</v>
      </c>
      <c r="E9" s="1058">
        <v>1824005.8751000001</v>
      </c>
      <c r="F9" s="1058">
        <v>8274116.71055</v>
      </c>
      <c r="G9" s="1058">
        <v>8390088.8663800005</v>
      </c>
    </row>
    <row r="10" spans="1:7" s="193" customFormat="1" x14ac:dyDescent="0.2">
      <c r="A10" s="1056" t="s">
        <v>892</v>
      </c>
      <c r="B10" s="1056" t="s">
        <v>893</v>
      </c>
      <c r="C10" s="1057" t="s">
        <v>59</v>
      </c>
      <c r="D10" s="1058">
        <v>613934.47365000006</v>
      </c>
      <c r="E10" s="1058">
        <v>314489.46831999999</v>
      </c>
      <c r="F10" s="1058">
        <v>299445.00533000001</v>
      </c>
      <c r="G10" s="1058">
        <v>260575.63813000001</v>
      </c>
    </row>
    <row r="11" spans="1:7" x14ac:dyDescent="0.2">
      <c r="A11" s="264" t="s">
        <v>894</v>
      </c>
      <c r="B11" s="264" t="s">
        <v>895</v>
      </c>
      <c r="C11" s="269" t="s">
        <v>896</v>
      </c>
      <c r="D11" s="271">
        <v>0</v>
      </c>
      <c r="E11" s="271">
        <v>0</v>
      </c>
      <c r="F11" s="271">
        <v>0</v>
      </c>
      <c r="G11" s="271">
        <v>0</v>
      </c>
    </row>
    <row r="12" spans="1:7" x14ac:dyDescent="0.2">
      <c r="A12" s="264" t="s">
        <v>897</v>
      </c>
      <c r="B12" s="264" t="s">
        <v>898</v>
      </c>
      <c r="C12" s="269" t="s">
        <v>899</v>
      </c>
      <c r="D12" s="271">
        <v>272179.21172000002</v>
      </c>
      <c r="E12" s="271">
        <v>231158.35834000001</v>
      </c>
      <c r="F12" s="271">
        <v>41020.85338</v>
      </c>
      <c r="G12" s="271">
        <v>55491.278230000004</v>
      </c>
    </row>
    <row r="13" spans="1:7" x14ac:dyDescent="0.2">
      <c r="A13" s="264" t="s">
        <v>900</v>
      </c>
      <c r="B13" s="264" t="s">
        <v>901</v>
      </c>
      <c r="C13" s="269" t="s">
        <v>902</v>
      </c>
      <c r="D13" s="271">
        <v>0</v>
      </c>
      <c r="E13" s="271">
        <v>0</v>
      </c>
      <c r="F13" s="271">
        <v>0</v>
      </c>
      <c r="G13" s="271">
        <v>0</v>
      </c>
    </row>
    <row r="14" spans="1:7" x14ac:dyDescent="0.2">
      <c r="A14" s="264" t="s">
        <v>903</v>
      </c>
      <c r="B14" s="264" t="s">
        <v>904</v>
      </c>
      <c r="C14" s="269" t="s">
        <v>905</v>
      </c>
      <c r="D14" s="271">
        <v>0</v>
      </c>
      <c r="E14" s="271">
        <v>0</v>
      </c>
      <c r="F14" s="271">
        <v>0</v>
      </c>
      <c r="G14" s="271">
        <v>0</v>
      </c>
    </row>
    <row r="15" spans="1:7" x14ac:dyDescent="0.2">
      <c r="A15" s="264" t="s">
        <v>906</v>
      </c>
      <c r="B15" s="264" t="s">
        <v>907</v>
      </c>
      <c r="C15" s="269" t="s">
        <v>908</v>
      </c>
      <c r="D15" s="271">
        <v>15677.31098</v>
      </c>
      <c r="E15" s="271">
        <v>15677.31098</v>
      </c>
      <c r="F15" s="271">
        <v>0</v>
      </c>
      <c r="G15" s="271">
        <v>0</v>
      </c>
    </row>
    <row r="16" spans="1:7" x14ac:dyDescent="0.2">
      <c r="A16" s="264" t="s">
        <v>909</v>
      </c>
      <c r="B16" s="264" t="s">
        <v>910</v>
      </c>
      <c r="C16" s="269" t="s">
        <v>911</v>
      </c>
      <c r="D16" s="271">
        <v>325703.43751000002</v>
      </c>
      <c r="E16" s="271">
        <v>67653.798999999999</v>
      </c>
      <c r="F16" s="271">
        <v>258049.63850999999</v>
      </c>
      <c r="G16" s="271">
        <v>204469.12581</v>
      </c>
    </row>
    <row r="17" spans="1:7" x14ac:dyDescent="0.2">
      <c r="A17" s="264" t="s">
        <v>912</v>
      </c>
      <c r="B17" s="264" t="s">
        <v>913</v>
      </c>
      <c r="C17" s="269" t="s">
        <v>914</v>
      </c>
      <c r="D17" s="271">
        <v>254.87200000000001</v>
      </c>
      <c r="E17" s="271">
        <v>0</v>
      </c>
      <c r="F17" s="271">
        <v>254.87200000000001</v>
      </c>
      <c r="G17" s="271">
        <v>615.23409000000004</v>
      </c>
    </row>
    <row r="18" spans="1:7" x14ac:dyDescent="0.2">
      <c r="A18" s="266" t="s">
        <v>915</v>
      </c>
      <c r="B18" s="264" t="s">
        <v>916</v>
      </c>
      <c r="C18" s="269" t="s">
        <v>917</v>
      </c>
      <c r="D18" s="271">
        <v>119.64144</v>
      </c>
      <c r="E18" s="271">
        <v>0</v>
      </c>
      <c r="F18" s="271">
        <v>119.64144</v>
      </c>
      <c r="G18" s="271">
        <v>0</v>
      </c>
    </row>
    <row r="19" spans="1:7" x14ac:dyDescent="0.2">
      <c r="A19" s="266" t="s">
        <v>918</v>
      </c>
      <c r="B19" s="264" t="s">
        <v>919</v>
      </c>
      <c r="C19" s="269" t="s">
        <v>920</v>
      </c>
      <c r="D19" s="271">
        <v>0</v>
      </c>
      <c r="E19" s="271">
        <v>0</v>
      </c>
      <c r="F19" s="271">
        <v>0</v>
      </c>
      <c r="G19" s="271">
        <v>0</v>
      </c>
    </row>
    <row r="20" spans="1:7" s="193" customFormat="1" x14ac:dyDescent="0.2">
      <c r="A20" s="1059" t="s">
        <v>921</v>
      </c>
      <c r="B20" s="1059" t="s">
        <v>922</v>
      </c>
      <c r="C20" s="1060" t="s">
        <v>59</v>
      </c>
      <c r="D20" s="1037">
        <v>5628545.2672899999</v>
      </c>
      <c r="E20" s="1037">
        <v>1459631.11127</v>
      </c>
      <c r="F20" s="1037">
        <v>4168914.1560200001</v>
      </c>
      <c r="G20" s="1037">
        <v>4005343.5714199999</v>
      </c>
    </row>
    <row r="21" spans="1:7" x14ac:dyDescent="0.2">
      <c r="A21" s="264" t="s">
        <v>923</v>
      </c>
      <c r="B21" s="264" t="s">
        <v>265</v>
      </c>
      <c r="C21" s="269" t="s">
        <v>924</v>
      </c>
      <c r="D21" s="271">
        <v>397409.77218999999</v>
      </c>
      <c r="E21" s="271">
        <v>0</v>
      </c>
      <c r="F21" s="271">
        <v>397409.77218999999</v>
      </c>
      <c r="G21" s="271">
        <v>271203.44202999998</v>
      </c>
    </row>
    <row r="22" spans="1:7" x14ac:dyDescent="0.2">
      <c r="A22" s="264" t="s">
        <v>925</v>
      </c>
      <c r="B22" s="264" t="s">
        <v>926</v>
      </c>
      <c r="C22" s="269" t="s">
        <v>927</v>
      </c>
      <c r="D22" s="271">
        <v>49</v>
      </c>
      <c r="E22" s="271">
        <v>0</v>
      </c>
      <c r="F22" s="271">
        <v>49</v>
      </c>
      <c r="G22" s="271">
        <v>129</v>
      </c>
    </row>
    <row r="23" spans="1:7" x14ac:dyDescent="0.2">
      <c r="A23" s="264" t="s">
        <v>928</v>
      </c>
      <c r="B23" s="264" t="s">
        <v>929</v>
      </c>
      <c r="C23" s="269" t="s">
        <v>930</v>
      </c>
      <c r="D23" s="271">
        <v>2629686.8683799999</v>
      </c>
      <c r="E23" s="271">
        <v>846238.22855</v>
      </c>
      <c r="F23" s="271">
        <v>1783448.63983</v>
      </c>
      <c r="G23" s="271">
        <v>1790676.40396</v>
      </c>
    </row>
    <row r="24" spans="1:7" ht="21" x14ac:dyDescent="0.2">
      <c r="A24" s="264" t="s">
        <v>931</v>
      </c>
      <c r="B24" s="264" t="s">
        <v>932</v>
      </c>
      <c r="C24" s="269" t="s">
        <v>933</v>
      </c>
      <c r="D24" s="271">
        <v>637620.31987000001</v>
      </c>
      <c r="E24" s="271">
        <v>479612.51285</v>
      </c>
      <c r="F24" s="271">
        <v>158007.80702000001</v>
      </c>
      <c r="G24" s="271">
        <v>160871.23048999999</v>
      </c>
    </row>
    <row r="25" spans="1:7" x14ac:dyDescent="0.2">
      <c r="A25" s="264" t="s">
        <v>934</v>
      </c>
      <c r="B25" s="264" t="s">
        <v>935</v>
      </c>
      <c r="C25" s="269" t="s">
        <v>936</v>
      </c>
      <c r="D25" s="271">
        <v>0</v>
      </c>
      <c r="E25" s="271">
        <v>0</v>
      </c>
      <c r="F25" s="271">
        <v>0</v>
      </c>
      <c r="G25" s="271">
        <v>0</v>
      </c>
    </row>
    <row r="26" spans="1:7" x14ac:dyDescent="0.2">
      <c r="A26" s="264" t="s">
        <v>937</v>
      </c>
      <c r="B26" s="264" t="s">
        <v>938</v>
      </c>
      <c r="C26" s="269" t="s">
        <v>939</v>
      </c>
      <c r="D26" s="271">
        <v>133148.23486999999</v>
      </c>
      <c r="E26" s="271">
        <v>133148.23486999999</v>
      </c>
      <c r="F26" s="271">
        <v>0</v>
      </c>
      <c r="G26" s="271">
        <v>0</v>
      </c>
    </row>
    <row r="27" spans="1:7" x14ac:dyDescent="0.2">
      <c r="A27" s="264" t="s">
        <v>940</v>
      </c>
      <c r="B27" s="264" t="s">
        <v>941</v>
      </c>
      <c r="C27" s="269" t="s">
        <v>942</v>
      </c>
      <c r="D27" s="271">
        <v>1130.0916</v>
      </c>
      <c r="E27" s="271">
        <v>632.13499999999999</v>
      </c>
      <c r="F27" s="271">
        <v>497.95659999999998</v>
      </c>
      <c r="G27" s="271">
        <v>577.20860000000005</v>
      </c>
    </row>
    <row r="28" spans="1:7" x14ac:dyDescent="0.2">
      <c r="A28" s="264" t="s">
        <v>943</v>
      </c>
      <c r="B28" s="264" t="s">
        <v>944</v>
      </c>
      <c r="C28" s="269" t="s">
        <v>945</v>
      </c>
      <c r="D28" s="271">
        <v>1828770.0907099999</v>
      </c>
      <c r="E28" s="271">
        <v>0</v>
      </c>
      <c r="F28" s="271">
        <v>1828770.0907099999</v>
      </c>
      <c r="G28" s="271">
        <v>1400867.3266700001</v>
      </c>
    </row>
    <row r="29" spans="1:7" x14ac:dyDescent="0.2">
      <c r="A29" s="266" t="s">
        <v>946</v>
      </c>
      <c r="B29" s="264" t="s">
        <v>947</v>
      </c>
      <c r="C29" s="269" t="s">
        <v>948</v>
      </c>
      <c r="D29" s="271">
        <v>684.08966999999996</v>
      </c>
      <c r="E29" s="271">
        <v>0</v>
      </c>
      <c r="F29" s="271">
        <v>684.08966999999996</v>
      </c>
      <c r="G29" s="271">
        <v>886.35967000000005</v>
      </c>
    </row>
    <row r="30" spans="1:7" x14ac:dyDescent="0.2">
      <c r="A30" s="266" t="s">
        <v>949</v>
      </c>
      <c r="B30" s="264" t="s">
        <v>950</v>
      </c>
      <c r="C30" s="269" t="s">
        <v>951</v>
      </c>
      <c r="D30" s="271">
        <v>46.8</v>
      </c>
      <c r="E30" s="271">
        <v>0</v>
      </c>
      <c r="F30" s="271">
        <v>46.8</v>
      </c>
      <c r="G30" s="271">
        <v>380132.6</v>
      </c>
    </row>
    <row r="31" spans="1:7" s="193" customFormat="1" x14ac:dyDescent="0.2">
      <c r="A31" s="1056" t="s">
        <v>952</v>
      </c>
      <c r="B31" s="1056" t="s">
        <v>953</v>
      </c>
      <c r="C31" s="1057" t="s">
        <v>59</v>
      </c>
      <c r="D31" s="1037">
        <v>1440061.96979</v>
      </c>
      <c r="E31" s="1037">
        <v>49885.295510000004</v>
      </c>
      <c r="F31" s="1037">
        <v>1390176.6742799999</v>
      </c>
      <c r="G31" s="1037">
        <v>1208059.04948</v>
      </c>
    </row>
    <row r="32" spans="1:7" x14ac:dyDescent="0.2">
      <c r="A32" s="264" t="s">
        <v>954</v>
      </c>
      <c r="B32" s="264" t="s">
        <v>955</v>
      </c>
      <c r="C32" s="269" t="s">
        <v>956</v>
      </c>
      <c r="D32" s="271">
        <v>1057609.13634</v>
      </c>
      <c r="E32" s="271">
        <v>49885.295510000004</v>
      </c>
      <c r="F32" s="271">
        <v>1007723.84083</v>
      </c>
      <c r="G32" s="271">
        <v>923401.44420999999</v>
      </c>
    </row>
    <row r="33" spans="1:7" x14ac:dyDescent="0.2">
      <c r="A33" s="264" t="s">
        <v>957</v>
      </c>
      <c r="B33" s="264" t="s">
        <v>958</v>
      </c>
      <c r="C33" s="269" t="s">
        <v>959</v>
      </c>
      <c r="D33" s="271">
        <v>6767.5959999999995</v>
      </c>
      <c r="E33" s="271">
        <v>0</v>
      </c>
      <c r="F33" s="271">
        <v>6767.5959999999995</v>
      </c>
      <c r="G33" s="271">
        <v>6767.5959999999995</v>
      </c>
    </row>
    <row r="34" spans="1:7" x14ac:dyDescent="0.2">
      <c r="A34" s="264" t="s">
        <v>960</v>
      </c>
      <c r="B34" s="264" t="s">
        <v>961</v>
      </c>
      <c r="C34" s="269" t="s">
        <v>962</v>
      </c>
      <c r="D34" s="271">
        <v>0</v>
      </c>
      <c r="E34" s="271">
        <v>0</v>
      </c>
      <c r="F34" s="271">
        <v>0</v>
      </c>
      <c r="G34" s="271">
        <v>0</v>
      </c>
    </row>
    <row r="35" spans="1:7" x14ac:dyDescent="0.2">
      <c r="A35" s="264" t="s">
        <v>963</v>
      </c>
      <c r="B35" s="264" t="s">
        <v>964</v>
      </c>
      <c r="C35" s="269" t="s">
        <v>965</v>
      </c>
      <c r="D35" s="271">
        <v>326125.41765000002</v>
      </c>
      <c r="E35" s="271">
        <v>0</v>
      </c>
      <c r="F35" s="271">
        <v>326125.41765000002</v>
      </c>
      <c r="G35" s="271">
        <v>212251.64874999999</v>
      </c>
    </row>
    <row r="36" spans="1:7" x14ac:dyDescent="0.2">
      <c r="A36" s="264" t="s">
        <v>966</v>
      </c>
      <c r="B36" s="264" t="s">
        <v>967</v>
      </c>
      <c r="C36" s="269" t="s">
        <v>968</v>
      </c>
      <c r="D36" s="271">
        <v>0</v>
      </c>
      <c r="E36" s="271">
        <v>0</v>
      </c>
      <c r="F36" s="271">
        <v>0</v>
      </c>
      <c r="G36" s="271">
        <v>0</v>
      </c>
    </row>
    <row r="37" spans="1:7" x14ac:dyDescent="0.2">
      <c r="A37" s="264" t="s">
        <v>969</v>
      </c>
      <c r="B37" s="264" t="s">
        <v>970</v>
      </c>
      <c r="C37" s="269" t="s">
        <v>971</v>
      </c>
      <c r="D37" s="271">
        <v>49559.819799999997</v>
      </c>
      <c r="E37" s="271">
        <v>0</v>
      </c>
      <c r="F37" s="271">
        <v>49559.819799999997</v>
      </c>
      <c r="G37" s="271">
        <v>65638.360520000002</v>
      </c>
    </row>
    <row r="38" spans="1:7" x14ac:dyDescent="0.2">
      <c r="A38" s="264" t="s">
        <v>972</v>
      </c>
      <c r="B38" s="264" t="s">
        <v>973</v>
      </c>
      <c r="C38" s="269" t="s">
        <v>974</v>
      </c>
      <c r="D38" s="271">
        <v>0</v>
      </c>
      <c r="E38" s="271">
        <v>0</v>
      </c>
      <c r="F38" s="271">
        <v>0</v>
      </c>
      <c r="G38" s="271">
        <v>0</v>
      </c>
    </row>
    <row r="39" spans="1:7" x14ac:dyDescent="0.2">
      <c r="A39" s="264" t="s">
        <v>975</v>
      </c>
      <c r="B39" s="264" t="s">
        <v>976</v>
      </c>
      <c r="C39" s="269" t="s">
        <v>977</v>
      </c>
      <c r="D39" s="271">
        <v>0</v>
      </c>
      <c r="E39" s="271">
        <v>0</v>
      </c>
      <c r="F39" s="271">
        <v>0</v>
      </c>
      <c r="G39" s="271">
        <v>0</v>
      </c>
    </row>
    <row r="40" spans="1:7" x14ac:dyDescent="0.2">
      <c r="A40" s="1035" t="s">
        <v>978</v>
      </c>
      <c r="B40" s="1035" t="s">
        <v>979</v>
      </c>
      <c r="C40" s="1061" t="s">
        <v>59</v>
      </c>
      <c r="D40" s="1037">
        <v>2415580.8749199999</v>
      </c>
      <c r="E40" s="1037">
        <v>0</v>
      </c>
      <c r="F40" s="1037">
        <v>2415580.8749199999</v>
      </c>
      <c r="G40" s="1037">
        <v>2916110.6073500002</v>
      </c>
    </row>
    <row r="41" spans="1:7" s="193" customFormat="1" x14ac:dyDescent="0.2">
      <c r="A41" s="268" t="s">
        <v>980</v>
      </c>
      <c r="B41" s="268" t="s">
        <v>981</v>
      </c>
      <c r="C41" s="272" t="s">
        <v>982</v>
      </c>
      <c r="D41" s="271">
        <v>168356.63060999999</v>
      </c>
      <c r="E41" s="271">
        <v>0</v>
      </c>
      <c r="F41" s="271">
        <v>168356.63060999999</v>
      </c>
      <c r="G41" s="271">
        <v>183493.48574999999</v>
      </c>
    </row>
    <row r="42" spans="1:7" x14ac:dyDescent="0.2">
      <c r="A42" s="264" t="s">
        <v>983</v>
      </c>
      <c r="B42" s="264" t="s">
        <v>984</v>
      </c>
      <c r="C42" s="269" t="s">
        <v>985</v>
      </c>
      <c r="D42" s="271">
        <v>0</v>
      </c>
      <c r="E42" s="271">
        <v>0</v>
      </c>
      <c r="F42" s="271">
        <v>0</v>
      </c>
      <c r="G42" s="271">
        <v>0</v>
      </c>
    </row>
    <row r="43" spans="1:7" x14ac:dyDescent="0.2">
      <c r="A43" s="264" t="s">
        <v>986</v>
      </c>
      <c r="B43" s="264" t="s">
        <v>987</v>
      </c>
      <c r="C43" s="269" t="s">
        <v>988</v>
      </c>
      <c r="D43" s="271">
        <v>0</v>
      </c>
      <c r="E43" s="271">
        <v>0</v>
      </c>
      <c r="F43" s="271">
        <v>0</v>
      </c>
      <c r="G43" s="271">
        <v>0</v>
      </c>
    </row>
    <row r="44" spans="1:7" x14ac:dyDescent="0.2">
      <c r="A44" s="264" t="s">
        <v>989</v>
      </c>
      <c r="B44" s="264" t="s">
        <v>990</v>
      </c>
      <c r="C44" s="269" t="s">
        <v>991</v>
      </c>
      <c r="D44" s="271">
        <v>0</v>
      </c>
      <c r="E44" s="271">
        <v>0</v>
      </c>
      <c r="F44" s="271">
        <v>0</v>
      </c>
      <c r="G44" s="271">
        <v>0</v>
      </c>
    </row>
    <row r="45" spans="1:7" x14ac:dyDescent="0.2">
      <c r="A45" s="264" t="s">
        <v>992</v>
      </c>
      <c r="B45" s="264" t="s">
        <v>993</v>
      </c>
      <c r="C45" s="269" t="s">
        <v>994</v>
      </c>
      <c r="D45" s="271">
        <v>1078972.99184</v>
      </c>
      <c r="E45" s="271">
        <v>0</v>
      </c>
      <c r="F45" s="271">
        <v>1078972.99184</v>
      </c>
      <c r="G45" s="271">
        <v>860859.50910000002</v>
      </c>
    </row>
    <row r="46" spans="1:7" x14ac:dyDescent="0.2">
      <c r="A46" s="264" t="s">
        <v>995</v>
      </c>
      <c r="B46" s="264" t="s">
        <v>996</v>
      </c>
      <c r="C46" s="269" t="s">
        <v>997</v>
      </c>
      <c r="D46" s="271">
        <v>1168251.2524699999</v>
      </c>
      <c r="E46" s="271">
        <v>0</v>
      </c>
      <c r="F46" s="271">
        <v>1168251.2524699999</v>
      </c>
      <c r="G46" s="271">
        <v>1871757.6125</v>
      </c>
    </row>
    <row r="47" spans="1:7" x14ac:dyDescent="0.2">
      <c r="A47" s="1035" t="s">
        <v>998</v>
      </c>
      <c r="B47" s="1035" t="s">
        <v>999</v>
      </c>
      <c r="C47" s="1061" t="s">
        <v>59</v>
      </c>
      <c r="D47" s="1037">
        <v>13461405.939200001</v>
      </c>
      <c r="E47" s="1037">
        <v>27753.955679999999</v>
      </c>
      <c r="F47" s="1037">
        <v>13433651.983519999</v>
      </c>
      <c r="G47" s="1037">
        <v>14266237.296259999</v>
      </c>
    </row>
    <row r="48" spans="1:7" x14ac:dyDescent="0.2">
      <c r="A48" s="1035" t="s">
        <v>1000</v>
      </c>
      <c r="B48" s="1035" t="s">
        <v>1001</v>
      </c>
      <c r="C48" s="1061" t="s">
        <v>59</v>
      </c>
      <c r="D48" s="1037">
        <v>2230.6312699999999</v>
      </c>
      <c r="E48" s="1037">
        <v>0</v>
      </c>
      <c r="F48" s="1037">
        <v>2230.6312699999999</v>
      </c>
      <c r="G48" s="1037">
        <v>2549.7242900000001</v>
      </c>
    </row>
    <row r="49" spans="1:7" x14ac:dyDescent="0.2">
      <c r="A49" s="264" t="s">
        <v>1002</v>
      </c>
      <c r="B49" s="264" t="s">
        <v>1003</v>
      </c>
      <c r="C49" s="269" t="s">
        <v>1004</v>
      </c>
      <c r="D49" s="271">
        <v>0</v>
      </c>
      <c r="E49" s="271">
        <v>0</v>
      </c>
      <c r="F49" s="271">
        <v>0</v>
      </c>
      <c r="G49" s="271">
        <v>0</v>
      </c>
    </row>
    <row r="50" spans="1:7" x14ac:dyDescent="0.2">
      <c r="A50" s="264" t="s">
        <v>1005</v>
      </c>
      <c r="B50" s="264" t="s">
        <v>1006</v>
      </c>
      <c r="C50" s="269" t="s">
        <v>1007</v>
      </c>
      <c r="D50" s="271">
        <v>2230.6312699999999</v>
      </c>
      <c r="E50" s="271">
        <v>0</v>
      </c>
      <c r="F50" s="271">
        <v>2230.6312699999999</v>
      </c>
      <c r="G50" s="271">
        <v>2549.7242900000001</v>
      </c>
    </row>
    <row r="51" spans="1:7" x14ac:dyDescent="0.2">
      <c r="A51" s="264" t="s">
        <v>1008</v>
      </c>
      <c r="B51" s="264" t="s">
        <v>1009</v>
      </c>
      <c r="C51" s="269" t="s">
        <v>1010</v>
      </c>
      <c r="D51" s="271">
        <v>0</v>
      </c>
      <c r="E51" s="271">
        <v>0</v>
      </c>
      <c r="F51" s="271">
        <v>0</v>
      </c>
      <c r="G51" s="271">
        <v>0</v>
      </c>
    </row>
    <row r="52" spans="1:7" x14ac:dyDescent="0.2">
      <c r="A52" s="264" t="s">
        <v>1011</v>
      </c>
      <c r="B52" s="264" t="s">
        <v>1012</v>
      </c>
      <c r="C52" s="269" t="s">
        <v>1013</v>
      </c>
      <c r="D52" s="271">
        <v>0</v>
      </c>
      <c r="E52" s="271">
        <v>0</v>
      </c>
      <c r="F52" s="271">
        <v>0</v>
      </c>
      <c r="G52" s="271">
        <v>0</v>
      </c>
    </row>
    <row r="53" spans="1:7" x14ac:dyDescent="0.2">
      <c r="A53" s="264" t="s">
        <v>1014</v>
      </c>
      <c r="B53" s="264" t="s">
        <v>1015</v>
      </c>
      <c r="C53" s="269" t="s">
        <v>1016</v>
      </c>
      <c r="D53" s="271">
        <v>0</v>
      </c>
      <c r="E53" s="271">
        <v>0</v>
      </c>
      <c r="F53" s="271">
        <v>0</v>
      </c>
      <c r="G53" s="271">
        <v>0</v>
      </c>
    </row>
    <row r="54" spans="1:7" x14ac:dyDescent="0.2">
      <c r="A54" s="264" t="s">
        <v>1017</v>
      </c>
      <c r="B54" s="264" t="s">
        <v>1018</v>
      </c>
      <c r="C54" s="269" t="s">
        <v>1019</v>
      </c>
      <c r="D54" s="271">
        <v>0</v>
      </c>
      <c r="E54" s="271">
        <v>0</v>
      </c>
      <c r="F54" s="271">
        <v>0</v>
      </c>
      <c r="G54" s="271">
        <v>0</v>
      </c>
    </row>
    <row r="55" spans="1:7" x14ac:dyDescent="0.2">
      <c r="A55" s="264" t="s">
        <v>1020</v>
      </c>
      <c r="B55" s="264" t="s">
        <v>1021</v>
      </c>
      <c r="C55" s="269" t="s">
        <v>1022</v>
      </c>
      <c r="D55" s="271">
        <v>0</v>
      </c>
      <c r="E55" s="271">
        <v>0</v>
      </c>
      <c r="F55" s="271">
        <v>0</v>
      </c>
      <c r="G55" s="271">
        <v>0</v>
      </c>
    </row>
    <row r="56" spans="1:7" x14ac:dyDescent="0.2">
      <c r="A56" s="264" t="s">
        <v>1023</v>
      </c>
      <c r="B56" s="264" t="s">
        <v>1024</v>
      </c>
      <c r="C56" s="269" t="s">
        <v>1025</v>
      </c>
      <c r="D56" s="271">
        <v>0</v>
      </c>
      <c r="E56" s="271">
        <v>0</v>
      </c>
      <c r="F56" s="271">
        <v>0</v>
      </c>
      <c r="G56" s="271">
        <v>0</v>
      </c>
    </row>
    <row r="57" spans="1:7" x14ac:dyDescent="0.2">
      <c r="A57" s="264" t="s">
        <v>1026</v>
      </c>
      <c r="B57" s="264" t="s">
        <v>1027</v>
      </c>
      <c r="C57" s="269" t="s">
        <v>1028</v>
      </c>
      <c r="D57" s="271">
        <v>0</v>
      </c>
      <c r="E57" s="271">
        <v>0</v>
      </c>
      <c r="F57" s="271">
        <v>0</v>
      </c>
      <c r="G57" s="271">
        <v>0</v>
      </c>
    </row>
    <row r="58" spans="1:7" x14ac:dyDescent="0.2">
      <c r="A58" s="264" t="s">
        <v>1029</v>
      </c>
      <c r="B58" s="264" t="s">
        <v>1030</v>
      </c>
      <c r="C58" s="269" t="s">
        <v>1031</v>
      </c>
      <c r="D58" s="271">
        <v>0</v>
      </c>
      <c r="E58" s="271">
        <v>0</v>
      </c>
      <c r="F58" s="271">
        <v>0</v>
      </c>
      <c r="G58" s="271">
        <v>0</v>
      </c>
    </row>
    <row r="59" spans="1:7" x14ac:dyDescent="0.2">
      <c r="A59" s="1035" t="s">
        <v>1032</v>
      </c>
      <c r="B59" s="1035" t="s">
        <v>1033</v>
      </c>
      <c r="C59" s="1061" t="s">
        <v>59</v>
      </c>
      <c r="D59" s="1037">
        <v>3659844.5622899998</v>
      </c>
      <c r="E59" s="1037">
        <v>27753.955679999999</v>
      </c>
      <c r="F59" s="1037">
        <v>3632090.6066100001</v>
      </c>
      <c r="G59" s="1037">
        <v>4601365.8023800002</v>
      </c>
    </row>
    <row r="60" spans="1:7" x14ac:dyDescent="0.2">
      <c r="A60" s="264" t="s">
        <v>1034</v>
      </c>
      <c r="B60" s="264" t="s">
        <v>1035</v>
      </c>
      <c r="C60" s="269" t="s">
        <v>1036</v>
      </c>
      <c r="D60" s="271">
        <v>49699.882400000002</v>
      </c>
      <c r="E60" s="271">
        <v>21017.228289999999</v>
      </c>
      <c r="F60" s="271">
        <v>28682.654109999999</v>
      </c>
      <c r="G60" s="271">
        <v>29095.28328</v>
      </c>
    </row>
    <row r="61" spans="1:7" x14ac:dyDescent="0.2">
      <c r="A61" s="264" t="s">
        <v>1037</v>
      </c>
      <c r="B61" s="264" t="s">
        <v>1038</v>
      </c>
      <c r="C61" s="269" t="s">
        <v>1039</v>
      </c>
      <c r="D61" s="271">
        <v>0</v>
      </c>
      <c r="E61" s="271">
        <v>0</v>
      </c>
      <c r="F61" s="271">
        <v>0</v>
      </c>
      <c r="G61" s="271">
        <v>0</v>
      </c>
    </row>
    <row r="62" spans="1:7" x14ac:dyDescent="0.2">
      <c r="A62" s="264" t="s">
        <v>1040</v>
      </c>
      <c r="B62" s="264" t="s">
        <v>1041</v>
      </c>
      <c r="C62" s="269" t="s">
        <v>1042</v>
      </c>
      <c r="D62" s="271">
        <v>0</v>
      </c>
      <c r="E62" s="271">
        <v>0</v>
      </c>
      <c r="F62" s="271">
        <v>0</v>
      </c>
      <c r="G62" s="271">
        <v>0</v>
      </c>
    </row>
    <row r="63" spans="1:7" x14ac:dyDescent="0.2">
      <c r="A63" s="264" t="s">
        <v>1043</v>
      </c>
      <c r="B63" s="264" t="s">
        <v>1044</v>
      </c>
      <c r="C63" s="269" t="s">
        <v>1045</v>
      </c>
      <c r="D63" s="271">
        <v>10738.88041</v>
      </c>
      <c r="E63" s="271">
        <v>0</v>
      </c>
      <c r="F63" s="271">
        <v>10738.88041</v>
      </c>
      <c r="G63" s="271">
        <v>5153.7442199999996</v>
      </c>
    </row>
    <row r="64" spans="1:7" x14ac:dyDescent="0.2">
      <c r="A64" s="264" t="s">
        <v>1046</v>
      </c>
      <c r="B64" s="264" t="s">
        <v>1047</v>
      </c>
      <c r="C64" s="269" t="s">
        <v>1048</v>
      </c>
      <c r="D64" s="271">
        <v>22435.215540000001</v>
      </c>
      <c r="E64" s="271">
        <v>6257.5821400000004</v>
      </c>
      <c r="F64" s="271">
        <v>16177.633400000001</v>
      </c>
      <c r="G64" s="271">
        <v>12844.429</v>
      </c>
    </row>
    <row r="65" spans="1:7" x14ac:dyDescent="0.2">
      <c r="A65" s="264" t="s">
        <v>1049</v>
      </c>
      <c r="B65" s="264" t="s">
        <v>1050</v>
      </c>
      <c r="C65" s="269" t="s">
        <v>1051</v>
      </c>
      <c r="D65" s="271">
        <v>49991.557930000003</v>
      </c>
      <c r="E65" s="271">
        <v>0</v>
      </c>
      <c r="F65" s="271">
        <v>49991.557930000003</v>
      </c>
      <c r="G65" s="271">
        <v>21613.8</v>
      </c>
    </row>
    <row r="66" spans="1:7" x14ac:dyDescent="0.2">
      <c r="A66" s="264" t="s">
        <v>1052</v>
      </c>
      <c r="B66" s="264" t="s">
        <v>1053</v>
      </c>
      <c r="C66" s="269" t="s">
        <v>1054</v>
      </c>
      <c r="D66" s="271">
        <v>0</v>
      </c>
      <c r="E66" s="271">
        <v>0</v>
      </c>
      <c r="F66" s="271">
        <v>0</v>
      </c>
      <c r="G66" s="271">
        <v>0</v>
      </c>
    </row>
    <row r="67" spans="1:7" x14ac:dyDescent="0.2">
      <c r="A67" s="264" t="s">
        <v>1055</v>
      </c>
      <c r="B67" s="264" t="s">
        <v>1056</v>
      </c>
      <c r="C67" s="269" t="s">
        <v>1057</v>
      </c>
      <c r="D67" s="271">
        <v>0</v>
      </c>
      <c r="E67" s="271">
        <v>0</v>
      </c>
      <c r="F67" s="271">
        <v>0</v>
      </c>
      <c r="G67" s="271">
        <v>0</v>
      </c>
    </row>
    <row r="68" spans="1:7" x14ac:dyDescent="0.2">
      <c r="A68" s="264" t="s">
        <v>1058</v>
      </c>
      <c r="B68" s="264" t="s">
        <v>1059</v>
      </c>
      <c r="C68" s="269" t="s">
        <v>1060</v>
      </c>
      <c r="D68" s="271">
        <v>75.540959999999998</v>
      </c>
      <c r="E68" s="271">
        <v>0</v>
      </c>
      <c r="F68" s="271">
        <v>75.540959999999998</v>
      </c>
      <c r="G68" s="271">
        <v>129.44596000000001</v>
      </c>
    </row>
    <row r="69" spans="1:7" x14ac:dyDescent="0.2">
      <c r="A69" s="264" t="s">
        <v>1061</v>
      </c>
      <c r="B69" s="264" t="s">
        <v>1062</v>
      </c>
      <c r="C69" s="269" t="s">
        <v>1063</v>
      </c>
      <c r="D69" s="271">
        <v>0</v>
      </c>
      <c r="E69" s="271">
        <v>0</v>
      </c>
      <c r="F69" s="271">
        <v>0</v>
      </c>
      <c r="G69" s="271">
        <v>0</v>
      </c>
    </row>
    <row r="70" spans="1:7" x14ac:dyDescent="0.2">
      <c r="A70" s="264" t="s">
        <v>1064</v>
      </c>
      <c r="B70" s="264" t="s">
        <v>1065</v>
      </c>
      <c r="C70" s="269" t="s">
        <v>1066</v>
      </c>
      <c r="D70" s="271">
        <v>0</v>
      </c>
      <c r="E70" s="271">
        <v>0</v>
      </c>
      <c r="F70" s="271">
        <v>0</v>
      </c>
      <c r="G70" s="271">
        <v>0</v>
      </c>
    </row>
    <row r="71" spans="1:7" x14ac:dyDescent="0.2">
      <c r="A71" s="264" t="s">
        <v>1067</v>
      </c>
      <c r="B71" s="264" t="s">
        <v>1068</v>
      </c>
      <c r="C71" s="269" t="s">
        <v>1069</v>
      </c>
      <c r="D71" s="271">
        <v>0</v>
      </c>
      <c r="E71" s="271">
        <v>0</v>
      </c>
      <c r="F71" s="271">
        <v>0</v>
      </c>
      <c r="G71" s="271">
        <v>0</v>
      </c>
    </row>
    <row r="72" spans="1:7" x14ac:dyDescent="0.2">
      <c r="A72" s="264" t="s">
        <v>1070</v>
      </c>
      <c r="B72" s="264" t="s">
        <v>1071</v>
      </c>
      <c r="C72" s="269" t="s">
        <v>1072</v>
      </c>
      <c r="D72" s="271">
        <v>0</v>
      </c>
      <c r="E72" s="271">
        <v>0</v>
      </c>
      <c r="F72" s="271">
        <v>0</v>
      </c>
      <c r="G72" s="271">
        <v>0</v>
      </c>
    </row>
    <row r="73" spans="1:7" x14ac:dyDescent="0.2">
      <c r="A73" s="264" t="s">
        <v>1073</v>
      </c>
      <c r="B73" s="264" t="s">
        <v>1074</v>
      </c>
      <c r="C73" s="269" t="s">
        <v>1075</v>
      </c>
      <c r="D73" s="271">
        <v>0</v>
      </c>
      <c r="E73" s="271">
        <v>0</v>
      </c>
      <c r="F73" s="271">
        <v>0</v>
      </c>
      <c r="G73" s="271">
        <v>0</v>
      </c>
    </row>
    <row r="74" spans="1:7" x14ac:dyDescent="0.2">
      <c r="A74" s="264" t="s">
        <v>1076</v>
      </c>
      <c r="B74" s="264" t="s">
        <v>60</v>
      </c>
      <c r="C74" s="269" t="s">
        <v>1077</v>
      </c>
      <c r="D74" s="271">
        <v>0</v>
      </c>
      <c r="E74" s="271">
        <v>0</v>
      </c>
      <c r="F74" s="271">
        <v>0</v>
      </c>
      <c r="G74" s="271">
        <v>0</v>
      </c>
    </row>
    <row r="75" spans="1:7" x14ac:dyDescent="0.2">
      <c r="A75" s="264" t="s">
        <v>1078</v>
      </c>
      <c r="B75" s="264" t="s">
        <v>1079</v>
      </c>
      <c r="C75" s="269" t="s">
        <v>1080</v>
      </c>
      <c r="D75" s="271">
        <v>0</v>
      </c>
      <c r="E75" s="271">
        <v>0</v>
      </c>
      <c r="F75" s="271">
        <v>0</v>
      </c>
      <c r="G75" s="271">
        <v>0</v>
      </c>
    </row>
    <row r="76" spans="1:7" x14ac:dyDescent="0.2">
      <c r="A76" s="264" t="s">
        <v>1081</v>
      </c>
      <c r="B76" s="264" t="s">
        <v>1082</v>
      </c>
      <c r="C76" s="269" t="s">
        <v>1083</v>
      </c>
      <c r="D76" s="271">
        <v>0</v>
      </c>
      <c r="E76" s="271">
        <v>0</v>
      </c>
      <c r="F76" s="271">
        <v>0</v>
      </c>
      <c r="G76" s="271">
        <v>1816.8137300000001</v>
      </c>
    </row>
    <row r="77" spans="1:7" x14ac:dyDescent="0.2">
      <c r="A77" s="264" t="s">
        <v>1084</v>
      </c>
      <c r="B77" s="264" t="s">
        <v>1085</v>
      </c>
      <c r="C77" s="269" t="s">
        <v>1086</v>
      </c>
      <c r="D77" s="271">
        <v>17547.387859999999</v>
      </c>
      <c r="E77" s="271">
        <v>0</v>
      </c>
      <c r="F77" s="271">
        <v>17547.387859999999</v>
      </c>
      <c r="G77" s="271">
        <v>3270.5686900000001</v>
      </c>
    </row>
    <row r="78" spans="1:7" x14ac:dyDescent="0.2">
      <c r="A78" s="266" t="s">
        <v>1087</v>
      </c>
      <c r="B78" s="266" t="s">
        <v>1088</v>
      </c>
      <c r="C78" s="273" t="s">
        <v>1089</v>
      </c>
      <c r="D78" s="271">
        <v>0</v>
      </c>
      <c r="E78" s="271">
        <v>0</v>
      </c>
      <c r="F78" s="271">
        <v>0</v>
      </c>
      <c r="G78" s="271">
        <v>0</v>
      </c>
    </row>
    <row r="79" spans="1:7" x14ac:dyDescent="0.2">
      <c r="A79" s="266" t="s">
        <v>1090</v>
      </c>
      <c r="B79" s="266" t="s">
        <v>1091</v>
      </c>
      <c r="C79" s="273" t="s">
        <v>1092</v>
      </c>
      <c r="D79" s="271">
        <v>0</v>
      </c>
      <c r="E79" s="271">
        <v>0</v>
      </c>
      <c r="F79" s="271">
        <v>0</v>
      </c>
      <c r="G79" s="271">
        <v>0</v>
      </c>
    </row>
    <row r="80" spans="1:7" x14ac:dyDescent="0.2">
      <c r="A80" s="266" t="s">
        <v>1093</v>
      </c>
      <c r="B80" s="266" t="s">
        <v>1094</v>
      </c>
      <c r="C80" s="273" t="s">
        <v>1095</v>
      </c>
      <c r="D80" s="271">
        <v>0</v>
      </c>
      <c r="E80" s="271">
        <v>0</v>
      </c>
      <c r="F80" s="271">
        <v>0</v>
      </c>
      <c r="G80" s="271">
        <v>0</v>
      </c>
    </row>
    <row r="81" spans="1:7" x14ac:dyDescent="0.2">
      <c r="A81" s="266" t="s">
        <v>1096</v>
      </c>
      <c r="B81" s="266" t="s">
        <v>1097</v>
      </c>
      <c r="C81" s="273" t="s">
        <v>1098</v>
      </c>
      <c r="D81" s="271">
        <v>0</v>
      </c>
      <c r="E81" s="271">
        <v>0</v>
      </c>
      <c r="F81" s="271">
        <v>0</v>
      </c>
      <c r="G81" s="271">
        <v>0</v>
      </c>
    </row>
    <row r="82" spans="1:7" x14ac:dyDescent="0.2">
      <c r="A82" s="266" t="s">
        <v>1099</v>
      </c>
      <c r="B82" s="266" t="s">
        <v>1100</v>
      </c>
      <c r="C82" s="273" t="s">
        <v>1101</v>
      </c>
      <c r="D82" s="271">
        <v>0</v>
      </c>
      <c r="E82" s="271">
        <v>0</v>
      </c>
      <c r="F82" s="271">
        <v>0</v>
      </c>
      <c r="G82" s="271">
        <v>0</v>
      </c>
    </row>
    <row r="83" spans="1:7" x14ac:dyDescent="0.2">
      <c r="A83" s="266" t="s">
        <v>1102</v>
      </c>
      <c r="B83" s="264" t="s">
        <v>1103</v>
      </c>
      <c r="C83" s="269" t="s">
        <v>1104</v>
      </c>
      <c r="D83" s="271">
        <v>1404710.1260500001</v>
      </c>
      <c r="E83" s="271">
        <v>0</v>
      </c>
      <c r="F83" s="271">
        <v>1404710.1260500001</v>
      </c>
      <c r="G83" s="271">
        <v>1651428.15894</v>
      </c>
    </row>
    <row r="84" spans="1:7" x14ac:dyDescent="0.2">
      <c r="A84" s="266" t="s">
        <v>1105</v>
      </c>
      <c r="B84" s="266" t="s">
        <v>1106</v>
      </c>
      <c r="C84" s="269" t="s">
        <v>1107</v>
      </c>
      <c r="D84" s="271">
        <v>0</v>
      </c>
      <c r="E84" s="271">
        <v>0</v>
      </c>
      <c r="F84" s="271">
        <v>0</v>
      </c>
      <c r="G84" s="271">
        <v>0</v>
      </c>
    </row>
    <row r="85" spans="1:7" x14ac:dyDescent="0.2">
      <c r="A85" s="266" t="s">
        <v>1108</v>
      </c>
      <c r="B85" s="264" t="s">
        <v>1109</v>
      </c>
      <c r="C85" s="269" t="s">
        <v>1110</v>
      </c>
      <c r="D85" s="271">
        <v>7290.6702500000001</v>
      </c>
      <c r="E85" s="271">
        <v>0</v>
      </c>
      <c r="F85" s="271">
        <v>7290.6702500000001</v>
      </c>
      <c r="G85" s="271">
        <v>5960.4281899999996</v>
      </c>
    </row>
    <row r="86" spans="1:7" s="193" customFormat="1" x14ac:dyDescent="0.2">
      <c r="A86" s="266" t="s">
        <v>1111</v>
      </c>
      <c r="B86" s="264" t="s">
        <v>1112</v>
      </c>
      <c r="C86" s="269" t="s">
        <v>1113</v>
      </c>
      <c r="D86" s="271">
        <v>837.56182000000001</v>
      </c>
      <c r="E86" s="271">
        <v>0</v>
      </c>
      <c r="F86" s="271">
        <v>837.56182000000001</v>
      </c>
      <c r="G86" s="271">
        <v>747.88252</v>
      </c>
    </row>
    <row r="87" spans="1:7" x14ac:dyDescent="0.2">
      <c r="A87" s="274" t="s">
        <v>1114</v>
      </c>
      <c r="B87" s="268" t="s">
        <v>1115</v>
      </c>
      <c r="C87" s="272" t="s">
        <v>1116</v>
      </c>
      <c r="D87" s="271">
        <v>2095376.7408199999</v>
      </c>
      <c r="E87" s="271">
        <v>0</v>
      </c>
      <c r="F87" s="271">
        <v>2095376.7408199999</v>
      </c>
      <c r="G87" s="271">
        <v>2869139.4919500002</v>
      </c>
    </row>
    <row r="88" spans="1:7" x14ac:dyDescent="0.2">
      <c r="A88" s="1053" t="s">
        <v>1117</v>
      </c>
      <c r="B88" s="1040" t="s">
        <v>1118</v>
      </c>
      <c r="C88" s="1041" t="s">
        <v>1119</v>
      </c>
      <c r="D88" s="1062">
        <v>1140.9982500000001</v>
      </c>
      <c r="E88" s="1062">
        <v>479.14524999999998</v>
      </c>
      <c r="F88" s="1062">
        <v>661.85299999999995</v>
      </c>
      <c r="G88" s="1062">
        <v>165.7559</v>
      </c>
    </row>
    <row r="89" spans="1:7" x14ac:dyDescent="0.2">
      <c r="A89" s="1035" t="s">
        <v>1120</v>
      </c>
      <c r="B89" s="1035" t="s">
        <v>1121</v>
      </c>
      <c r="C89" s="1061" t="s">
        <v>59</v>
      </c>
      <c r="D89" s="1037">
        <v>9799330.7456400003</v>
      </c>
      <c r="E89" s="1037">
        <v>0</v>
      </c>
      <c r="F89" s="1037">
        <v>9799330.7456400003</v>
      </c>
      <c r="G89" s="1037">
        <v>9662321.7695899997</v>
      </c>
    </row>
    <row r="90" spans="1:7" x14ac:dyDescent="0.2">
      <c r="A90" s="1043" t="s">
        <v>1122</v>
      </c>
      <c r="B90" s="1043" t="s">
        <v>1123</v>
      </c>
      <c r="C90" s="1063" t="s">
        <v>1124</v>
      </c>
      <c r="D90" s="1064">
        <v>0</v>
      </c>
      <c r="E90" s="1064">
        <v>0</v>
      </c>
      <c r="F90" s="1064">
        <v>0</v>
      </c>
      <c r="G90" s="1064">
        <v>0</v>
      </c>
    </row>
    <row r="91" spans="1:7" x14ac:dyDescent="0.2">
      <c r="A91" s="264" t="s">
        <v>1125</v>
      </c>
      <c r="B91" s="264" t="s">
        <v>1126</v>
      </c>
      <c r="C91" s="269" t="s">
        <v>1127</v>
      </c>
      <c r="D91" s="271">
        <v>0</v>
      </c>
      <c r="E91" s="271">
        <v>0</v>
      </c>
      <c r="F91" s="271">
        <v>0</v>
      </c>
      <c r="G91" s="271">
        <v>0</v>
      </c>
    </row>
    <row r="92" spans="1:7" x14ac:dyDescent="0.2">
      <c r="A92" s="264" t="s">
        <v>1128</v>
      </c>
      <c r="B92" s="264" t="s">
        <v>1129</v>
      </c>
      <c r="C92" s="269" t="s">
        <v>1130</v>
      </c>
      <c r="D92" s="271">
        <v>0</v>
      </c>
      <c r="E92" s="271">
        <v>0</v>
      </c>
      <c r="F92" s="271">
        <v>0</v>
      </c>
      <c r="G92" s="271">
        <v>0</v>
      </c>
    </row>
    <row r="93" spans="1:7" x14ac:dyDescent="0.2">
      <c r="A93" s="264" t="s">
        <v>1131</v>
      </c>
      <c r="B93" s="264" t="s">
        <v>1132</v>
      </c>
      <c r="C93" s="269" t="s">
        <v>1133</v>
      </c>
      <c r="D93" s="271">
        <v>650000</v>
      </c>
      <c r="E93" s="271">
        <v>0</v>
      </c>
      <c r="F93" s="271">
        <v>650000</v>
      </c>
      <c r="G93" s="271">
        <v>500000</v>
      </c>
    </row>
    <row r="94" spans="1:7" x14ac:dyDescent="0.2">
      <c r="A94" s="264" t="s">
        <v>1134</v>
      </c>
      <c r="B94" s="264" t="s">
        <v>1135</v>
      </c>
      <c r="C94" s="269" t="s">
        <v>1136</v>
      </c>
      <c r="D94" s="271">
        <v>34999.878210000003</v>
      </c>
      <c r="E94" s="271">
        <v>0</v>
      </c>
      <c r="F94" s="271">
        <v>34999.878210000003</v>
      </c>
      <c r="G94" s="271">
        <v>16821.340069999998</v>
      </c>
    </row>
    <row r="95" spans="1:7" x14ac:dyDescent="0.2">
      <c r="A95" s="264" t="s">
        <v>1137</v>
      </c>
      <c r="B95" s="264" t="s">
        <v>1138</v>
      </c>
      <c r="C95" s="269" t="s">
        <v>1139</v>
      </c>
      <c r="D95" s="271">
        <v>1987.6256800000001</v>
      </c>
      <c r="E95" s="271">
        <v>0</v>
      </c>
      <c r="F95" s="271">
        <v>1987.6256800000001</v>
      </c>
      <c r="G95" s="271">
        <v>15029.57163</v>
      </c>
    </row>
    <row r="96" spans="1:7" x14ac:dyDescent="0.2">
      <c r="A96" s="264" t="s">
        <v>1143</v>
      </c>
      <c r="B96" s="264" t="s">
        <v>1144</v>
      </c>
      <c r="C96" s="269" t="s">
        <v>1145</v>
      </c>
      <c r="D96" s="271">
        <v>3815281.3707499998</v>
      </c>
      <c r="E96" s="271">
        <v>0</v>
      </c>
      <c r="F96" s="271">
        <v>3815281.3707499998</v>
      </c>
      <c r="G96" s="271">
        <v>5305995.6907000002</v>
      </c>
    </row>
    <row r="97" spans="1:7" x14ac:dyDescent="0.2">
      <c r="A97" s="264" t="s">
        <v>1146</v>
      </c>
      <c r="B97" s="264" t="s">
        <v>1147</v>
      </c>
      <c r="C97" s="269" t="s">
        <v>1148</v>
      </c>
      <c r="D97" s="271">
        <v>5296860.1927500004</v>
      </c>
      <c r="E97" s="271">
        <v>0</v>
      </c>
      <c r="F97" s="271">
        <v>5296860.1927500004</v>
      </c>
      <c r="G97" s="271">
        <v>3824297.2418</v>
      </c>
    </row>
    <row r="98" spans="1:7" x14ac:dyDescent="0.2">
      <c r="A98" s="264" t="s">
        <v>1149</v>
      </c>
      <c r="B98" s="264" t="s">
        <v>1150</v>
      </c>
      <c r="C98" s="269" t="s">
        <v>1151</v>
      </c>
      <c r="D98" s="271">
        <v>0</v>
      </c>
      <c r="E98" s="271">
        <v>0</v>
      </c>
      <c r="F98" s="271">
        <v>0</v>
      </c>
      <c r="G98" s="271">
        <v>0</v>
      </c>
    </row>
    <row r="99" spans="1:7" x14ac:dyDescent="0.2">
      <c r="A99" s="264" t="s">
        <v>1152</v>
      </c>
      <c r="B99" s="264" t="s">
        <v>1153</v>
      </c>
      <c r="C99" s="269" t="s">
        <v>1154</v>
      </c>
      <c r="D99" s="271">
        <v>0</v>
      </c>
      <c r="E99" s="271">
        <v>0</v>
      </c>
      <c r="F99" s="271">
        <v>0</v>
      </c>
      <c r="G99" s="271">
        <v>0</v>
      </c>
    </row>
    <row r="100" spans="1:7" x14ac:dyDescent="0.2">
      <c r="A100" s="1040" t="s">
        <v>1155</v>
      </c>
      <c r="B100" s="1040" t="s">
        <v>1156</v>
      </c>
      <c r="C100" s="1041" t="s">
        <v>1157</v>
      </c>
      <c r="D100" s="1062">
        <v>201.67824999999999</v>
      </c>
      <c r="E100" s="1062">
        <v>0</v>
      </c>
      <c r="F100" s="1062">
        <v>201.67824999999999</v>
      </c>
      <c r="G100" s="1062">
        <v>177.92538999999999</v>
      </c>
    </row>
    <row r="102" spans="1:7" ht="12.75" customHeight="1" x14ac:dyDescent="0.2"/>
    <row r="103" spans="1:7" s="193" customFormat="1" ht="12.75" customHeight="1" x14ac:dyDescent="0.2">
      <c r="A103" s="368"/>
      <c r="B103" s="244"/>
      <c r="C103" s="1065"/>
      <c r="D103" s="1066">
        <v>1</v>
      </c>
      <c r="E103" s="1066">
        <v>2</v>
      </c>
      <c r="F103" s="192"/>
      <c r="G103" s="192"/>
    </row>
    <row r="104" spans="1:7" s="193" customFormat="1" x14ac:dyDescent="0.2">
      <c r="A104" s="1431" t="s">
        <v>881</v>
      </c>
      <c r="B104" s="1432"/>
      <c r="C104" s="1437" t="s">
        <v>882</v>
      </c>
      <c r="D104" s="1428" t="s">
        <v>883</v>
      </c>
      <c r="E104" s="1429"/>
    </row>
    <row r="105" spans="1:7" s="193" customFormat="1" x14ac:dyDescent="0.2">
      <c r="A105" s="1435"/>
      <c r="B105" s="1436"/>
      <c r="C105" s="1442"/>
      <c r="D105" s="1067" t="s">
        <v>884</v>
      </c>
      <c r="E105" s="1051" t="s">
        <v>885</v>
      </c>
    </row>
    <row r="106" spans="1:7" s="193" customFormat="1" x14ac:dyDescent="0.2">
      <c r="A106" s="1056"/>
      <c r="B106" s="1056" t="s">
        <v>1158</v>
      </c>
      <c r="C106" s="1057" t="s">
        <v>59</v>
      </c>
      <c r="D106" s="1037">
        <v>21707768.69407</v>
      </c>
      <c r="E106" s="1037">
        <v>22656326.162640002</v>
      </c>
    </row>
    <row r="107" spans="1:7" s="193" customFormat="1" x14ac:dyDescent="0.2">
      <c r="A107" s="1056" t="s">
        <v>1159</v>
      </c>
      <c r="B107" s="1056" t="s">
        <v>1160</v>
      </c>
      <c r="C107" s="1057" t="s">
        <v>59</v>
      </c>
      <c r="D107" s="1037">
        <v>14059150.652380001</v>
      </c>
      <c r="E107" s="1037">
        <v>12659009.24745</v>
      </c>
    </row>
    <row r="108" spans="1:7" x14ac:dyDescent="0.2">
      <c r="A108" s="1056" t="s">
        <v>1161</v>
      </c>
      <c r="B108" s="1056" t="s">
        <v>1162</v>
      </c>
      <c r="C108" s="1057" t="s">
        <v>59</v>
      </c>
      <c r="D108" s="1037">
        <v>-15026838.00447</v>
      </c>
      <c r="E108" s="1037">
        <v>-11435551.312580001</v>
      </c>
      <c r="F108" s="193"/>
      <c r="G108" s="193"/>
    </row>
    <row r="109" spans="1:7" x14ac:dyDescent="0.2">
      <c r="A109" s="264" t="s">
        <v>1163</v>
      </c>
      <c r="B109" s="264" t="s">
        <v>1164</v>
      </c>
      <c r="C109" s="269" t="s">
        <v>1165</v>
      </c>
      <c r="D109" s="271">
        <v>-16150601.76787</v>
      </c>
      <c r="E109" s="271">
        <v>-12391158.144509999</v>
      </c>
    </row>
    <row r="110" spans="1:7" x14ac:dyDescent="0.2">
      <c r="A110" s="264" t="s">
        <v>1166</v>
      </c>
      <c r="B110" s="264" t="s">
        <v>1167</v>
      </c>
      <c r="C110" s="269" t="s">
        <v>1168</v>
      </c>
      <c r="D110" s="271">
        <v>2017124.4066099999</v>
      </c>
      <c r="E110" s="271">
        <v>1716101.86632</v>
      </c>
    </row>
    <row r="111" spans="1:7" x14ac:dyDescent="0.2">
      <c r="A111" s="264" t="s">
        <v>1169</v>
      </c>
      <c r="B111" s="264" t="s">
        <v>1170</v>
      </c>
      <c r="C111" s="269" t="s">
        <v>1171</v>
      </c>
      <c r="D111" s="271">
        <v>0</v>
      </c>
      <c r="E111" s="271">
        <v>0</v>
      </c>
    </row>
    <row r="112" spans="1:7" x14ac:dyDescent="0.2">
      <c r="A112" s="264" t="s">
        <v>1172</v>
      </c>
      <c r="B112" s="264" t="s">
        <v>1173</v>
      </c>
      <c r="C112" s="269" t="s">
        <v>1174</v>
      </c>
      <c r="D112" s="271">
        <v>-1201274.2319199999</v>
      </c>
      <c r="E112" s="271">
        <v>-1201274.2319199999</v>
      </c>
    </row>
    <row r="113" spans="1:7" x14ac:dyDescent="0.2">
      <c r="A113" s="264" t="s">
        <v>1175</v>
      </c>
      <c r="B113" s="264" t="s">
        <v>1176</v>
      </c>
      <c r="C113" s="269" t="s">
        <v>1177</v>
      </c>
      <c r="D113" s="271">
        <v>23.33</v>
      </c>
      <c r="E113" s="271">
        <v>143020.38305999999</v>
      </c>
    </row>
    <row r="114" spans="1:7" s="193" customFormat="1" x14ac:dyDescent="0.2">
      <c r="A114" s="264" t="s">
        <v>1178</v>
      </c>
      <c r="B114" s="264" t="s">
        <v>1179</v>
      </c>
      <c r="C114" s="269" t="s">
        <v>1180</v>
      </c>
      <c r="D114" s="271">
        <v>307890.25871000002</v>
      </c>
      <c r="E114" s="271">
        <v>297758.81446999998</v>
      </c>
      <c r="F114" s="192"/>
      <c r="G114" s="192"/>
    </row>
    <row r="115" spans="1:7" x14ac:dyDescent="0.2">
      <c r="A115" s="1056" t="s">
        <v>1181</v>
      </c>
      <c r="B115" s="1056" t="s">
        <v>1182</v>
      </c>
      <c r="C115" s="1057" t="s">
        <v>59</v>
      </c>
      <c r="D115" s="1037">
        <v>5625338.3562200004</v>
      </c>
      <c r="E115" s="1037">
        <v>4069073.4920100002</v>
      </c>
      <c r="F115" s="193"/>
      <c r="G115" s="193"/>
    </row>
    <row r="116" spans="1:7" s="193" customFormat="1" x14ac:dyDescent="0.2">
      <c r="A116" s="264" t="s">
        <v>1198</v>
      </c>
      <c r="B116" s="264" t="s">
        <v>1199</v>
      </c>
      <c r="C116" s="269" t="s">
        <v>1200</v>
      </c>
      <c r="D116" s="271">
        <v>5625338.3562200004</v>
      </c>
      <c r="E116" s="271">
        <v>4069073.4920100002</v>
      </c>
      <c r="F116" s="192"/>
      <c r="G116" s="192"/>
    </row>
    <row r="117" spans="1:7" x14ac:dyDescent="0.2">
      <c r="A117" s="1056" t="s">
        <v>1201</v>
      </c>
      <c r="B117" s="1056" t="s">
        <v>1202</v>
      </c>
      <c r="C117" s="1057" t="s">
        <v>59</v>
      </c>
      <c r="D117" s="1037">
        <v>23460650.300629999</v>
      </c>
      <c r="E117" s="1037">
        <v>20025487.068020001</v>
      </c>
      <c r="F117" s="193"/>
      <c r="G117" s="193"/>
    </row>
    <row r="118" spans="1:7" x14ac:dyDescent="0.2">
      <c r="A118" s="264" t="s">
        <v>1203</v>
      </c>
      <c r="B118" s="264" t="s">
        <v>1204</v>
      </c>
      <c r="C118" s="269" t="s">
        <v>59</v>
      </c>
      <c r="D118" s="271">
        <v>3435163.2326099998</v>
      </c>
      <c r="E118" s="271">
        <v>2857296.36619</v>
      </c>
    </row>
    <row r="119" spans="1:7" x14ac:dyDescent="0.2">
      <c r="A119" s="264" t="s">
        <v>1205</v>
      </c>
      <c r="B119" s="264" t="s">
        <v>1206</v>
      </c>
      <c r="C119" s="269" t="s">
        <v>1207</v>
      </c>
      <c r="D119" s="271">
        <v>0</v>
      </c>
      <c r="E119" s="271">
        <v>0</v>
      </c>
    </row>
    <row r="120" spans="1:7" s="193" customFormat="1" x14ac:dyDescent="0.2">
      <c r="A120" s="264" t="s">
        <v>1208</v>
      </c>
      <c r="B120" s="264" t="s">
        <v>1209</v>
      </c>
      <c r="C120" s="269" t="s">
        <v>1210</v>
      </c>
      <c r="D120" s="271">
        <v>20025487.068020001</v>
      </c>
      <c r="E120" s="271">
        <v>17168190.70183</v>
      </c>
      <c r="F120" s="192"/>
      <c r="G120" s="192"/>
    </row>
    <row r="121" spans="1:7" s="193" customFormat="1" x14ac:dyDescent="0.2">
      <c r="A121" s="1056" t="s">
        <v>1211</v>
      </c>
      <c r="B121" s="1056" t="s">
        <v>1212</v>
      </c>
      <c r="C121" s="1057" t="s">
        <v>59</v>
      </c>
      <c r="D121" s="1037">
        <v>7648618.0416900003</v>
      </c>
      <c r="E121" s="1037">
        <v>9997316.9151900001</v>
      </c>
    </row>
    <row r="122" spans="1:7" x14ac:dyDescent="0.2">
      <c r="A122" s="1056" t="s">
        <v>1213</v>
      </c>
      <c r="B122" s="1056" t="s">
        <v>1214</v>
      </c>
      <c r="C122" s="1057" t="s">
        <v>59</v>
      </c>
      <c r="D122" s="1037">
        <v>0</v>
      </c>
      <c r="E122" s="1037">
        <v>0</v>
      </c>
      <c r="F122" s="193"/>
      <c r="G122" s="193"/>
    </row>
    <row r="123" spans="1:7" s="193" customFormat="1" x14ac:dyDescent="0.2">
      <c r="A123" s="264" t="s">
        <v>1215</v>
      </c>
      <c r="B123" s="264" t="s">
        <v>1214</v>
      </c>
      <c r="C123" s="269" t="s">
        <v>1216</v>
      </c>
      <c r="D123" s="271">
        <v>0</v>
      </c>
      <c r="E123" s="271">
        <v>0</v>
      </c>
      <c r="F123" s="192"/>
      <c r="G123" s="192"/>
    </row>
    <row r="124" spans="1:7" x14ac:dyDescent="0.2">
      <c r="A124" s="1056" t="s">
        <v>1217</v>
      </c>
      <c r="B124" s="1056" t="s">
        <v>1218</v>
      </c>
      <c r="C124" s="1057" t="s">
        <v>59</v>
      </c>
      <c r="D124" s="1037">
        <v>4826201.1900399998</v>
      </c>
      <c r="E124" s="1037">
        <v>5220816.7037399998</v>
      </c>
      <c r="F124" s="193"/>
      <c r="G124" s="193"/>
    </row>
    <row r="125" spans="1:7" x14ac:dyDescent="0.2">
      <c r="A125" s="264" t="s">
        <v>1219</v>
      </c>
      <c r="B125" s="264" t="s">
        <v>1220</v>
      </c>
      <c r="C125" s="269" t="s">
        <v>1221</v>
      </c>
      <c r="D125" s="271">
        <v>3471128.3459299998</v>
      </c>
      <c r="E125" s="271">
        <v>3315252.9863999998</v>
      </c>
    </row>
    <row r="126" spans="1:7" x14ac:dyDescent="0.2">
      <c r="A126" s="264" t="s">
        <v>1222</v>
      </c>
      <c r="B126" s="264" t="s">
        <v>1223</v>
      </c>
      <c r="C126" s="269" t="s">
        <v>1224</v>
      </c>
      <c r="D126" s="271">
        <v>0</v>
      </c>
      <c r="E126" s="271">
        <v>0</v>
      </c>
    </row>
    <row r="127" spans="1:7" x14ac:dyDescent="0.2">
      <c r="A127" s="264" t="s">
        <v>1225</v>
      </c>
      <c r="B127" s="264" t="s">
        <v>1226</v>
      </c>
      <c r="C127" s="269" t="s">
        <v>1227</v>
      </c>
      <c r="D127" s="271">
        <v>0</v>
      </c>
      <c r="E127" s="271">
        <v>0</v>
      </c>
    </row>
    <row r="128" spans="1:7" x14ac:dyDescent="0.2">
      <c r="A128" s="264" t="s">
        <v>1228</v>
      </c>
      <c r="B128" s="264" t="s">
        <v>1229</v>
      </c>
      <c r="C128" s="269" t="s">
        <v>1230</v>
      </c>
      <c r="D128" s="271">
        <v>0</v>
      </c>
      <c r="E128" s="271">
        <v>0</v>
      </c>
    </row>
    <row r="129" spans="1:7" x14ac:dyDescent="0.2">
      <c r="A129" s="264" t="s">
        <v>1231</v>
      </c>
      <c r="B129" s="264" t="s">
        <v>1232</v>
      </c>
      <c r="C129" s="269" t="s">
        <v>1233</v>
      </c>
      <c r="D129" s="271">
        <v>0</v>
      </c>
      <c r="E129" s="271">
        <v>0</v>
      </c>
    </row>
    <row r="130" spans="1:7" x14ac:dyDescent="0.2">
      <c r="A130" s="264" t="s">
        <v>1234</v>
      </c>
      <c r="B130" s="264" t="s">
        <v>1235</v>
      </c>
      <c r="C130" s="269" t="s">
        <v>1236</v>
      </c>
      <c r="D130" s="271">
        <v>0</v>
      </c>
      <c r="E130" s="271">
        <v>0</v>
      </c>
    </row>
    <row r="131" spans="1:7" x14ac:dyDescent="0.2">
      <c r="A131" s="264" t="s">
        <v>1237</v>
      </c>
      <c r="B131" s="264" t="s">
        <v>1238</v>
      </c>
      <c r="C131" s="269" t="s">
        <v>1239</v>
      </c>
      <c r="D131" s="271">
        <v>86385.670100000003</v>
      </c>
      <c r="E131" s="271">
        <v>101442.603</v>
      </c>
    </row>
    <row r="132" spans="1:7" x14ac:dyDescent="0.2">
      <c r="A132" s="264" t="s">
        <v>1240</v>
      </c>
      <c r="B132" s="264" t="s">
        <v>1241</v>
      </c>
      <c r="C132" s="269" t="s">
        <v>1242</v>
      </c>
      <c r="D132" s="271">
        <v>1268687.17401</v>
      </c>
      <c r="E132" s="271">
        <v>1804121.1143400001</v>
      </c>
    </row>
    <row r="133" spans="1:7" x14ac:dyDescent="0.2">
      <c r="A133" s="1056" t="s">
        <v>1243</v>
      </c>
      <c r="B133" s="1056" t="s">
        <v>1244</v>
      </c>
      <c r="C133" s="1057" t="s">
        <v>59</v>
      </c>
      <c r="D133" s="1037">
        <v>2822416.8516500001</v>
      </c>
      <c r="E133" s="1037">
        <v>4776500.2114500003</v>
      </c>
      <c r="F133" s="193"/>
      <c r="G133" s="193"/>
    </row>
    <row r="134" spans="1:7" x14ac:dyDescent="0.2">
      <c r="A134" s="264" t="s">
        <v>1245</v>
      </c>
      <c r="B134" s="264" t="s">
        <v>1246</v>
      </c>
      <c r="C134" s="269" t="s">
        <v>1247</v>
      </c>
      <c r="D134" s="271">
        <v>0</v>
      </c>
      <c r="E134" s="271">
        <v>0</v>
      </c>
    </row>
    <row r="135" spans="1:7" x14ac:dyDescent="0.2">
      <c r="A135" s="264" t="s">
        <v>1248</v>
      </c>
      <c r="B135" s="264" t="s">
        <v>1249</v>
      </c>
      <c r="C135" s="269" t="s">
        <v>1250</v>
      </c>
      <c r="D135" s="271">
        <v>0</v>
      </c>
      <c r="E135" s="271">
        <v>0</v>
      </c>
    </row>
    <row r="136" spans="1:7" x14ac:dyDescent="0.2">
      <c r="A136" s="264" t="s">
        <v>1251</v>
      </c>
      <c r="B136" s="264" t="s">
        <v>1252</v>
      </c>
      <c r="C136" s="269" t="s">
        <v>1253</v>
      </c>
      <c r="D136" s="271">
        <v>0</v>
      </c>
      <c r="E136" s="271">
        <v>0</v>
      </c>
    </row>
    <row r="137" spans="1:7" x14ac:dyDescent="0.2">
      <c r="A137" s="264" t="s">
        <v>1254</v>
      </c>
      <c r="B137" s="264" t="s">
        <v>1255</v>
      </c>
      <c r="C137" s="269" t="s">
        <v>1256</v>
      </c>
      <c r="D137" s="271">
        <v>0</v>
      </c>
      <c r="E137" s="271">
        <v>0</v>
      </c>
    </row>
    <row r="138" spans="1:7" x14ac:dyDescent="0.2">
      <c r="A138" s="264" t="s">
        <v>1257</v>
      </c>
      <c r="B138" s="264" t="s">
        <v>1258</v>
      </c>
      <c r="C138" s="269" t="s">
        <v>1259</v>
      </c>
      <c r="D138" s="271">
        <v>192800.08082</v>
      </c>
      <c r="E138" s="271">
        <v>159273.79138000001</v>
      </c>
    </row>
    <row r="139" spans="1:7" x14ac:dyDescent="0.2">
      <c r="A139" s="264" t="s">
        <v>1260</v>
      </c>
      <c r="B139" s="264" t="s">
        <v>1261</v>
      </c>
      <c r="C139" s="269" t="s">
        <v>1262</v>
      </c>
      <c r="D139" s="271">
        <v>0</v>
      </c>
      <c r="E139" s="271">
        <v>0</v>
      </c>
    </row>
    <row r="140" spans="1:7" x14ac:dyDescent="0.2">
      <c r="A140" s="264" t="s">
        <v>1263</v>
      </c>
      <c r="B140" s="264" t="s">
        <v>1264</v>
      </c>
      <c r="C140" s="269" t="s">
        <v>1265</v>
      </c>
      <c r="D140" s="271">
        <v>14230.82705</v>
      </c>
      <c r="E140" s="271">
        <v>78136.5334</v>
      </c>
    </row>
    <row r="141" spans="1:7" x14ac:dyDescent="0.2">
      <c r="A141" s="264" t="s">
        <v>1266</v>
      </c>
      <c r="B141" s="264" t="s">
        <v>1267</v>
      </c>
      <c r="C141" s="269" t="s">
        <v>1268</v>
      </c>
      <c r="D141" s="271">
        <v>0</v>
      </c>
      <c r="E141" s="271">
        <v>0</v>
      </c>
    </row>
    <row r="142" spans="1:7" x14ac:dyDescent="0.2">
      <c r="A142" s="264" t="s">
        <v>1269</v>
      </c>
      <c r="B142" s="264" t="s">
        <v>1270</v>
      </c>
      <c r="C142" s="269" t="s">
        <v>1271</v>
      </c>
      <c r="D142" s="271">
        <v>0</v>
      </c>
      <c r="E142" s="271">
        <v>0</v>
      </c>
    </row>
    <row r="143" spans="1:7" ht="12.75" customHeight="1" x14ac:dyDescent="0.2">
      <c r="A143" s="264" t="s">
        <v>1272</v>
      </c>
      <c r="B143" s="264" t="s">
        <v>1273</v>
      </c>
      <c r="C143" s="269" t="s">
        <v>1274</v>
      </c>
      <c r="D143" s="271">
        <v>31724.511999999999</v>
      </c>
      <c r="E143" s="271">
        <v>30598.598000000002</v>
      </c>
    </row>
    <row r="144" spans="1:7" ht="12.75" customHeight="1" x14ac:dyDescent="0.2">
      <c r="A144" s="264" t="s">
        <v>1275</v>
      </c>
      <c r="B144" s="264" t="s">
        <v>1276</v>
      </c>
      <c r="C144" s="269" t="s">
        <v>1277</v>
      </c>
      <c r="D144" s="271">
        <v>7.6999999999999999E-2</v>
      </c>
      <c r="E144" s="271">
        <v>0</v>
      </c>
    </row>
    <row r="145" spans="1:5" ht="12.75" customHeight="1" x14ac:dyDescent="0.2">
      <c r="A145" s="264" t="s">
        <v>1278</v>
      </c>
      <c r="B145" s="264" t="s">
        <v>1062</v>
      </c>
      <c r="C145" s="269" t="s">
        <v>1063</v>
      </c>
      <c r="D145" s="271">
        <v>12033.616</v>
      </c>
      <c r="E145" s="271">
        <v>11336.415000000001</v>
      </c>
    </row>
    <row r="146" spans="1:5" ht="12.75" customHeight="1" x14ac:dyDescent="0.2">
      <c r="A146" s="264" t="s">
        <v>1279</v>
      </c>
      <c r="B146" s="264" t="s">
        <v>1065</v>
      </c>
      <c r="C146" s="269" t="s">
        <v>1066</v>
      </c>
      <c r="D146" s="271">
        <v>5315.8119999999999</v>
      </c>
      <c r="E146" s="271">
        <v>4989.9930000000004</v>
      </c>
    </row>
    <row r="147" spans="1:5" ht="12.75" customHeight="1" x14ac:dyDescent="0.2">
      <c r="A147" s="264" t="s">
        <v>1280</v>
      </c>
      <c r="B147" s="264" t="s">
        <v>1068</v>
      </c>
      <c r="C147" s="269" t="s">
        <v>1069</v>
      </c>
      <c r="D147" s="271">
        <v>0</v>
      </c>
      <c r="E147" s="271">
        <v>0</v>
      </c>
    </row>
    <row r="148" spans="1:5" ht="12.75" customHeight="1" x14ac:dyDescent="0.2">
      <c r="A148" s="264" t="s">
        <v>1281</v>
      </c>
      <c r="B148" s="264" t="s">
        <v>1071</v>
      </c>
      <c r="C148" s="269" t="s">
        <v>1072</v>
      </c>
      <c r="D148" s="271">
        <v>0</v>
      </c>
      <c r="E148" s="271">
        <v>0</v>
      </c>
    </row>
    <row r="149" spans="1:5" ht="12.75" customHeight="1" x14ac:dyDescent="0.2">
      <c r="A149" s="264" t="s">
        <v>1282</v>
      </c>
      <c r="B149" s="264" t="s">
        <v>1074</v>
      </c>
      <c r="C149" s="269" t="s">
        <v>1075</v>
      </c>
      <c r="D149" s="271">
        <v>3679.5450000000001</v>
      </c>
      <c r="E149" s="271">
        <v>3540.3490000000002</v>
      </c>
    </row>
    <row r="150" spans="1:5" ht="12.75" customHeight="1" x14ac:dyDescent="0.2">
      <c r="A150" s="264" t="s">
        <v>1283</v>
      </c>
      <c r="B150" s="264" t="s">
        <v>60</v>
      </c>
      <c r="C150" s="269" t="s">
        <v>1077</v>
      </c>
      <c r="D150" s="271">
        <v>9872.18</v>
      </c>
      <c r="E150" s="271">
        <v>9822.4380000000001</v>
      </c>
    </row>
    <row r="151" spans="1:5" ht="12.75" customHeight="1" x14ac:dyDescent="0.2">
      <c r="A151" s="264" t="s">
        <v>1284</v>
      </c>
      <c r="B151" s="264" t="s">
        <v>1285</v>
      </c>
      <c r="C151" s="269" t="s">
        <v>1286</v>
      </c>
      <c r="D151" s="271">
        <v>135663.17911999999</v>
      </c>
      <c r="E151" s="271">
        <v>172013.02299</v>
      </c>
    </row>
    <row r="152" spans="1:5" ht="12.75" customHeight="1" x14ac:dyDescent="0.2">
      <c r="A152" s="264" t="s">
        <v>1287</v>
      </c>
      <c r="B152" s="264" t="s">
        <v>1288</v>
      </c>
      <c r="C152" s="269" t="s">
        <v>1289</v>
      </c>
      <c r="D152" s="271">
        <v>10894.437</v>
      </c>
      <c r="E152" s="271">
        <v>9405.23</v>
      </c>
    </row>
    <row r="153" spans="1:5" ht="12.75" customHeight="1" x14ac:dyDescent="0.2">
      <c r="A153" s="264" t="s">
        <v>1290</v>
      </c>
      <c r="B153" s="264" t="s">
        <v>1291</v>
      </c>
      <c r="C153" s="269" t="s">
        <v>1292</v>
      </c>
      <c r="D153" s="271">
        <v>1927.1861899999999</v>
      </c>
      <c r="E153" s="271">
        <v>49424.593200000003</v>
      </c>
    </row>
    <row r="154" spans="1:5" ht="12.75" customHeight="1" x14ac:dyDescent="0.2">
      <c r="A154" s="264" t="s">
        <v>1293</v>
      </c>
      <c r="B154" s="264" t="s">
        <v>1294</v>
      </c>
      <c r="C154" s="269" t="s">
        <v>1295</v>
      </c>
      <c r="D154" s="271">
        <v>0</v>
      </c>
      <c r="E154" s="271">
        <v>0</v>
      </c>
    </row>
    <row r="155" spans="1:5" ht="12.75" customHeight="1" x14ac:dyDescent="0.2">
      <c r="A155" s="264" t="s">
        <v>1296</v>
      </c>
      <c r="B155" s="264" t="s">
        <v>1091</v>
      </c>
      <c r="C155" s="269" t="s">
        <v>1092</v>
      </c>
      <c r="D155" s="271">
        <v>0</v>
      </c>
      <c r="E155" s="271">
        <v>0</v>
      </c>
    </row>
    <row r="156" spans="1:5" ht="12.75" customHeight="1" x14ac:dyDescent="0.2">
      <c r="A156" s="264" t="s">
        <v>1297</v>
      </c>
      <c r="B156" s="264" t="s">
        <v>1298</v>
      </c>
      <c r="C156" s="269" t="s">
        <v>1299</v>
      </c>
      <c r="D156" s="271">
        <v>0</v>
      </c>
      <c r="E156" s="271">
        <v>0</v>
      </c>
    </row>
    <row r="157" spans="1:5" ht="12.75" customHeight="1" x14ac:dyDescent="0.2">
      <c r="A157" s="264" t="s">
        <v>1300</v>
      </c>
      <c r="B157" s="264" t="s">
        <v>1301</v>
      </c>
      <c r="C157" s="269" t="s">
        <v>1302</v>
      </c>
      <c r="D157" s="271">
        <v>0</v>
      </c>
      <c r="E157" s="271">
        <v>0</v>
      </c>
    </row>
    <row r="158" spans="1:5" ht="12.75" customHeight="1" x14ac:dyDescent="0.2">
      <c r="A158" s="264" t="s">
        <v>1303</v>
      </c>
      <c r="B158" s="264" t="s">
        <v>1304</v>
      </c>
      <c r="C158" s="269" t="s">
        <v>1305</v>
      </c>
      <c r="D158" s="271">
        <v>0</v>
      </c>
      <c r="E158" s="271">
        <v>0</v>
      </c>
    </row>
    <row r="159" spans="1:5" ht="12.75" customHeight="1" x14ac:dyDescent="0.2">
      <c r="A159" s="264" t="s">
        <v>1306</v>
      </c>
      <c r="B159" s="264" t="s">
        <v>1307</v>
      </c>
      <c r="C159" s="269" t="s">
        <v>1308</v>
      </c>
      <c r="D159" s="271">
        <v>58250.424789999997</v>
      </c>
      <c r="E159" s="271">
        <v>1096831.85393</v>
      </c>
    </row>
    <row r="160" spans="1:5" ht="12.75" customHeight="1" x14ac:dyDescent="0.2">
      <c r="A160" s="264" t="s">
        <v>1309</v>
      </c>
      <c r="B160" s="266" t="s">
        <v>1106</v>
      </c>
      <c r="C160" s="269" t="s">
        <v>1107</v>
      </c>
      <c r="D160" s="271">
        <v>0</v>
      </c>
      <c r="E160" s="271">
        <v>224.00076000000001</v>
      </c>
    </row>
    <row r="161" spans="1:5" ht="12.75" customHeight="1" x14ac:dyDescent="0.2">
      <c r="A161" s="266" t="s">
        <v>1310</v>
      </c>
      <c r="B161" s="264" t="s">
        <v>1311</v>
      </c>
      <c r="C161" s="269" t="s">
        <v>1312</v>
      </c>
      <c r="D161" s="271">
        <v>2518.4923899999999</v>
      </c>
      <c r="E161" s="271">
        <v>2623.67236</v>
      </c>
    </row>
    <row r="162" spans="1:5" ht="12.75" customHeight="1" x14ac:dyDescent="0.2">
      <c r="A162" s="266" t="s">
        <v>1313</v>
      </c>
      <c r="B162" s="264" t="s">
        <v>1314</v>
      </c>
      <c r="C162" s="269" t="s">
        <v>1315</v>
      </c>
      <c r="D162" s="271">
        <v>0</v>
      </c>
      <c r="E162" s="271">
        <v>0</v>
      </c>
    </row>
    <row r="163" spans="1:5" ht="12.75" customHeight="1" x14ac:dyDescent="0.2">
      <c r="A163" s="266" t="s">
        <v>1316</v>
      </c>
      <c r="B163" s="264" t="s">
        <v>1317</v>
      </c>
      <c r="C163" s="269" t="s">
        <v>1318</v>
      </c>
      <c r="D163" s="271">
        <v>2308323.95658</v>
      </c>
      <c r="E163" s="271">
        <v>3130247.9465200002</v>
      </c>
    </row>
    <row r="164" spans="1:5" ht="12.75" customHeight="1" x14ac:dyDescent="0.2">
      <c r="A164" s="1053" t="s">
        <v>1319</v>
      </c>
      <c r="B164" s="1040" t="s">
        <v>1320</v>
      </c>
      <c r="C164" s="1041" t="s">
        <v>1321</v>
      </c>
      <c r="D164" s="1062">
        <v>35182.525710000002</v>
      </c>
      <c r="E164" s="1062">
        <v>18031.77391</v>
      </c>
    </row>
  </sheetData>
  <mergeCells count="10">
    <mergeCell ref="A104:B105"/>
    <mergeCell ref="C104:C105"/>
    <mergeCell ref="D104:E104"/>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13" fitToHeight="2" orientation="portrait" useFirstPageNumber="1" r:id="rId1"/>
  <headerFooter alignWithMargins="0">
    <oddHeader>&amp;L&amp;"Tahoma,Kurzíva"Závěrečný účet Moravskoslezského kraje za rok 2025&amp;R&amp;"Tahoma,Kurzíva"Tabulka č. 38</oddHeader>
    <oddFooter>&amp;C&amp;"Tahoma,Obyčejné"&amp;P</oddFooter>
  </headerFooter>
  <rowBreaks count="1" manualBreakCount="1">
    <brk id="88" max="6"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C6F2-1A99-43F5-8E17-C847AC314E68}">
  <dimension ref="A1:G140"/>
  <sheetViews>
    <sheetView showGridLines="0" zoomScaleNormal="100" zoomScaleSheetLayoutView="100" workbookViewId="0">
      <selection activeCell="H9" sqref="H9"/>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8" width="10.85546875" style="192" customWidth="1"/>
    <col min="9" max="16384" width="9.28515625" style="192"/>
  </cols>
  <sheetData>
    <row r="1" spans="1:7" ht="18" customHeight="1" x14ac:dyDescent="0.2">
      <c r="A1" s="1430" t="s">
        <v>4478</v>
      </c>
      <c r="B1" s="1430"/>
      <c r="C1" s="1430"/>
      <c r="D1" s="1430"/>
      <c r="E1" s="1430"/>
      <c r="F1" s="1430"/>
      <c r="G1" s="1430"/>
    </row>
    <row r="2" spans="1:7" ht="18" customHeight="1" x14ac:dyDescent="0.2">
      <c r="A2" s="1430" t="s">
        <v>1323</v>
      </c>
      <c r="B2" s="1430"/>
      <c r="C2" s="1430"/>
      <c r="D2" s="1430"/>
      <c r="E2" s="1430"/>
      <c r="F2" s="1430"/>
      <c r="G2" s="1430"/>
    </row>
    <row r="4" spans="1:7" x14ac:dyDescent="0.2">
      <c r="A4" s="190"/>
      <c r="B4" s="190"/>
      <c r="C4" s="191"/>
      <c r="D4" s="1033">
        <v>1</v>
      </c>
      <c r="E4" s="1033">
        <v>2</v>
      </c>
      <c r="F4" s="1033">
        <v>3</v>
      </c>
      <c r="G4" s="1033">
        <v>4</v>
      </c>
    </row>
    <row r="5" spans="1:7" s="195" customForma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37">
        <v>77431367.462019995</v>
      </c>
      <c r="E8" s="1037">
        <v>21087775.507580001</v>
      </c>
      <c r="F8" s="1037">
        <v>56343591.954439998</v>
      </c>
      <c r="G8" s="1037">
        <v>54600781.67216</v>
      </c>
    </row>
    <row r="9" spans="1:7" s="196" customFormat="1" x14ac:dyDescent="0.2">
      <c r="A9" s="1056" t="s">
        <v>890</v>
      </c>
      <c r="B9" s="1056" t="s">
        <v>891</v>
      </c>
      <c r="C9" s="1057" t="s">
        <v>59</v>
      </c>
      <c r="D9" s="1037">
        <v>70129513.952549994</v>
      </c>
      <c r="E9" s="1037">
        <v>21080188.14085</v>
      </c>
      <c r="F9" s="1037">
        <v>49049325.811700001</v>
      </c>
      <c r="G9" s="1037">
        <v>47628215.104620002</v>
      </c>
    </row>
    <row r="10" spans="1:7" s="196" customFormat="1" x14ac:dyDescent="0.2">
      <c r="A10" s="1056" t="s">
        <v>892</v>
      </c>
      <c r="B10" s="1056" t="s">
        <v>893</v>
      </c>
      <c r="C10" s="1057" t="s">
        <v>59</v>
      </c>
      <c r="D10" s="1037">
        <v>632745.11988000001</v>
      </c>
      <c r="E10" s="1037">
        <v>436470.16120999999</v>
      </c>
      <c r="F10" s="1037">
        <v>196274.95866999999</v>
      </c>
      <c r="G10" s="1037">
        <v>165980.47255000001</v>
      </c>
    </row>
    <row r="11" spans="1:7" x14ac:dyDescent="0.2">
      <c r="A11" s="264" t="s">
        <v>894</v>
      </c>
      <c r="B11" s="264" t="s">
        <v>895</v>
      </c>
      <c r="C11" s="269" t="s">
        <v>896</v>
      </c>
      <c r="D11" s="275">
        <v>275.25</v>
      </c>
      <c r="E11" s="275">
        <v>273.19749999999999</v>
      </c>
      <c r="F11" s="275">
        <v>2.0525000000000002</v>
      </c>
      <c r="G11" s="275">
        <v>2.0525000000000002</v>
      </c>
    </row>
    <row r="12" spans="1:7" x14ac:dyDescent="0.2">
      <c r="A12" s="264" t="s">
        <v>897</v>
      </c>
      <c r="B12" s="264" t="s">
        <v>898</v>
      </c>
      <c r="C12" s="269" t="s">
        <v>899</v>
      </c>
      <c r="D12" s="275">
        <v>511100.00420999998</v>
      </c>
      <c r="E12" s="275">
        <v>330575.72047</v>
      </c>
      <c r="F12" s="275">
        <v>180524.28374000001</v>
      </c>
      <c r="G12" s="275">
        <v>141607.07483</v>
      </c>
    </row>
    <row r="13" spans="1:7" x14ac:dyDescent="0.2">
      <c r="A13" s="264" t="s">
        <v>900</v>
      </c>
      <c r="B13" s="264" t="s">
        <v>901</v>
      </c>
      <c r="C13" s="269" t="s">
        <v>902</v>
      </c>
      <c r="D13" s="275">
        <v>1918.9320399999999</v>
      </c>
      <c r="E13" s="275">
        <v>964.07600000000002</v>
      </c>
      <c r="F13" s="275">
        <v>954.85604000000001</v>
      </c>
      <c r="G13" s="275">
        <v>989.95403999999996</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87223.902709999995</v>
      </c>
      <c r="E15" s="275">
        <v>87223.902709999995</v>
      </c>
      <c r="F15" s="275">
        <v>0</v>
      </c>
      <c r="G15" s="275">
        <v>0</v>
      </c>
    </row>
    <row r="16" spans="1:7" x14ac:dyDescent="0.2">
      <c r="A16" s="264" t="s">
        <v>909</v>
      </c>
      <c r="B16" s="264" t="s">
        <v>910</v>
      </c>
      <c r="C16" s="269" t="s">
        <v>911</v>
      </c>
      <c r="D16" s="275">
        <v>28892.318190000002</v>
      </c>
      <c r="E16" s="275">
        <v>17433.26453</v>
      </c>
      <c r="F16" s="275">
        <v>11459.05366</v>
      </c>
      <c r="G16" s="275">
        <v>10337.30695</v>
      </c>
    </row>
    <row r="17" spans="1:7" x14ac:dyDescent="0.2">
      <c r="A17" s="264" t="s">
        <v>912</v>
      </c>
      <c r="B17" s="264" t="s">
        <v>913</v>
      </c>
      <c r="C17" s="269" t="s">
        <v>914</v>
      </c>
      <c r="D17" s="275">
        <v>3334.7127300000002</v>
      </c>
      <c r="E17" s="275">
        <v>0</v>
      </c>
      <c r="F17" s="275">
        <v>3334.7127300000002</v>
      </c>
      <c r="G17" s="275">
        <v>13044.08423</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s="196" customFormat="1" x14ac:dyDescent="0.2">
      <c r="A20" s="1056" t="s">
        <v>921</v>
      </c>
      <c r="B20" s="1056" t="s">
        <v>922</v>
      </c>
      <c r="C20" s="1057" t="s">
        <v>59</v>
      </c>
      <c r="D20" s="1037">
        <v>69495298.549769998</v>
      </c>
      <c r="E20" s="1037">
        <v>20643717.97964</v>
      </c>
      <c r="F20" s="1037">
        <v>48851580.570129998</v>
      </c>
      <c r="G20" s="1037">
        <v>47460908.706430003</v>
      </c>
    </row>
    <row r="21" spans="1:7" x14ac:dyDescent="0.2">
      <c r="A21" s="264" t="s">
        <v>923</v>
      </c>
      <c r="B21" s="264" t="s">
        <v>265</v>
      </c>
      <c r="C21" s="269" t="s">
        <v>924</v>
      </c>
      <c r="D21" s="275">
        <v>4821353.9263899997</v>
      </c>
      <c r="E21" s="275">
        <v>0</v>
      </c>
      <c r="F21" s="275">
        <v>4821353.9263899997</v>
      </c>
      <c r="G21" s="275">
        <v>4750214.3509600004</v>
      </c>
    </row>
    <row r="22" spans="1:7" x14ac:dyDescent="0.2">
      <c r="A22" s="264" t="s">
        <v>925</v>
      </c>
      <c r="B22" s="264" t="s">
        <v>926</v>
      </c>
      <c r="C22" s="269" t="s">
        <v>927</v>
      </c>
      <c r="D22" s="275">
        <v>83661.850470000005</v>
      </c>
      <c r="E22" s="275">
        <v>0</v>
      </c>
      <c r="F22" s="275">
        <v>83661.850470000005</v>
      </c>
      <c r="G22" s="275">
        <v>73430.319839999996</v>
      </c>
    </row>
    <row r="23" spans="1:7" x14ac:dyDescent="0.2">
      <c r="A23" s="264" t="s">
        <v>928</v>
      </c>
      <c r="B23" s="264" t="s">
        <v>929</v>
      </c>
      <c r="C23" s="269" t="s">
        <v>930</v>
      </c>
      <c r="D23" s="275">
        <v>49329198.710299999</v>
      </c>
      <c r="E23" s="275">
        <v>10548961.524970001</v>
      </c>
      <c r="F23" s="275">
        <v>38780237.185330003</v>
      </c>
      <c r="G23" s="275">
        <v>37400601.196220003</v>
      </c>
    </row>
    <row r="24" spans="1:7" ht="21" x14ac:dyDescent="0.2">
      <c r="A24" s="264" t="s">
        <v>931</v>
      </c>
      <c r="B24" s="264" t="s">
        <v>932</v>
      </c>
      <c r="C24" s="269" t="s">
        <v>933</v>
      </c>
      <c r="D24" s="275">
        <v>9538636.6102499999</v>
      </c>
      <c r="E24" s="275">
        <v>5842919.7453100001</v>
      </c>
      <c r="F24" s="275">
        <v>3695716.8649400002</v>
      </c>
      <c r="G24" s="275">
        <v>3520781.1961699999</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4251426.9103600001</v>
      </c>
      <c r="E26" s="275">
        <v>4251426.9103600001</v>
      </c>
      <c r="F26" s="275">
        <v>0</v>
      </c>
      <c r="G26" s="275">
        <v>0</v>
      </c>
    </row>
    <row r="27" spans="1:7" x14ac:dyDescent="0.2">
      <c r="A27" s="264" t="s">
        <v>940</v>
      </c>
      <c r="B27" s="264" t="s">
        <v>941</v>
      </c>
      <c r="C27" s="269" t="s">
        <v>942</v>
      </c>
      <c r="D27" s="275">
        <v>1115.7578799999999</v>
      </c>
      <c r="E27" s="275">
        <v>409.79899999999998</v>
      </c>
      <c r="F27" s="275">
        <v>705.95888000000002</v>
      </c>
      <c r="G27" s="275">
        <v>773.56709999999998</v>
      </c>
    </row>
    <row r="28" spans="1:7" x14ac:dyDescent="0.2">
      <c r="A28" s="264" t="s">
        <v>943</v>
      </c>
      <c r="B28" s="264" t="s">
        <v>944</v>
      </c>
      <c r="C28" s="269" t="s">
        <v>945</v>
      </c>
      <c r="D28" s="275">
        <v>1465443.61512</v>
      </c>
      <c r="E28" s="275">
        <v>0</v>
      </c>
      <c r="F28" s="275">
        <v>1465443.61512</v>
      </c>
      <c r="G28" s="275">
        <v>1711490.03746</v>
      </c>
    </row>
    <row r="29" spans="1:7" x14ac:dyDescent="0.2">
      <c r="A29" s="264" t="s">
        <v>946</v>
      </c>
      <c r="B29" s="264" t="s">
        <v>947</v>
      </c>
      <c r="C29" s="269" t="s">
        <v>948</v>
      </c>
      <c r="D29" s="275">
        <v>4461.1689999999999</v>
      </c>
      <c r="E29" s="275">
        <v>0</v>
      </c>
      <c r="F29" s="275">
        <v>4461.1689999999999</v>
      </c>
      <c r="G29" s="275">
        <v>3618.0386800000001</v>
      </c>
    </row>
    <row r="30" spans="1:7" x14ac:dyDescent="0.2">
      <c r="A30" s="266" t="s">
        <v>949</v>
      </c>
      <c r="B30" s="264" t="s">
        <v>950</v>
      </c>
      <c r="C30" s="269" t="s">
        <v>951</v>
      </c>
      <c r="D30" s="275">
        <v>0</v>
      </c>
      <c r="E30" s="275">
        <v>0</v>
      </c>
      <c r="F30" s="275">
        <v>0</v>
      </c>
      <c r="G30" s="275">
        <v>0</v>
      </c>
    </row>
    <row r="31" spans="1:7" s="196" customFormat="1" x14ac:dyDescent="0.2">
      <c r="A31" s="1056" t="s">
        <v>952</v>
      </c>
      <c r="B31" s="1056" t="s">
        <v>953</v>
      </c>
      <c r="C31" s="1057" t="s">
        <v>59</v>
      </c>
      <c r="D31" s="1037">
        <v>151.67444</v>
      </c>
      <c r="E31" s="1037">
        <v>0</v>
      </c>
      <c r="F31" s="1037">
        <v>151.67444</v>
      </c>
      <c r="G31" s="1037">
        <v>151.21948</v>
      </c>
    </row>
    <row r="32" spans="1:7" x14ac:dyDescent="0.2">
      <c r="A32" s="264" t="s">
        <v>954</v>
      </c>
      <c r="B32" s="264" t="s">
        <v>955</v>
      </c>
      <c r="C32" s="269" t="s">
        <v>956</v>
      </c>
      <c r="D32" s="275">
        <v>0</v>
      </c>
      <c r="E32" s="275">
        <v>0</v>
      </c>
      <c r="F32" s="275">
        <v>0</v>
      </c>
      <c r="G32" s="275">
        <v>0</v>
      </c>
    </row>
    <row r="33" spans="1:7"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151.67444</v>
      </c>
      <c r="E36" s="275">
        <v>0</v>
      </c>
      <c r="F36" s="275">
        <v>151.67444</v>
      </c>
      <c r="G36" s="275">
        <v>151.21948</v>
      </c>
    </row>
    <row r="37" spans="1:7" s="196" customFormat="1" x14ac:dyDescent="0.2">
      <c r="A37" s="1056" t="s">
        <v>978</v>
      </c>
      <c r="B37" s="1056" t="s">
        <v>979</v>
      </c>
      <c r="C37" s="1057" t="s">
        <v>59</v>
      </c>
      <c r="D37" s="1037">
        <v>1318.6084599999999</v>
      </c>
      <c r="E37" s="1037">
        <v>0</v>
      </c>
      <c r="F37" s="1037">
        <v>1318.6084599999999</v>
      </c>
      <c r="G37" s="1037">
        <v>1174.70616</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1020.4695</v>
      </c>
      <c r="E40" s="275">
        <v>0</v>
      </c>
      <c r="F40" s="275">
        <v>1020.4695</v>
      </c>
      <c r="G40" s="275">
        <v>885.10590999999999</v>
      </c>
    </row>
    <row r="41" spans="1:7" x14ac:dyDescent="0.2">
      <c r="A41" s="264" t="s">
        <v>992</v>
      </c>
      <c r="B41" s="264" t="s">
        <v>993</v>
      </c>
      <c r="C41" s="269" t="s">
        <v>994</v>
      </c>
      <c r="D41" s="275">
        <v>298.13896</v>
      </c>
      <c r="E41" s="275">
        <v>0</v>
      </c>
      <c r="F41" s="275">
        <v>298.13896</v>
      </c>
      <c r="G41" s="275">
        <v>289.60025000000002</v>
      </c>
    </row>
    <row r="42" spans="1:7" x14ac:dyDescent="0.2">
      <c r="A42" s="264" t="s">
        <v>995</v>
      </c>
      <c r="B42" s="268" t="s">
        <v>996</v>
      </c>
      <c r="C42" s="272" t="s">
        <v>997</v>
      </c>
      <c r="D42" s="275">
        <v>0</v>
      </c>
      <c r="E42" s="275">
        <v>0</v>
      </c>
      <c r="F42" s="275">
        <v>0</v>
      </c>
      <c r="G42" s="275">
        <v>0</v>
      </c>
    </row>
    <row r="43" spans="1:7" x14ac:dyDescent="0.2">
      <c r="A43" s="1035" t="s">
        <v>998</v>
      </c>
      <c r="B43" s="1035" t="s">
        <v>999</v>
      </c>
      <c r="C43" s="1061" t="s">
        <v>59</v>
      </c>
      <c r="D43" s="1037">
        <v>7301853.5094699999</v>
      </c>
      <c r="E43" s="1037">
        <v>7587.3667299999997</v>
      </c>
      <c r="F43" s="1037">
        <v>7294266.14274</v>
      </c>
      <c r="G43" s="1037">
        <v>6972566.5675400002</v>
      </c>
    </row>
    <row r="44" spans="1:7" x14ac:dyDescent="0.2">
      <c r="A44" s="1035" t="s">
        <v>1000</v>
      </c>
      <c r="B44" s="1035" t="s">
        <v>1001</v>
      </c>
      <c r="C44" s="1061" t="s">
        <v>59</v>
      </c>
      <c r="D44" s="1037">
        <v>529093.75545000006</v>
      </c>
      <c r="E44" s="1037">
        <v>0</v>
      </c>
      <c r="F44" s="1037">
        <v>529093.75545000006</v>
      </c>
      <c r="G44" s="1037">
        <v>489057.61947999999</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437223.29320999997</v>
      </c>
      <c r="E46" s="275">
        <v>0</v>
      </c>
      <c r="F46" s="275">
        <v>437223.29320999997</v>
      </c>
      <c r="G46" s="275">
        <v>403153.38101000001</v>
      </c>
    </row>
    <row r="47" spans="1:7" x14ac:dyDescent="0.2">
      <c r="A47" s="264" t="s">
        <v>1008</v>
      </c>
      <c r="B47" s="264" t="s">
        <v>1009</v>
      </c>
      <c r="C47" s="269" t="s">
        <v>1010</v>
      </c>
      <c r="D47" s="275">
        <v>1592.41616</v>
      </c>
      <c r="E47" s="275">
        <v>0</v>
      </c>
      <c r="F47" s="275">
        <v>1592.41616</v>
      </c>
      <c r="G47" s="275">
        <v>2663.2947399999998</v>
      </c>
    </row>
    <row r="48" spans="1:7" x14ac:dyDescent="0.2">
      <c r="A48" s="264" t="s">
        <v>1011</v>
      </c>
      <c r="B48" s="264" t="s">
        <v>1012</v>
      </c>
      <c r="C48" s="269" t="s">
        <v>1013</v>
      </c>
      <c r="D48" s="275">
        <v>6884.1739200000002</v>
      </c>
      <c r="E48" s="275">
        <v>0</v>
      </c>
      <c r="F48" s="275">
        <v>6884.1739200000002</v>
      </c>
      <c r="G48" s="275">
        <v>7434.4400900000001</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17542.672699999999</v>
      </c>
      <c r="E50" s="275">
        <v>0</v>
      </c>
      <c r="F50" s="275">
        <v>17542.672699999999</v>
      </c>
      <c r="G50" s="275">
        <v>15527.728859999999</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60046.321069999998</v>
      </c>
      <c r="E52" s="275">
        <v>0</v>
      </c>
      <c r="F52" s="275">
        <v>60046.321069999998</v>
      </c>
      <c r="G52" s="275">
        <v>56846.664579999997</v>
      </c>
    </row>
    <row r="53" spans="1:7" x14ac:dyDescent="0.2">
      <c r="A53" s="264" t="s">
        <v>1026</v>
      </c>
      <c r="B53" s="264" t="s">
        <v>1027</v>
      </c>
      <c r="C53" s="269" t="s">
        <v>1028</v>
      </c>
      <c r="D53" s="275">
        <v>106.65425999999999</v>
      </c>
      <c r="E53" s="275">
        <v>0</v>
      </c>
      <c r="F53" s="275">
        <v>106.65425999999999</v>
      </c>
      <c r="G53" s="275">
        <v>187.44028</v>
      </c>
    </row>
    <row r="54" spans="1:7" s="196" customFormat="1" x14ac:dyDescent="0.2">
      <c r="A54" s="268" t="s">
        <v>1029</v>
      </c>
      <c r="B54" s="268" t="s">
        <v>1030</v>
      </c>
      <c r="C54" s="272" t="s">
        <v>1031</v>
      </c>
      <c r="D54" s="275">
        <v>5698.2241299999996</v>
      </c>
      <c r="E54" s="275">
        <v>0</v>
      </c>
      <c r="F54" s="275">
        <v>5698.2241299999996</v>
      </c>
      <c r="G54" s="275">
        <v>3244.6699199999998</v>
      </c>
    </row>
    <row r="55" spans="1:7" x14ac:dyDescent="0.2">
      <c r="A55" s="1035" t="s">
        <v>1032</v>
      </c>
      <c r="B55" s="1035" t="s">
        <v>1033</v>
      </c>
      <c r="C55" s="1061" t="s">
        <v>59</v>
      </c>
      <c r="D55" s="1037">
        <v>2317590.5825899998</v>
      </c>
      <c r="E55" s="1037">
        <v>7587.3667299999997</v>
      </c>
      <c r="F55" s="1037">
        <v>2310003.2158599999</v>
      </c>
      <c r="G55" s="1037">
        <v>2033420.5695</v>
      </c>
    </row>
    <row r="56" spans="1:7" x14ac:dyDescent="0.2">
      <c r="A56" s="1043" t="s">
        <v>1034</v>
      </c>
      <c r="B56" s="1043" t="s">
        <v>1035</v>
      </c>
      <c r="C56" s="1063" t="s">
        <v>1036</v>
      </c>
      <c r="D56" s="275">
        <v>1200677.29528</v>
      </c>
      <c r="E56" s="275">
        <v>4433.5493999999999</v>
      </c>
      <c r="F56" s="275">
        <v>1196243.7458800001</v>
      </c>
      <c r="G56" s="275">
        <v>1097965.02275</v>
      </c>
    </row>
    <row r="57" spans="1:7" x14ac:dyDescent="0.2">
      <c r="A57" s="264" t="s">
        <v>1043</v>
      </c>
      <c r="B57" s="264" t="s">
        <v>1044</v>
      </c>
      <c r="C57" s="269" t="s">
        <v>1045</v>
      </c>
      <c r="D57" s="275">
        <v>66469.188429999995</v>
      </c>
      <c r="E57" s="275">
        <v>0</v>
      </c>
      <c r="F57" s="275">
        <v>66469.188429999995</v>
      </c>
      <c r="G57" s="275">
        <v>61603.627820000002</v>
      </c>
    </row>
    <row r="58" spans="1:7" x14ac:dyDescent="0.2">
      <c r="A58" s="264" t="s">
        <v>1046</v>
      </c>
      <c r="B58" s="264" t="s">
        <v>1047</v>
      </c>
      <c r="C58" s="269" t="s">
        <v>1048</v>
      </c>
      <c r="D58" s="275">
        <v>36825.724569999998</v>
      </c>
      <c r="E58" s="275">
        <v>242.50710000000001</v>
      </c>
      <c r="F58" s="275">
        <v>36583.217470000003</v>
      </c>
      <c r="G58" s="275">
        <v>13540.050139999999</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3350.8955599999999</v>
      </c>
      <c r="E60" s="275">
        <v>0</v>
      </c>
      <c r="F60" s="275">
        <v>3350.8955599999999</v>
      </c>
      <c r="G60" s="275">
        <v>3508.89464</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4532.8755899999996</v>
      </c>
      <c r="E64" s="275">
        <v>0</v>
      </c>
      <c r="F64" s="275">
        <v>4532.8755899999996</v>
      </c>
      <c r="G64" s="275">
        <v>2374.9180000000001</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2173.2835300000002</v>
      </c>
      <c r="E66" s="275">
        <v>0</v>
      </c>
      <c r="F66" s="275">
        <v>2173.2835300000002</v>
      </c>
      <c r="G66" s="275">
        <v>2428.3511899999999</v>
      </c>
    </row>
    <row r="67" spans="1:7" x14ac:dyDescent="0.2">
      <c r="A67" s="264" t="s">
        <v>1078</v>
      </c>
      <c r="B67" s="264" t="s">
        <v>1079</v>
      </c>
      <c r="C67" s="269" t="s">
        <v>1080</v>
      </c>
      <c r="D67" s="275">
        <v>1568.6357800000001</v>
      </c>
      <c r="E67" s="275">
        <v>0</v>
      </c>
      <c r="F67" s="275">
        <v>1568.6357800000001</v>
      </c>
      <c r="G67" s="275">
        <v>62.607999999999997</v>
      </c>
    </row>
    <row r="68" spans="1:7" x14ac:dyDescent="0.2">
      <c r="A68" s="264" t="s">
        <v>1081</v>
      </c>
      <c r="B68" s="264" t="s">
        <v>1082</v>
      </c>
      <c r="C68" s="269" t="s">
        <v>1083</v>
      </c>
      <c r="D68" s="275">
        <v>869.18075999999996</v>
      </c>
      <c r="E68" s="275">
        <v>0</v>
      </c>
      <c r="F68" s="275">
        <v>869.18075999999996</v>
      </c>
      <c r="G68" s="275">
        <v>657.20320000000004</v>
      </c>
    </row>
    <row r="69" spans="1:7" x14ac:dyDescent="0.2">
      <c r="A69" s="264" t="s">
        <v>1084</v>
      </c>
      <c r="B69" s="264" t="s">
        <v>1085</v>
      </c>
      <c r="C69" s="269" t="s">
        <v>1086</v>
      </c>
      <c r="D69" s="275">
        <v>1587.63132</v>
      </c>
      <c r="E69" s="275">
        <v>0</v>
      </c>
      <c r="F69" s="275">
        <v>1587.63132</v>
      </c>
      <c r="G69" s="275">
        <v>3417.4148599999999</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40412.848050000001</v>
      </c>
      <c r="E71" s="275">
        <v>0</v>
      </c>
      <c r="F71" s="275">
        <v>40412.848050000001</v>
      </c>
      <c r="G71" s="275">
        <v>32078.255440000001</v>
      </c>
    </row>
    <row r="72" spans="1:7" x14ac:dyDescent="0.2">
      <c r="A72" s="264" t="s">
        <v>1111</v>
      </c>
      <c r="B72" s="264" t="s">
        <v>1112</v>
      </c>
      <c r="C72" s="269" t="s">
        <v>1113</v>
      </c>
      <c r="D72" s="275">
        <v>5452.0438299999996</v>
      </c>
      <c r="E72" s="275">
        <v>0</v>
      </c>
      <c r="F72" s="275">
        <v>5452.0438299999996</v>
      </c>
      <c r="G72" s="275">
        <v>6589.6923800000004</v>
      </c>
    </row>
    <row r="73" spans="1:7" x14ac:dyDescent="0.2">
      <c r="A73" s="264" t="s">
        <v>1114</v>
      </c>
      <c r="B73" s="264" t="s">
        <v>1115</v>
      </c>
      <c r="C73" s="269" t="s">
        <v>1116</v>
      </c>
      <c r="D73" s="275">
        <v>921333.28108999995</v>
      </c>
      <c r="E73" s="275">
        <v>0</v>
      </c>
      <c r="F73" s="275">
        <v>921333.28108999995</v>
      </c>
      <c r="G73" s="275">
        <v>779233.04041999998</v>
      </c>
    </row>
    <row r="74" spans="1:7" s="196" customFormat="1" x14ac:dyDescent="0.2">
      <c r="A74" s="1068" t="s">
        <v>1117</v>
      </c>
      <c r="B74" s="1068" t="s">
        <v>1118</v>
      </c>
      <c r="C74" s="1069" t="s">
        <v>1119</v>
      </c>
      <c r="D74" s="1042">
        <v>32337.698799999998</v>
      </c>
      <c r="E74" s="1042">
        <v>2911.31023</v>
      </c>
      <c r="F74" s="1042">
        <v>29426.388569999999</v>
      </c>
      <c r="G74" s="1042">
        <v>29961.490659999999</v>
      </c>
    </row>
    <row r="75" spans="1:7" s="196" customFormat="1" x14ac:dyDescent="0.2">
      <c r="A75" s="1056" t="s">
        <v>1120</v>
      </c>
      <c r="B75" s="1056" t="s">
        <v>1121</v>
      </c>
      <c r="C75" s="1057" t="s">
        <v>59</v>
      </c>
      <c r="D75" s="1037">
        <v>4455169.1714300001</v>
      </c>
      <c r="E75" s="1037">
        <v>0</v>
      </c>
      <c r="F75" s="1037">
        <v>4455169.1714300001</v>
      </c>
      <c r="G75" s="1037">
        <v>4450088.3785600001</v>
      </c>
    </row>
    <row r="76" spans="1:7" s="196" customFormat="1"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x14ac:dyDescent="0.2">
      <c r="A79" s="264" t="s">
        <v>1131</v>
      </c>
      <c r="B79" s="264" t="s">
        <v>1132</v>
      </c>
      <c r="C79" s="269" t="s">
        <v>1133</v>
      </c>
      <c r="D79" s="275">
        <v>11409.381020000001</v>
      </c>
      <c r="E79" s="275">
        <v>0</v>
      </c>
      <c r="F79" s="275">
        <v>11409.381020000001</v>
      </c>
      <c r="G79" s="275">
        <v>10541.17893</v>
      </c>
    </row>
    <row r="80" spans="1:7" x14ac:dyDescent="0.2">
      <c r="A80" s="264" t="s">
        <v>1134</v>
      </c>
      <c r="B80" s="264" t="s">
        <v>1135</v>
      </c>
      <c r="C80" s="269" t="s">
        <v>1136</v>
      </c>
      <c r="D80" s="275">
        <v>60422.900280000002</v>
      </c>
      <c r="E80" s="275">
        <v>0</v>
      </c>
      <c r="F80" s="275">
        <v>60422.900280000002</v>
      </c>
      <c r="G80" s="275">
        <v>59531.407489999998</v>
      </c>
    </row>
    <row r="81" spans="1:7" x14ac:dyDescent="0.2">
      <c r="A81" s="264" t="s">
        <v>1137</v>
      </c>
      <c r="B81" s="264" t="s">
        <v>1138</v>
      </c>
      <c r="C81" s="269" t="s">
        <v>1139</v>
      </c>
      <c r="D81" s="275">
        <v>4295093.4657100001</v>
      </c>
      <c r="E81" s="275">
        <v>0</v>
      </c>
      <c r="F81" s="275">
        <v>4295093.4657100001</v>
      </c>
      <c r="G81" s="275">
        <v>4281500.4541999996</v>
      </c>
    </row>
    <row r="82" spans="1:7" x14ac:dyDescent="0.2">
      <c r="A82" s="264" t="s">
        <v>1140</v>
      </c>
      <c r="B82" s="264" t="s">
        <v>1141</v>
      </c>
      <c r="C82" s="269" t="s">
        <v>1142</v>
      </c>
      <c r="D82" s="275">
        <v>71604.89688</v>
      </c>
      <c r="E82" s="275">
        <v>0</v>
      </c>
      <c r="F82" s="275">
        <v>71604.89688</v>
      </c>
      <c r="G82" s="275">
        <v>83103.58567</v>
      </c>
    </row>
    <row r="83" spans="1:7" x14ac:dyDescent="0.2">
      <c r="A83" s="264" t="s">
        <v>1149</v>
      </c>
      <c r="B83" s="264" t="s">
        <v>1150</v>
      </c>
      <c r="C83" s="269" t="s">
        <v>1151</v>
      </c>
      <c r="D83" s="275">
        <v>1146.4164800000001</v>
      </c>
      <c r="E83" s="275">
        <v>0</v>
      </c>
      <c r="F83" s="275">
        <v>1146.4164800000001</v>
      </c>
      <c r="G83" s="275">
        <v>1250.3308500000001</v>
      </c>
    </row>
    <row r="84" spans="1:7" x14ac:dyDescent="0.2">
      <c r="A84" s="264" t="s">
        <v>1152</v>
      </c>
      <c r="B84" s="264" t="s">
        <v>1153</v>
      </c>
      <c r="C84" s="269" t="s">
        <v>1154</v>
      </c>
      <c r="D84" s="275">
        <v>15.802</v>
      </c>
      <c r="E84" s="275">
        <v>0</v>
      </c>
      <c r="F84" s="275">
        <v>15.802</v>
      </c>
      <c r="G84" s="275">
        <v>21.387</v>
      </c>
    </row>
    <row r="85" spans="1:7" x14ac:dyDescent="0.2">
      <c r="A85" s="1040" t="s">
        <v>1155</v>
      </c>
      <c r="B85" s="1040" t="s">
        <v>1156</v>
      </c>
      <c r="C85" s="1041" t="s">
        <v>1157</v>
      </c>
      <c r="D85" s="1042">
        <v>15476.30906</v>
      </c>
      <c r="E85" s="1042">
        <v>0</v>
      </c>
      <c r="F85" s="1042">
        <v>15476.30906</v>
      </c>
      <c r="G85" s="1042">
        <v>14140.03442</v>
      </c>
    </row>
    <row r="86" spans="1:7" x14ac:dyDescent="0.2">
      <c r="A86" s="245"/>
      <c r="B86" s="245"/>
      <c r="C86" s="245"/>
      <c r="D86" s="246"/>
      <c r="E86" s="247"/>
      <c r="F86" s="246"/>
      <c r="G86" s="246"/>
    </row>
    <row r="87" spans="1:7" x14ac:dyDescent="0.2">
      <c r="A87" s="245"/>
      <c r="B87" s="245"/>
      <c r="C87" s="245"/>
      <c r="D87" s="246"/>
      <c r="E87" s="247"/>
      <c r="F87" s="246"/>
      <c r="G87" s="246"/>
    </row>
    <row r="88" spans="1:7" x14ac:dyDescent="0.2">
      <c r="A88" s="368"/>
      <c r="B88" s="244"/>
      <c r="C88" s="1065"/>
      <c r="D88" s="1049">
        <v>1</v>
      </c>
      <c r="E88" s="1049">
        <v>2</v>
      </c>
      <c r="F88" s="239"/>
      <c r="G88" s="240"/>
    </row>
    <row r="89" spans="1:7" s="193" customFormat="1" ht="14.25" customHeight="1" x14ac:dyDescent="0.2">
      <c r="A89" s="1431" t="s">
        <v>881</v>
      </c>
      <c r="B89" s="1432"/>
      <c r="C89" s="1437" t="s">
        <v>882</v>
      </c>
      <c r="D89" s="1451" t="s">
        <v>883</v>
      </c>
      <c r="E89" s="1451"/>
      <c r="F89" s="239"/>
      <c r="G89" s="240"/>
    </row>
    <row r="90" spans="1:7" s="193" customFormat="1" x14ac:dyDescent="0.2">
      <c r="A90" s="1435"/>
      <c r="B90" s="1436"/>
      <c r="C90" s="1442"/>
      <c r="D90" s="1050" t="s">
        <v>884</v>
      </c>
      <c r="E90" s="1051" t="s">
        <v>885</v>
      </c>
      <c r="F90" s="239"/>
      <c r="G90" s="240"/>
    </row>
    <row r="91" spans="1:7" s="196" customFormat="1" x14ac:dyDescent="0.2">
      <c r="A91" s="1056"/>
      <c r="B91" s="1056" t="s">
        <v>1158</v>
      </c>
      <c r="C91" s="1057" t="s">
        <v>59</v>
      </c>
      <c r="D91" s="1037">
        <v>56343591.954439998</v>
      </c>
      <c r="E91" s="1037">
        <v>54600781.67216</v>
      </c>
      <c r="F91" s="237"/>
      <c r="G91" s="238"/>
    </row>
    <row r="92" spans="1:7" s="196" customFormat="1" x14ac:dyDescent="0.2">
      <c r="A92" s="1056" t="s">
        <v>1159</v>
      </c>
      <c r="B92" s="1056" t="s">
        <v>1160</v>
      </c>
      <c r="C92" s="1057" t="s">
        <v>59</v>
      </c>
      <c r="D92" s="1037">
        <v>51757970.739950001</v>
      </c>
      <c r="E92" s="1037">
        <v>50039884.892480001</v>
      </c>
      <c r="F92" s="237"/>
      <c r="G92" s="238"/>
    </row>
    <row r="93" spans="1:7" s="196" customFormat="1" x14ac:dyDescent="0.2">
      <c r="A93" s="1056" t="s">
        <v>1161</v>
      </c>
      <c r="B93" s="1056" t="s">
        <v>1162</v>
      </c>
      <c r="C93" s="1057" t="s">
        <v>59</v>
      </c>
      <c r="D93" s="1037">
        <v>49973734.340510003</v>
      </c>
      <c r="E93" s="1037">
        <v>48466569.8873</v>
      </c>
      <c r="F93" s="237"/>
      <c r="G93" s="238"/>
    </row>
    <row r="94" spans="1:7" x14ac:dyDescent="0.2">
      <c r="A94" s="264" t="s">
        <v>1163</v>
      </c>
      <c r="B94" s="264" t="s">
        <v>1164</v>
      </c>
      <c r="C94" s="269" t="s">
        <v>1165</v>
      </c>
      <c r="D94" s="275">
        <v>40273685.531460002</v>
      </c>
      <c r="E94" s="275">
        <v>38539090.572839998</v>
      </c>
      <c r="F94" s="239"/>
      <c r="G94" s="240"/>
    </row>
    <row r="95" spans="1:7" x14ac:dyDescent="0.2">
      <c r="A95" s="264" t="s">
        <v>1166</v>
      </c>
      <c r="B95" s="264" t="s">
        <v>1167</v>
      </c>
      <c r="C95" s="269" t="s">
        <v>1168</v>
      </c>
      <c r="D95" s="275">
        <v>10319389.54716</v>
      </c>
      <c r="E95" s="275">
        <v>10546424.114229999</v>
      </c>
      <c r="F95" s="239"/>
      <c r="G95" s="234"/>
    </row>
    <row r="96" spans="1:7" x14ac:dyDescent="0.2">
      <c r="A96" s="264" t="s">
        <v>1169</v>
      </c>
      <c r="B96" s="264" t="s">
        <v>1170</v>
      </c>
      <c r="C96" s="269" t="s">
        <v>1171</v>
      </c>
      <c r="D96" s="275">
        <v>0</v>
      </c>
      <c r="E96" s="275">
        <v>0</v>
      </c>
      <c r="F96" s="241"/>
      <c r="G96" s="234"/>
    </row>
    <row r="97" spans="1:7" x14ac:dyDescent="0.2">
      <c r="A97" s="264" t="s">
        <v>1172</v>
      </c>
      <c r="B97" s="264" t="s">
        <v>1173</v>
      </c>
      <c r="C97" s="269" t="s">
        <v>1174</v>
      </c>
      <c r="D97" s="275">
        <v>-632739.68614000001</v>
      </c>
      <c r="E97" s="275">
        <v>-632739.68614000001</v>
      </c>
      <c r="F97" s="241"/>
      <c r="G97" s="234"/>
    </row>
    <row r="98" spans="1:7" x14ac:dyDescent="0.2">
      <c r="A98" s="264" t="s">
        <v>1175</v>
      </c>
      <c r="B98" s="264" t="s">
        <v>1176</v>
      </c>
      <c r="C98" s="269" t="s">
        <v>1177</v>
      </c>
      <c r="D98" s="275">
        <v>0</v>
      </c>
      <c r="E98" s="275">
        <v>0</v>
      </c>
      <c r="F98" s="241"/>
      <c r="G98" s="234"/>
    </row>
    <row r="99" spans="1:7" x14ac:dyDescent="0.2">
      <c r="A99" s="264" t="s">
        <v>1178</v>
      </c>
      <c r="B99" s="264" t="s">
        <v>1179</v>
      </c>
      <c r="C99" s="269" t="s">
        <v>1180</v>
      </c>
      <c r="D99" s="275">
        <v>13398.94803</v>
      </c>
      <c r="E99" s="275">
        <v>13794.88637</v>
      </c>
      <c r="F99" s="241"/>
      <c r="G99" s="234"/>
    </row>
    <row r="100" spans="1:7" s="196" customFormat="1" x14ac:dyDescent="0.2">
      <c r="A100" s="1056" t="s">
        <v>1181</v>
      </c>
      <c r="B100" s="1056" t="s">
        <v>1182</v>
      </c>
      <c r="C100" s="1057" t="s">
        <v>59</v>
      </c>
      <c r="D100" s="1037">
        <v>1976709.9794699999</v>
      </c>
      <c r="E100" s="1037">
        <v>1697051.7161900001</v>
      </c>
      <c r="F100" s="237"/>
      <c r="G100" s="238"/>
    </row>
    <row r="101" spans="1:7" x14ac:dyDescent="0.2">
      <c r="A101" s="264" t="s">
        <v>1183</v>
      </c>
      <c r="B101" s="264" t="s">
        <v>1184</v>
      </c>
      <c r="C101" s="269" t="s">
        <v>1185</v>
      </c>
      <c r="D101" s="275">
        <v>108588.1134</v>
      </c>
      <c r="E101" s="275">
        <v>107303.30525999999</v>
      </c>
      <c r="F101" s="239"/>
      <c r="G101" s="240"/>
    </row>
    <row r="102" spans="1:7" x14ac:dyDescent="0.2">
      <c r="A102" s="264" t="s">
        <v>1186</v>
      </c>
      <c r="B102" s="264" t="s">
        <v>1187</v>
      </c>
      <c r="C102" s="269" t="s">
        <v>1188</v>
      </c>
      <c r="D102" s="275">
        <v>77771.884059999997</v>
      </c>
      <c r="E102" s="275">
        <v>88679.762199999997</v>
      </c>
      <c r="F102" s="239"/>
      <c r="G102" s="240"/>
    </row>
    <row r="103" spans="1:7" ht="13.5" customHeight="1" x14ac:dyDescent="0.2">
      <c r="A103" s="264" t="s">
        <v>1189</v>
      </c>
      <c r="B103" s="264" t="s">
        <v>1190</v>
      </c>
      <c r="C103" s="269" t="s">
        <v>1191</v>
      </c>
      <c r="D103" s="275">
        <v>385213.20632</v>
      </c>
      <c r="E103" s="275">
        <v>349827.59973999998</v>
      </c>
      <c r="F103" s="239"/>
      <c r="G103" s="240"/>
    </row>
    <row r="104" spans="1:7" x14ac:dyDescent="0.2">
      <c r="A104" s="264" t="s">
        <v>1192</v>
      </c>
      <c r="B104" s="264" t="s">
        <v>1193</v>
      </c>
      <c r="C104" s="269" t="s">
        <v>1194</v>
      </c>
      <c r="D104" s="275">
        <v>75369.227639999997</v>
      </c>
      <c r="E104" s="275">
        <v>62011.273930000003</v>
      </c>
      <c r="F104" s="241"/>
      <c r="G104" s="234"/>
    </row>
    <row r="105" spans="1:7" x14ac:dyDescent="0.2">
      <c r="A105" s="264" t="s">
        <v>1195</v>
      </c>
      <c r="B105" s="264" t="s">
        <v>1196</v>
      </c>
      <c r="C105" s="269" t="s">
        <v>1197</v>
      </c>
      <c r="D105" s="275">
        <v>1329767.5480500001</v>
      </c>
      <c r="E105" s="275">
        <v>1089229.7750599999</v>
      </c>
      <c r="F105" s="239"/>
      <c r="G105" s="240"/>
    </row>
    <row r="106" spans="1:7" s="196" customFormat="1" x14ac:dyDescent="0.2">
      <c r="A106" s="1056" t="s">
        <v>1201</v>
      </c>
      <c r="B106" s="1056" t="s">
        <v>1202</v>
      </c>
      <c r="C106" s="1057" t="s">
        <v>59</v>
      </c>
      <c r="D106" s="1037">
        <v>-192473.58003000001</v>
      </c>
      <c r="E106" s="1037">
        <v>-123736.71101</v>
      </c>
      <c r="F106" s="237"/>
      <c r="G106" s="238"/>
    </row>
    <row r="107" spans="1:7" x14ac:dyDescent="0.2">
      <c r="A107" s="264" t="s">
        <v>1203</v>
      </c>
      <c r="B107" s="264" t="s">
        <v>1204</v>
      </c>
      <c r="C107" s="269" t="s">
        <v>59</v>
      </c>
      <c r="D107" s="275">
        <v>48068.850619999997</v>
      </c>
      <c r="E107" s="275">
        <v>114492.81359000001</v>
      </c>
      <c r="F107" s="239"/>
      <c r="G107" s="234"/>
    </row>
    <row r="108" spans="1:7" x14ac:dyDescent="0.2">
      <c r="A108" s="264" t="s">
        <v>1205</v>
      </c>
      <c r="B108" s="264" t="s">
        <v>1206</v>
      </c>
      <c r="C108" s="269" t="s">
        <v>1207</v>
      </c>
      <c r="D108" s="275">
        <v>0</v>
      </c>
      <c r="E108" s="275">
        <v>0</v>
      </c>
      <c r="F108" s="241"/>
      <c r="G108" s="240"/>
    </row>
    <row r="109" spans="1:7" x14ac:dyDescent="0.2">
      <c r="A109" s="264" t="s">
        <v>1208</v>
      </c>
      <c r="B109" s="264" t="s">
        <v>1209</v>
      </c>
      <c r="C109" s="269" t="s">
        <v>1210</v>
      </c>
      <c r="D109" s="275">
        <v>-240542.43064999999</v>
      </c>
      <c r="E109" s="275">
        <v>-238229.5246</v>
      </c>
      <c r="F109" s="241"/>
      <c r="G109" s="234"/>
    </row>
    <row r="110" spans="1:7" s="196" customFormat="1" x14ac:dyDescent="0.2">
      <c r="A110" s="1056" t="s">
        <v>1211</v>
      </c>
      <c r="B110" s="1056" t="s">
        <v>1212</v>
      </c>
      <c r="C110" s="1057" t="s">
        <v>59</v>
      </c>
      <c r="D110" s="1037">
        <v>4585621.2144900002</v>
      </c>
      <c r="E110" s="1037">
        <v>4560896.7796799997</v>
      </c>
      <c r="F110" s="237"/>
      <c r="G110" s="238"/>
    </row>
    <row r="111" spans="1:7" s="196" customFormat="1" x14ac:dyDescent="0.2">
      <c r="A111" s="1056" t="s">
        <v>1213</v>
      </c>
      <c r="B111" s="1056" t="s">
        <v>1214</v>
      </c>
      <c r="C111" s="1057" t="s">
        <v>59</v>
      </c>
      <c r="D111" s="1037">
        <v>12651.222089999999</v>
      </c>
      <c r="E111" s="1037">
        <v>14240.189770000001</v>
      </c>
      <c r="F111" s="237"/>
      <c r="G111" s="238"/>
    </row>
    <row r="112" spans="1:7" x14ac:dyDescent="0.2">
      <c r="A112" s="264" t="s">
        <v>1215</v>
      </c>
      <c r="B112" s="264" t="s">
        <v>1214</v>
      </c>
      <c r="C112" s="269" t="s">
        <v>1216</v>
      </c>
      <c r="D112" s="275">
        <v>12651.222089999999</v>
      </c>
      <c r="E112" s="275">
        <v>14240.189770000001</v>
      </c>
      <c r="F112" s="241"/>
      <c r="G112" s="234"/>
    </row>
    <row r="113" spans="1:7" s="196" customFormat="1" x14ac:dyDescent="0.2">
      <c r="A113" s="1056" t="s">
        <v>1217</v>
      </c>
      <c r="B113" s="1056" t="s">
        <v>1218</v>
      </c>
      <c r="C113" s="1057" t="s">
        <v>59</v>
      </c>
      <c r="D113" s="1037">
        <v>753305.7254</v>
      </c>
      <c r="E113" s="1037">
        <v>663169.88827</v>
      </c>
      <c r="F113" s="237"/>
      <c r="G113" s="238"/>
    </row>
    <row r="114" spans="1:7" x14ac:dyDescent="0.2">
      <c r="A114" s="264" t="s">
        <v>1219</v>
      </c>
      <c r="B114" s="264" t="s">
        <v>1220</v>
      </c>
      <c r="C114" s="269" t="s">
        <v>1221</v>
      </c>
      <c r="D114" s="275">
        <v>9847.7730200000005</v>
      </c>
      <c r="E114" s="275">
        <v>8764.1458500000008</v>
      </c>
      <c r="F114" s="241"/>
      <c r="G114" s="234"/>
    </row>
    <row r="115" spans="1:7" x14ac:dyDescent="0.2">
      <c r="A115" s="264" t="s">
        <v>1222</v>
      </c>
      <c r="B115" s="264" t="s">
        <v>1223</v>
      </c>
      <c r="C115" s="269" t="s">
        <v>1224</v>
      </c>
      <c r="D115" s="275">
        <v>186356.63060999999</v>
      </c>
      <c r="E115" s="275">
        <v>221115.17725000001</v>
      </c>
      <c r="F115" s="241"/>
      <c r="G115" s="234"/>
    </row>
    <row r="116" spans="1:7" x14ac:dyDescent="0.2">
      <c r="A116" s="264" t="s">
        <v>1228</v>
      </c>
      <c r="B116" s="264" t="s">
        <v>1229</v>
      </c>
      <c r="C116" s="269" t="s">
        <v>1230</v>
      </c>
      <c r="D116" s="275">
        <v>764.85162000000003</v>
      </c>
      <c r="E116" s="275">
        <v>523.59047999999996</v>
      </c>
      <c r="F116" s="241"/>
      <c r="G116" s="234"/>
    </row>
    <row r="117" spans="1:7" x14ac:dyDescent="0.2">
      <c r="A117" s="264" t="s">
        <v>1237</v>
      </c>
      <c r="B117" s="264" t="s">
        <v>1238</v>
      </c>
      <c r="C117" s="269" t="s">
        <v>1239</v>
      </c>
      <c r="D117" s="275">
        <v>1492.91678</v>
      </c>
      <c r="E117" s="275">
        <v>1509.61646</v>
      </c>
      <c r="F117" s="241"/>
      <c r="G117" s="234"/>
    </row>
    <row r="118" spans="1:7" x14ac:dyDescent="0.2">
      <c r="A118" s="264" t="s">
        <v>1240</v>
      </c>
      <c r="B118" s="264" t="s">
        <v>1241</v>
      </c>
      <c r="C118" s="269" t="s">
        <v>1242</v>
      </c>
      <c r="D118" s="275">
        <v>554843.55336999998</v>
      </c>
      <c r="E118" s="275">
        <v>431257.35823000001</v>
      </c>
      <c r="F118" s="241"/>
      <c r="G118" s="234"/>
    </row>
    <row r="119" spans="1:7" s="196" customFormat="1" x14ac:dyDescent="0.2">
      <c r="A119" s="1056" t="s">
        <v>1243</v>
      </c>
      <c r="B119" s="1056" t="s">
        <v>1244</v>
      </c>
      <c r="C119" s="1057" t="s">
        <v>59</v>
      </c>
      <c r="D119" s="1037">
        <v>3819664.267</v>
      </c>
      <c r="E119" s="1037">
        <v>3883486.7016400001</v>
      </c>
      <c r="F119" s="237"/>
      <c r="G119" s="238"/>
    </row>
    <row r="120" spans="1:7" x14ac:dyDescent="0.2">
      <c r="A120" s="264" t="s">
        <v>1245</v>
      </c>
      <c r="B120" s="264" t="s">
        <v>1246</v>
      </c>
      <c r="C120" s="269" t="s">
        <v>1247</v>
      </c>
      <c r="D120" s="275">
        <v>27137.52678</v>
      </c>
      <c r="E120" s="275">
        <v>22000</v>
      </c>
      <c r="F120" s="241"/>
      <c r="G120" s="234"/>
    </row>
    <row r="121" spans="1:7" x14ac:dyDescent="0.2">
      <c r="A121" s="264" t="s">
        <v>1254</v>
      </c>
      <c r="B121" s="264" t="s">
        <v>1255</v>
      </c>
      <c r="C121" s="269" t="s">
        <v>1256</v>
      </c>
      <c r="D121" s="275">
        <v>0</v>
      </c>
      <c r="E121" s="275">
        <v>0</v>
      </c>
      <c r="F121" s="241"/>
      <c r="G121" s="234"/>
    </row>
    <row r="122" spans="1:7" x14ac:dyDescent="0.2">
      <c r="A122" s="264" t="s">
        <v>1257</v>
      </c>
      <c r="B122" s="264" t="s">
        <v>1258</v>
      </c>
      <c r="C122" s="269" t="s">
        <v>1259</v>
      </c>
      <c r="D122" s="275">
        <v>1083152.56963</v>
      </c>
      <c r="E122" s="275">
        <v>1068752.4576300001</v>
      </c>
      <c r="F122" s="239"/>
      <c r="G122" s="240"/>
    </row>
    <row r="123" spans="1:7" x14ac:dyDescent="0.2">
      <c r="A123" s="264" t="s">
        <v>1263</v>
      </c>
      <c r="B123" s="264" t="s">
        <v>1264</v>
      </c>
      <c r="C123" s="269" t="s">
        <v>1265</v>
      </c>
      <c r="D123" s="275">
        <v>121690.05351</v>
      </c>
      <c r="E123" s="275">
        <v>99870.794330000004</v>
      </c>
      <c r="F123" s="239"/>
      <c r="G123" s="240"/>
    </row>
    <row r="124" spans="1:7" x14ac:dyDescent="0.2">
      <c r="A124" s="264" t="s">
        <v>1269</v>
      </c>
      <c r="B124" s="264" t="s">
        <v>1270</v>
      </c>
      <c r="C124" s="269" t="s">
        <v>1271</v>
      </c>
      <c r="D124" s="275">
        <v>21876.208930000001</v>
      </c>
      <c r="E124" s="275">
        <v>21475.8</v>
      </c>
      <c r="F124" s="241"/>
      <c r="G124" s="234"/>
    </row>
    <row r="125" spans="1:7" ht="12.75" customHeight="1" x14ac:dyDescent="0.2">
      <c r="A125" s="264" t="s">
        <v>1272</v>
      </c>
      <c r="B125" s="264" t="s">
        <v>1273</v>
      </c>
      <c r="C125" s="269" t="s">
        <v>1274</v>
      </c>
      <c r="D125" s="275">
        <v>917951.30206999998</v>
      </c>
      <c r="E125" s="275">
        <v>833251.40272000001</v>
      </c>
      <c r="F125" s="239"/>
      <c r="G125" s="240"/>
    </row>
    <row r="126" spans="1:7" ht="12.75" customHeight="1" x14ac:dyDescent="0.2">
      <c r="A126" s="264" t="s">
        <v>1275</v>
      </c>
      <c r="B126" s="264" t="s">
        <v>1276</v>
      </c>
      <c r="C126" s="269" t="s">
        <v>1277</v>
      </c>
      <c r="D126" s="275">
        <v>32445.601569999999</v>
      </c>
      <c r="E126" s="275">
        <v>30565.367999999999</v>
      </c>
      <c r="F126" s="239"/>
      <c r="G126" s="240"/>
    </row>
    <row r="127" spans="1:7" ht="12.75" customHeight="1" x14ac:dyDescent="0.2">
      <c r="A127" s="264" t="s">
        <v>1278</v>
      </c>
      <c r="B127" s="264" t="s">
        <v>1062</v>
      </c>
      <c r="C127" s="269" t="s">
        <v>1063</v>
      </c>
      <c r="D127" s="275">
        <v>367980.95392</v>
      </c>
      <c r="E127" s="275">
        <v>332820.85392000002</v>
      </c>
      <c r="F127" s="239"/>
      <c r="G127" s="240"/>
    </row>
    <row r="128" spans="1:7" ht="12.75" customHeight="1" x14ac:dyDescent="0.2">
      <c r="A128" s="264" t="s">
        <v>1279</v>
      </c>
      <c r="B128" s="264" t="s">
        <v>1065</v>
      </c>
      <c r="C128" s="269" t="s">
        <v>1066</v>
      </c>
      <c r="D128" s="275">
        <v>163254.87698999999</v>
      </c>
      <c r="E128" s="275">
        <v>146850.614</v>
      </c>
      <c r="F128" s="239"/>
      <c r="G128" s="240"/>
    </row>
    <row r="129" spans="1:7" ht="12.75" customHeight="1" x14ac:dyDescent="0.2">
      <c r="A129" s="264" t="s">
        <v>1280</v>
      </c>
      <c r="B129" s="264" t="s">
        <v>1068</v>
      </c>
      <c r="C129" s="269" t="s">
        <v>1069</v>
      </c>
      <c r="D129" s="275">
        <v>0</v>
      </c>
      <c r="E129" s="275">
        <v>0</v>
      </c>
      <c r="F129" s="239"/>
      <c r="G129" s="240"/>
    </row>
    <row r="130" spans="1:7" ht="12.75" customHeight="1" x14ac:dyDescent="0.2">
      <c r="A130" s="264" t="s">
        <v>1281</v>
      </c>
      <c r="B130" s="264" t="s">
        <v>1071</v>
      </c>
      <c r="C130" s="269" t="s">
        <v>1072</v>
      </c>
      <c r="D130" s="275">
        <v>1797.856</v>
      </c>
      <c r="E130" s="275">
        <v>7957.616</v>
      </c>
      <c r="F130" s="241"/>
      <c r="G130" s="234"/>
    </row>
    <row r="131" spans="1:7" ht="12.75" customHeight="1" x14ac:dyDescent="0.2">
      <c r="A131" s="264" t="s">
        <v>1282</v>
      </c>
      <c r="B131" s="264" t="s">
        <v>1074</v>
      </c>
      <c r="C131" s="269" t="s">
        <v>1075</v>
      </c>
      <c r="D131" s="275">
        <v>121851.052</v>
      </c>
      <c r="E131" s="275">
        <v>106080.59</v>
      </c>
      <c r="F131" s="239"/>
      <c r="G131" s="240"/>
    </row>
    <row r="132" spans="1:7" ht="12.75" customHeight="1" x14ac:dyDescent="0.2">
      <c r="A132" s="264" t="s">
        <v>1283</v>
      </c>
      <c r="B132" s="264" t="s">
        <v>60</v>
      </c>
      <c r="C132" s="269" t="s">
        <v>1077</v>
      </c>
      <c r="D132" s="275">
        <v>16991.589489999998</v>
      </c>
      <c r="E132" s="275">
        <v>18378.139200000001</v>
      </c>
      <c r="F132" s="241"/>
      <c r="G132" s="234"/>
    </row>
    <row r="133" spans="1:7" ht="12.75" customHeight="1" x14ac:dyDescent="0.2">
      <c r="A133" s="264" t="s">
        <v>1284</v>
      </c>
      <c r="B133" s="264" t="s">
        <v>1285</v>
      </c>
      <c r="C133" s="269" t="s">
        <v>1286</v>
      </c>
      <c r="D133" s="275">
        <v>8.43</v>
      </c>
      <c r="E133" s="275">
        <v>0</v>
      </c>
      <c r="F133" s="239"/>
      <c r="G133" s="240"/>
    </row>
    <row r="134" spans="1:7" ht="12.75" customHeight="1" x14ac:dyDescent="0.2">
      <c r="A134" s="264" t="s">
        <v>1287</v>
      </c>
      <c r="B134" s="264" t="s">
        <v>1288</v>
      </c>
      <c r="C134" s="269" t="s">
        <v>1289</v>
      </c>
      <c r="D134" s="275">
        <v>710.68060000000003</v>
      </c>
      <c r="E134" s="275">
        <v>1049.25863</v>
      </c>
      <c r="F134" s="241"/>
      <c r="G134" s="234"/>
    </row>
    <row r="135" spans="1:7" ht="12.75" customHeight="1" x14ac:dyDescent="0.2">
      <c r="A135" s="264" t="s">
        <v>1290</v>
      </c>
      <c r="B135" s="264" t="s">
        <v>1291</v>
      </c>
      <c r="C135" s="269" t="s">
        <v>1292</v>
      </c>
      <c r="D135" s="275">
        <v>15703.93684</v>
      </c>
      <c r="E135" s="275">
        <v>24165.14127</v>
      </c>
      <c r="F135" s="239"/>
      <c r="G135" s="240"/>
    </row>
    <row r="136" spans="1:7" ht="12.75" customHeight="1" x14ac:dyDescent="0.2">
      <c r="A136" s="264" t="s">
        <v>1306</v>
      </c>
      <c r="B136" s="264" t="s">
        <v>1307</v>
      </c>
      <c r="C136" s="269" t="s">
        <v>1308</v>
      </c>
      <c r="D136" s="275">
        <v>237216.93997000001</v>
      </c>
      <c r="E136" s="275">
        <v>242246.90184000001</v>
      </c>
      <c r="F136" s="241"/>
      <c r="G136" s="234"/>
    </row>
    <row r="137" spans="1:7" ht="12.75" customHeight="1" x14ac:dyDescent="0.2">
      <c r="A137" s="266" t="s">
        <v>1310</v>
      </c>
      <c r="B137" s="264" t="s">
        <v>1311</v>
      </c>
      <c r="C137" s="269" t="s">
        <v>1312</v>
      </c>
      <c r="D137" s="275">
        <v>32406.122770000002</v>
      </c>
      <c r="E137" s="275">
        <v>33326.347099999999</v>
      </c>
      <c r="F137" s="239"/>
      <c r="G137" s="240"/>
    </row>
    <row r="138" spans="1:7" ht="12.75" customHeight="1" x14ac:dyDescent="0.2">
      <c r="A138" s="264" t="s">
        <v>1313</v>
      </c>
      <c r="B138" s="264" t="s">
        <v>1314</v>
      </c>
      <c r="C138" s="269" t="s">
        <v>1315</v>
      </c>
      <c r="D138" s="275">
        <v>35323.224929999997</v>
      </c>
      <c r="E138" s="275">
        <v>31981.430779999999</v>
      </c>
      <c r="F138" s="241"/>
      <c r="G138" s="234"/>
    </row>
    <row r="139" spans="1:7" ht="12.75" customHeight="1" x14ac:dyDescent="0.2">
      <c r="A139" s="264" t="s">
        <v>1316</v>
      </c>
      <c r="B139" s="264" t="s">
        <v>1317</v>
      </c>
      <c r="C139" s="269" t="s">
        <v>1318</v>
      </c>
      <c r="D139" s="275">
        <v>514740.73959999997</v>
      </c>
      <c r="E139" s="275">
        <v>764155.99280000001</v>
      </c>
      <c r="F139" s="239"/>
      <c r="G139" s="240"/>
    </row>
    <row r="140" spans="1:7" ht="12.75" customHeight="1" x14ac:dyDescent="0.2">
      <c r="A140" s="1040" t="s">
        <v>1319</v>
      </c>
      <c r="B140" s="1040" t="s">
        <v>1320</v>
      </c>
      <c r="C140" s="1041" t="s">
        <v>1321</v>
      </c>
      <c r="D140" s="1042">
        <v>107424.6014</v>
      </c>
      <c r="E140" s="1042">
        <v>98557.993419999999</v>
      </c>
      <c r="F140" s="241"/>
      <c r="G140" s="234"/>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15" fitToHeight="2" orientation="portrait" useFirstPageNumber="1" r:id="rId1"/>
  <headerFooter>
    <oddHeader>&amp;L&amp;"Tahoma,Kurzíva"Závěrečný účet Moravskoslezského kraje za rok 2025&amp;R&amp;"Tahoma,Kurzíva"Tabulka č. 39</oddHeader>
    <oddFooter>&amp;C&amp;"Tahoma,Obyčejné"&amp;P</oddFooter>
  </headerFooter>
  <rowBreaks count="1" manualBreakCount="1">
    <brk id="74"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37A6-50F3-46E1-80BB-8CDB36522274}">
  <sheetPr>
    <pageSetUpPr fitToPage="1"/>
  </sheetPr>
  <dimension ref="A1:G85"/>
  <sheetViews>
    <sheetView showGridLines="0" zoomScaleNormal="100" zoomScaleSheetLayoutView="100" workbookViewId="0">
      <selection activeCell="H9" sqref="H9"/>
    </sheetView>
  </sheetViews>
  <sheetFormatPr defaultColWidth="9.28515625" defaultRowHeight="12.75" x14ac:dyDescent="0.2"/>
  <cols>
    <col min="1" max="1" width="6.7109375" style="192" customWidth="1"/>
    <col min="2" max="2" width="58.4257812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1324</v>
      </c>
      <c r="B2" s="1430"/>
      <c r="C2" s="1430"/>
      <c r="D2" s="1430"/>
      <c r="E2" s="1430"/>
      <c r="F2" s="1430"/>
      <c r="G2" s="1430"/>
    </row>
    <row r="4" spans="1:7" ht="12.75" customHeight="1" x14ac:dyDescent="0.2">
      <c r="A4" s="369"/>
      <c r="B4" s="370"/>
      <c r="C4" s="1070"/>
      <c r="D4" s="1071">
        <v>1</v>
      </c>
      <c r="E4" s="1071">
        <v>2</v>
      </c>
      <c r="F4" s="1071">
        <v>3</v>
      </c>
      <c r="G4" s="1071">
        <v>4</v>
      </c>
    </row>
    <row r="5" spans="1:7" s="193" customFormat="1" ht="12.75" customHeight="1" x14ac:dyDescent="0.2">
      <c r="A5" s="1452" t="s">
        <v>881</v>
      </c>
      <c r="B5" s="1453"/>
      <c r="C5" s="1456" t="s">
        <v>882</v>
      </c>
      <c r="D5" s="1458" t="s">
        <v>1325</v>
      </c>
      <c r="E5" s="1458"/>
      <c r="F5" s="1458" t="s">
        <v>1326</v>
      </c>
      <c r="G5" s="1458"/>
    </row>
    <row r="6" spans="1:7" s="193" customFormat="1" ht="2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4">
        <f>D8+D44+D50+D53</f>
        <v>25426410.240329999</v>
      </c>
      <c r="E7" s="1074">
        <f t="shared" ref="E7:G7" si="0">E8+E44+E50+E53</f>
        <v>343658.32627999998</v>
      </c>
      <c r="F7" s="1074">
        <f t="shared" si="0"/>
        <v>24321380.602769997</v>
      </c>
      <c r="G7" s="1074">
        <f t="shared" si="0"/>
        <v>328032.56289000006</v>
      </c>
    </row>
    <row r="8" spans="1:7" x14ac:dyDescent="0.2">
      <c r="A8" s="1035" t="s">
        <v>892</v>
      </c>
      <c r="B8" s="1035" t="s">
        <v>1330</v>
      </c>
      <c r="C8" s="1061" t="s">
        <v>59</v>
      </c>
      <c r="D8" s="1074">
        <f>SUM(D9:D43)</f>
        <v>25378251.654589999</v>
      </c>
      <c r="E8" s="1074">
        <f t="shared" ref="E8:G8" si="1">SUM(E9:E43)</f>
        <v>341444.42174999998</v>
      </c>
      <c r="F8" s="1074">
        <f t="shared" si="1"/>
        <v>24267080.018779997</v>
      </c>
      <c r="G8" s="1074">
        <f t="shared" si="1"/>
        <v>326674.10132000002</v>
      </c>
    </row>
    <row r="9" spans="1:7" x14ac:dyDescent="0.2">
      <c r="A9" s="1043" t="s">
        <v>894</v>
      </c>
      <c r="B9" s="1043" t="s">
        <v>1331</v>
      </c>
      <c r="C9" s="1063" t="s">
        <v>1332</v>
      </c>
      <c r="D9" s="270">
        <v>2504065.0235299999</v>
      </c>
      <c r="E9" s="270">
        <v>68985.219400000002</v>
      </c>
      <c r="F9" s="270">
        <v>2467098.5503400001</v>
      </c>
      <c r="G9" s="270">
        <v>64213.701760000004</v>
      </c>
    </row>
    <row r="10" spans="1:7" x14ac:dyDescent="0.2">
      <c r="A10" s="264" t="s">
        <v>897</v>
      </c>
      <c r="B10" s="264" t="s">
        <v>1333</v>
      </c>
      <c r="C10" s="269" t="s">
        <v>1334</v>
      </c>
      <c r="D10" s="270">
        <v>721317.10990000004</v>
      </c>
      <c r="E10" s="270">
        <v>62404.846859999998</v>
      </c>
      <c r="F10" s="270">
        <v>749818.66955999995</v>
      </c>
      <c r="G10" s="270">
        <v>60137.116990000002</v>
      </c>
    </row>
    <row r="11" spans="1:7" x14ac:dyDescent="0.2">
      <c r="A11" s="264" t="s">
        <v>900</v>
      </c>
      <c r="B11" s="264" t="s">
        <v>1335</v>
      </c>
      <c r="C11" s="269" t="s">
        <v>1336</v>
      </c>
      <c r="D11" s="270">
        <v>270.51920999999999</v>
      </c>
      <c r="E11" s="270">
        <v>65.173460000000006</v>
      </c>
      <c r="F11" s="270">
        <v>247.06388000000001</v>
      </c>
      <c r="G11" s="270">
        <v>76.339129999999997</v>
      </c>
    </row>
    <row r="12" spans="1:7" x14ac:dyDescent="0.2">
      <c r="A12" s="264" t="s">
        <v>903</v>
      </c>
      <c r="B12" s="264" t="s">
        <v>1337</v>
      </c>
      <c r="C12" s="269" t="s">
        <v>1338</v>
      </c>
      <c r="D12" s="270">
        <v>666404.61493000004</v>
      </c>
      <c r="E12" s="270">
        <v>30764.753400000001</v>
      </c>
      <c r="F12" s="270">
        <v>628211.49578999996</v>
      </c>
      <c r="G12" s="270">
        <v>28121.572670000001</v>
      </c>
    </row>
    <row r="13" spans="1:7" x14ac:dyDescent="0.2">
      <c r="A13" s="264" t="s">
        <v>906</v>
      </c>
      <c r="B13" s="264" t="s">
        <v>1339</v>
      </c>
      <c r="C13" s="269" t="s">
        <v>1340</v>
      </c>
      <c r="D13" s="270">
        <v>-10859.76823</v>
      </c>
      <c r="E13" s="270">
        <v>-50.64</v>
      </c>
      <c r="F13" s="270">
        <v>-12310.549859999999</v>
      </c>
      <c r="G13" s="270"/>
    </row>
    <row r="14" spans="1:7" x14ac:dyDescent="0.2">
      <c r="A14" s="264" t="s">
        <v>909</v>
      </c>
      <c r="B14" s="264" t="s">
        <v>1341</v>
      </c>
      <c r="C14" s="269" t="s">
        <v>1342</v>
      </c>
      <c r="D14" s="270">
        <v>-63373.272940000003</v>
      </c>
      <c r="E14" s="270">
        <v>-5405.7343199999996</v>
      </c>
      <c r="F14" s="270">
        <v>-58647.288039999999</v>
      </c>
      <c r="G14" s="270">
        <v>-4486.71198</v>
      </c>
    </row>
    <row r="15" spans="1:7" x14ac:dyDescent="0.2">
      <c r="A15" s="264" t="s">
        <v>912</v>
      </c>
      <c r="B15" s="264" t="s">
        <v>1343</v>
      </c>
      <c r="C15" s="269" t="s">
        <v>1344</v>
      </c>
      <c r="D15" s="270">
        <v>447.28989000000001</v>
      </c>
      <c r="E15" s="270">
        <v>-3089.3431399999999</v>
      </c>
      <c r="F15" s="270">
        <v>929.35379999999998</v>
      </c>
      <c r="G15" s="270">
        <v>2845.9254599999999</v>
      </c>
    </row>
    <row r="16" spans="1:7" x14ac:dyDescent="0.2">
      <c r="A16" s="264" t="s">
        <v>915</v>
      </c>
      <c r="B16" s="264" t="s">
        <v>152</v>
      </c>
      <c r="C16" s="269" t="s">
        <v>1345</v>
      </c>
      <c r="D16" s="270">
        <v>1097585.3385099999</v>
      </c>
      <c r="E16" s="270">
        <v>8384.6162800000002</v>
      </c>
      <c r="F16" s="270">
        <v>1362190.5318100001</v>
      </c>
      <c r="G16" s="270">
        <v>8617.8718499999995</v>
      </c>
    </row>
    <row r="17" spans="1:7" x14ac:dyDescent="0.2">
      <c r="A17" s="264" t="s">
        <v>918</v>
      </c>
      <c r="B17" s="264" t="s">
        <v>138</v>
      </c>
      <c r="C17" s="269" t="s">
        <v>1346</v>
      </c>
      <c r="D17" s="270">
        <v>71735.345560000002</v>
      </c>
      <c r="E17" s="270">
        <v>108.49760000000001</v>
      </c>
      <c r="F17" s="270">
        <v>65564.785680000001</v>
      </c>
      <c r="G17" s="270">
        <v>81.194590000000005</v>
      </c>
    </row>
    <row r="18" spans="1:7" x14ac:dyDescent="0.2">
      <c r="A18" s="264" t="s">
        <v>1347</v>
      </c>
      <c r="B18" s="264" t="s">
        <v>1348</v>
      </c>
      <c r="C18" s="269" t="s">
        <v>1349</v>
      </c>
      <c r="D18" s="270">
        <v>4296.7516400000004</v>
      </c>
      <c r="E18" s="270">
        <v>137.42166</v>
      </c>
      <c r="F18" s="270">
        <v>5566.6642400000001</v>
      </c>
      <c r="G18" s="270">
        <v>84.318539999999999</v>
      </c>
    </row>
    <row r="19" spans="1:7" x14ac:dyDescent="0.2">
      <c r="A19" s="264" t="s">
        <v>1350</v>
      </c>
      <c r="B19" s="264" t="s">
        <v>1351</v>
      </c>
      <c r="C19" s="269" t="s">
        <v>1352</v>
      </c>
      <c r="D19" s="270">
        <v>-25705.330290000002</v>
      </c>
      <c r="E19" s="270">
        <v>-2867.1729</v>
      </c>
      <c r="F19" s="270">
        <v>-28969.583729999998</v>
      </c>
      <c r="G19" s="270">
        <v>-2183.8794600000001</v>
      </c>
    </row>
    <row r="20" spans="1:7" x14ac:dyDescent="0.2">
      <c r="A20" s="264" t="s">
        <v>1353</v>
      </c>
      <c r="B20" s="264" t="s">
        <v>1354</v>
      </c>
      <c r="C20" s="269" t="s">
        <v>1355</v>
      </c>
      <c r="D20" s="270">
        <v>1342695.8708299999</v>
      </c>
      <c r="E20" s="270">
        <v>28127.982919999999</v>
      </c>
      <c r="F20" s="270">
        <v>1252352.17343</v>
      </c>
      <c r="G20" s="270">
        <v>27182.275559999998</v>
      </c>
    </row>
    <row r="21" spans="1:7" x14ac:dyDescent="0.2">
      <c r="A21" s="264" t="s">
        <v>1356</v>
      </c>
      <c r="B21" s="264" t="s">
        <v>1357</v>
      </c>
      <c r="C21" s="269" t="s">
        <v>1358</v>
      </c>
      <c r="D21" s="270">
        <v>12827808.50709</v>
      </c>
      <c r="E21" s="270">
        <v>98816.575159999993</v>
      </c>
      <c r="F21" s="270">
        <v>11926971.142209999</v>
      </c>
      <c r="G21" s="270">
        <v>91682.05472</v>
      </c>
    </row>
    <row r="22" spans="1:7" x14ac:dyDescent="0.2">
      <c r="A22" s="264" t="s">
        <v>1359</v>
      </c>
      <c r="B22" s="264" t="s">
        <v>1360</v>
      </c>
      <c r="C22" s="269" t="s">
        <v>1361</v>
      </c>
      <c r="D22" s="270">
        <v>4231390.7154700002</v>
      </c>
      <c r="E22" s="270">
        <v>30012.24293</v>
      </c>
      <c r="F22" s="270">
        <v>3912904.6668600002</v>
      </c>
      <c r="G22" s="270">
        <v>27575.39863</v>
      </c>
    </row>
    <row r="23" spans="1:7" x14ac:dyDescent="0.2">
      <c r="A23" s="264" t="s">
        <v>1362</v>
      </c>
      <c r="B23" s="264" t="s">
        <v>1363</v>
      </c>
      <c r="C23" s="269" t="s">
        <v>1364</v>
      </c>
      <c r="D23" s="270">
        <v>52216.885340000001</v>
      </c>
      <c r="E23" s="270">
        <v>329.22784999999999</v>
      </c>
      <c r="F23" s="270">
        <v>48825.371290000003</v>
      </c>
      <c r="G23" s="270">
        <v>287.90156000000002</v>
      </c>
    </row>
    <row r="24" spans="1:7" x14ac:dyDescent="0.2">
      <c r="A24" s="264" t="s">
        <v>1365</v>
      </c>
      <c r="B24" s="264" t="s">
        <v>1366</v>
      </c>
      <c r="C24" s="269" t="s">
        <v>1367</v>
      </c>
      <c r="D24" s="270">
        <v>279553.06276</v>
      </c>
      <c r="E24" s="270">
        <v>2000.86699</v>
      </c>
      <c r="F24" s="270">
        <v>267975.36803999997</v>
      </c>
      <c r="G24" s="270">
        <v>1796.28235</v>
      </c>
    </row>
    <row r="25" spans="1:7" x14ac:dyDescent="0.2">
      <c r="A25" s="264" t="s">
        <v>1368</v>
      </c>
      <c r="B25" s="264" t="s">
        <v>1369</v>
      </c>
      <c r="C25" s="269" t="s">
        <v>1370</v>
      </c>
      <c r="D25" s="270">
        <v>4739.9126200000001</v>
      </c>
      <c r="E25" s="270">
        <v>2.4992899999999998</v>
      </c>
      <c r="F25" s="270">
        <v>4923.5895</v>
      </c>
      <c r="G25" s="270">
        <v>1.0207999999999999</v>
      </c>
    </row>
    <row r="26" spans="1:7" x14ac:dyDescent="0.2">
      <c r="A26" s="264" t="s">
        <v>1371</v>
      </c>
      <c r="B26" s="264" t="s">
        <v>1372</v>
      </c>
      <c r="C26" s="269" t="s">
        <v>1373</v>
      </c>
      <c r="D26" s="270">
        <v>25.834</v>
      </c>
      <c r="E26" s="270">
        <v>31.05</v>
      </c>
      <c r="F26" s="270">
        <v>23.632999999999999</v>
      </c>
      <c r="G26" s="270">
        <v>32.541499999999999</v>
      </c>
    </row>
    <row r="27" spans="1:7" x14ac:dyDescent="0.2">
      <c r="A27" s="264" t="s">
        <v>1374</v>
      </c>
      <c r="B27" s="264" t="s">
        <v>1375</v>
      </c>
      <c r="C27" s="269" t="s">
        <v>1376</v>
      </c>
      <c r="D27" s="270">
        <v>13.538</v>
      </c>
      <c r="E27" s="270">
        <v>0</v>
      </c>
      <c r="F27" s="270">
        <v>13.468</v>
      </c>
      <c r="G27" s="270"/>
    </row>
    <row r="28" spans="1:7" x14ac:dyDescent="0.2">
      <c r="A28" s="264" t="s">
        <v>1377</v>
      </c>
      <c r="B28" s="264" t="s">
        <v>1378</v>
      </c>
      <c r="C28" s="269" t="s">
        <v>1379</v>
      </c>
      <c r="D28" s="270">
        <v>5383.15805</v>
      </c>
      <c r="E28" s="270">
        <v>85.283109999999994</v>
      </c>
      <c r="F28" s="270">
        <v>3078.48299</v>
      </c>
      <c r="G28" s="270">
        <v>106.88889</v>
      </c>
    </row>
    <row r="29" spans="1:7" x14ac:dyDescent="0.2">
      <c r="A29" s="264" t="s">
        <v>1380</v>
      </c>
      <c r="B29" s="264" t="s">
        <v>1381</v>
      </c>
      <c r="C29" s="269" t="s">
        <v>1382</v>
      </c>
      <c r="D29" s="270">
        <v>85.564539999999994</v>
      </c>
      <c r="E29" s="270">
        <v>0.1</v>
      </c>
      <c r="F29" s="270">
        <v>18.635999999999999</v>
      </c>
      <c r="G29" s="270">
        <v>0.41499999999999998</v>
      </c>
    </row>
    <row r="30" spans="1:7" x14ac:dyDescent="0.2">
      <c r="A30" s="264" t="s">
        <v>1383</v>
      </c>
      <c r="B30" s="264" t="s">
        <v>1384</v>
      </c>
      <c r="C30" s="269" t="s">
        <v>1385</v>
      </c>
      <c r="D30" s="270">
        <v>385.8252</v>
      </c>
      <c r="E30" s="270">
        <v>0.79049999999999998</v>
      </c>
      <c r="F30" s="270">
        <v>573.35592999999994</v>
      </c>
      <c r="G30" s="270">
        <v>1.57</v>
      </c>
    </row>
    <row r="31" spans="1:7" x14ac:dyDescent="0.2">
      <c r="A31" s="264" t="s">
        <v>1386</v>
      </c>
      <c r="B31" s="264" t="s">
        <v>1387</v>
      </c>
      <c r="C31" s="269" t="s">
        <v>1388</v>
      </c>
      <c r="D31" s="270">
        <v>0</v>
      </c>
      <c r="E31" s="270">
        <v>0</v>
      </c>
      <c r="F31" s="270"/>
      <c r="G31" s="270"/>
    </row>
    <row r="32" spans="1:7" x14ac:dyDescent="0.2">
      <c r="A32" s="264" t="s">
        <v>1389</v>
      </c>
      <c r="B32" s="264" t="s">
        <v>1390</v>
      </c>
      <c r="C32" s="269" t="s">
        <v>1391</v>
      </c>
      <c r="D32" s="270">
        <v>32930.724569999998</v>
      </c>
      <c r="E32" s="270">
        <v>596.45673999999997</v>
      </c>
      <c r="F32" s="270">
        <v>33195.893309999999</v>
      </c>
      <c r="G32" s="270">
        <v>737.92624999999998</v>
      </c>
    </row>
    <row r="33" spans="1:7" x14ac:dyDescent="0.2">
      <c r="A33" s="264" t="s">
        <v>1392</v>
      </c>
      <c r="B33" s="264" t="s">
        <v>1393</v>
      </c>
      <c r="C33" s="269" t="s">
        <v>1394</v>
      </c>
      <c r="D33" s="270">
        <v>15741.66632</v>
      </c>
      <c r="E33" s="270">
        <v>527.71982000000003</v>
      </c>
      <c r="F33" s="270">
        <v>13448.262720000001</v>
      </c>
      <c r="G33" s="270">
        <v>400.17946999999998</v>
      </c>
    </row>
    <row r="34" spans="1:7" x14ac:dyDescent="0.2">
      <c r="A34" s="264" t="s">
        <v>1395</v>
      </c>
      <c r="B34" s="264" t="s">
        <v>1396</v>
      </c>
      <c r="C34" s="269" t="s">
        <v>1397</v>
      </c>
      <c r="D34" s="270">
        <v>3408.5161400000002</v>
      </c>
      <c r="E34" s="270">
        <v>675</v>
      </c>
      <c r="F34" s="270">
        <v>3085.1489700000002</v>
      </c>
      <c r="G34" s="270">
        <v>49</v>
      </c>
    </row>
    <row r="35" spans="1:7" x14ac:dyDescent="0.2">
      <c r="A35" s="264" t="s">
        <v>1398</v>
      </c>
      <c r="B35" s="264" t="s">
        <v>1399</v>
      </c>
      <c r="C35" s="269" t="s">
        <v>1400</v>
      </c>
      <c r="D35" s="270">
        <v>1177989.8590299999</v>
      </c>
      <c r="E35" s="270">
        <v>15283.08281</v>
      </c>
      <c r="F35" s="270">
        <v>1135400.83892</v>
      </c>
      <c r="G35" s="270">
        <v>14191.26604</v>
      </c>
    </row>
    <row r="36" spans="1:7" x14ac:dyDescent="0.2">
      <c r="A36" s="264" t="s">
        <v>1401</v>
      </c>
      <c r="B36" s="264" t="s">
        <v>1402</v>
      </c>
      <c r="C36" s="269" t="s">
        <v>1403</v>
      </c>
      <c r="D36" s="270">
        <v>0</v>
      </c>
      <c r="E36" s="270">
        <v>0</v>
      </c>
      <c r="F36" s="270"/>
      <c r="G36" s="270"/>
    </row>
    <row r="37" spans="1:7" x14ac:dyDescent="0.2">
      <c r="A37" s="264" t="s">
        <v>1404</v>
      </c>
      <c r="B37" s="264" t="s">
        <v>1405</v>
      </c>
      <c r="C37" s="269" t="s">
        <v>1406</v>
      </c>
      <c r="D37" s="270">
        <v>1054.59941</v>
      </c>
      <c r="E37" s="270">
        <v>0</v>
      </c>
      <c r="F37" s="270">
        <v>1022.5571</v>
      </c>
      <c r="G37" s="270"/>
    </row>
    <row r="38" spans="1:7" x14ac:dyDescent="0.2">
      <c r="A38" s="264" t="s">
        <v>1407</v>
      </c>
      <c r="B38" s="264" t="s">
        <v>1408</v>
      </c>
      <c r="C38" s="269" t="s">
        <v>1409</v>
      </c>
      <c r="D38" s="270">
        <v>0</v>
      </c>
      <c r="E38" s="270">
        <v>0</v>
      </c>
      <c r="F38" s="270"/>
      <c r="G38" s="270"/>
    </row>
    <row r="39" spans="1:7" x14ac:dyDescent="0.2">
      <c r="A39" s="264" t="s">
        <v>1410</v>
      </c>
      <c r="B39" s="264" t="s">
        <v>1411</v>
      </c>
      <c r="C39" s="269" t="s">
        <v>1412</v>
      </c>
      <c r="D39" s="270">
        <v>-1588.96768</v>
      </c>
      <c r="E39" s="270">
        <v>0</v>
      </c>
      <c r="F39" s="270">
        <v>2807.3813700000001</v>
      </c>
      <c r="G39" s="270"/>
    </row>
    <row r="40" spans="1:7" x14ac:dyDescent="0.2">
      <c r="A40" s="264" t="s">
        <v>1413</v>
      </c>
      <c r="B40" s="264" t="s">
        <v>1414</v>
      </c>
      <c r="C40" s="269" t="s">
        <v>1415</v>
      </c>
      <c r="D40" s="270">
        <v>-2086.8368</v>
      </c>
      <c r="E40" s="270">
        <v>-166.2346</v>
      </c>
      <c r="F40" s="270">
        <v>1341.3371199999999</v>
      </c>
      <c r="G40" s="270">
        <v>-112.44208</v>
      </c>
    </row>
    <row r="41" spans="1:7" x14ac:dyDescent="0.2">
      <c r="A41" s="264" t="s">
        <v>1416</v>
      </c>
      <c r="B41" s="264" t="s">
        <v>1417</v>
      </c>
      <c r="C41" s="269" t="s">
        <v>1418</v>
      </c>
      <c r="D41" s="270">
        <v>18859.955150000002</v>
      </c>
      <c r="E41" s="270">
        <v>268.87299999999999</v>
      </c>
      <c r="F41" s="270">
        <v>7812.3688300000003</v>
      </c>
      <c r="G41" s="270">
        <v>43.094499999999996</v>
      </c>
    </row>
    <row r="42" spans="1:7" x14ac:dyDescent="0.2">
      <c r="A42" s="264" t="s">
        <v>1419</v>
      </c>
      <c r="B42" s="264" t="s">
        <v>1420</v>
      </c>
      <c r="C42" s="269" t="s">
        <v>1421</v>
      </c>
      <c r="D42" s="270">
        <v>322419.49683000002</v>
      </c>
      <c r="E42" s="270">
        <v>3227.01145</v>
      </c>
      <c r="F42" s="270">
        <v>372802.27565999998</v>
      </c>
      <c r="G42" s="270">
        <v>3197.3022099999998</v>
      </c>
    </row>
    <row r="43" spans="1:7" x14ac:dyDescent="0.2">
      <c r="A43" s="264" t="s">
        <v>1422</v>
      </c>
      <c r="B43" s="264" t="s">
        <v>1423</v>
      </c>
      <c r="C43" s="269" t="s">
        <v>1424</v>
      </c>
      <c r="D43" s="270">
        <v>99040.146009999997</v>
      </c>
      <c r="E43" s="270">
        <v>2188.2554799999998</v>
      </c>
      <c r="F43" s="270">
        <v>98804.374060000002</v>
      </c>
      <c r="G43" s="270">
        <v>1993.9763700000001</v>
      </c>
    </row>
    <row r="44" spans="1:7" x14ac:dyDescent="0.2">
      <c r="A44" s="1035" t="s">
        <v>921</v>
      </c>
      <c r="B44" s="1035" t="s">
        <v>1425</v>
      </c>
      <c r="C44" s="1061" t="s">
        <v>59</v>
      </c>
      <c r="D44" s="1074">
        <f>SUM(D45:D49)</f>
        <v>10944.25743</v>
      </c>
      <c r="E44" s="1074">
        <f t="shared" ref="E44:G44" si="2">SUM(E45:E49)</f>
        <v>112.26854</v>
      </c>
      <c r="F44" s="1074">
        <f t="shared" si="2"/>
        <v>15244.50553</v>
      </c>
      <c r="G44" s="1074">
        <f t="shared" si="2"/>
        <v>64.999009999999998</v>
      </c>
    </row>
    <row r="45" spans="1:7" x14ac:dyDescent="0.2">
      <c r="A45" s="264" t="s">
        <v>923</v>
      </c>
      <c r="B45" s="264" t="s">
        <v>1426</v>
      </c>
      <c r="C45" s="269" t="s">
        <v>1427</v>
      </c>
      <c r="D45" s="270">
        <v>0</v>
      </c>
      <c r="E45" s="270">
        <v>0</v>
      </c>
      <c r="F45" s="270"/>
      <c r="G45" s="270"/>
    </row>
    <row r="46" spans="1:7" x14ac:dyDescent="0.2">
      <c r="A46" s="264" t="s">
        <v>925</v>
      </c>
      <c r="B46" s="264" t="s">
        <v>1428</v>
      </c>
      <c r="C46" s="269" t="s">
        <v>1429</v>
      </c>
      <c r="D46" s="270">
        <v>5781.89995</v>
      </c>
      <c r="E46" s="270">
        <v>1.9590000000000001</v>
      </c>
      <c r="F46" s="270">
        <v>10074.11673</v>
      </c>
      <c r="G46" s="270"/>
    </row>
    <row r="47" spans="1:7" x14ac:dyDescent="0.2">
      <c r="A47" s="264" t="s">
        <v>928</v>
      </c>
      <c r="B47" s="264" t="s">
        <v>1430</v>
      </c>
      <c r="C47" s="269" t="s">
        <v>1431</v>
      </c>
      <c r="D47" s="270">
        <v>3969.05213</v>
      </c>
      <c r="E47" s="270">
        <v>57.548659999999998</v>
      </c>
      <c r="F47" s="270">
        <v>3825.1954000000001</v>
      </c>
      <c r="G47" s="270">
        <v>20.523299999999999</v>
      </c>
    </row>
    <row r="48" spans="1:7" x14ac:dyDescent="0.2">
      <c r="A48" s="264" t="s">
        <v>931</v>
      </c>
      <c r="B48" s="264" t="s">
        <v>1432</v>
      </c>
      <c r="C48" s="269" t="s">
        <v>1433</v>
      </c>
      <c r="D48" s="270">
        <v>0</v>
      </c>
      <c r="E48" s="270">
        <v>0</v>
      </c>
      <c r="F48" s="270"/>
      <c r="G48" s="270"/>
    </row>
    <row r="49" spans="1:7" x14ac:dyDescent="0.2">
      <c r="A49" s="264" t="s">
        <v>934</v>
      </c>
      <c r="B49" s="264" t="s">
        <v>1434</v>
      </c>
      <c r="C49" s="269" t="s">
        <v>1435</v>
      </c>
      <c r="D49" s="270">
        <v>1193.3053500000001</v>
      </c>
      <c r="E49" s="270">
        <v>52.76088</v>
      </c>
      <c r="F49" s="270">
        <v>1345.1934000000001</v>
      </c>
      <c r="G49" s="270">
        <v>44.475709999999999</v>
      </c>
    </row>
    <row r="50" spans="1:7" x14ac:dyDescent="0.2">
      <c r="A50" s="1035" t="s">
        <v>952</v>
      </c>
      <c r="B50" s="1035" t="s">
        <v>1436</v>
      </c>
      <c r="C50" s="1061" t="s">
        <v>59</v>
      </c>
      <c r="D50" s="1074">
        <f>SUM(D51:D52)</f>
        <v>0</v>
      </c>
      <c r="E50" s="1074">
        <f t="shared" ref="E50:G50" si="3">SUM(E51:E52)</f>
        <v>0</v>
      </c>
      <c r="F50" s="1074">
        <f t="shared" si="3"/>
        <v>0</v>
      </c>
      <c r="G50" s="1074">
        <f t="shared" si="3"/>
        <v>0</v>
      </c>
    </row>
    <row r="51" spans="1:7" x14ac:dyDescent="0.2">
      <c r="A51" s="264" t="s">
        <v>954</v>
      </c>
      <c r="B51" s="264" t="s">
        <v>1437</v>
      </c>
      <c r="C51" s="269" t="s">
        <v>1438</v>
      </c>
      <c r="D51" s="270">
        <v>0</v>
      </c>
      <c r="E51" s="270">
        <v>0</v>
      </c>
      <c r="F51" s="270"/>
      <c r="G51" s="270"/>
    </row>
    <row r="52" spans="1:7" x14ac:dyDescent="0.2">
      <c r="A52" s="264" t="s">
        <v>957</v>
      </c>
      <c r="B52" s="264" t="s">
        <v>1439</v>
      </c>
      <c r="C52" s="269" t="s">
        <v>1440</v>
      </c>
      <c r="D52" s="270">
        <v>0</v>
      </c>
      <c r="E52" s="270">
        <v>0</v>
      </c>
      <c r="F52" s="270"/>
      <c r="G52" s="270"/>
    </row>
    <row r="53" spans="1:7" x14ac:dyDescent="0.2">
      <c r="A53" s="1035" t="s">
        <v>1441</v>
      </c>
      <c r="B53" s="1035" t="s">
        <v>1071</v>
      </c>
      <c r="C53" s="1061" t="s">
        <v>59</v>
      </c>
      <c r="D53" s="1074">
        <f>SUM(D54:D55)</f>
        <v>37214.328309999997</v>
      </c>
      <c r="E53" s="1074">
        <f t="shared" ref="E53:G53" si="4">SUM(E54:E55)</f>
        <v>2101.6359899999998</v>
      </c>
      <c r="F53" s="1074">
        <f t="shared" si="4"/>
        <v>39056.078459999997</v>
      </c>
      <c r="G53" s="1074">
        <f t="shared" si="4"/>
        <v>1293.4625599999999</v>
      </c>
    </row>
    <row r="54" spans="1:7" x14ac:dyDescent="0.2">
      <c r="A54" s="264" t="s">
        <v>1442</v>
      </c>
      <c r="B54" s="264" t="s">
        <v>1071</v>
      </c>
      <c r="C54" s="269" t="s">
        <v>1443</v>
      </c>
      <c r="D54" s="270">
        <v>37150.564859999999</v>
      </c>
      <c r="E54" s="270">
        <v>2082.6794399999999</v>
      </c>
      <c r="F54" s="270">
        <v>39054.398459999997</v>
      </c>
      <c r="G54" s="270">
        <v>1293.4625599999999</v>
      </c>
    </row>
    <row r="55" spans="1:7" x14ac:dyDescent="0.2">
      <c r="A55" s="264" t="s">
        <v>1444</v>
      </c>
      <c r="B55" s="264" t="s">
        <v>1445</v>
      </c>
      <c r="C55" s="269" t="s">
        <v>1446</v>
      </c>
      <c r="D55" s="270">
        <v>63.763449999999999</v>
      </c>
      <c r="E55" s="270">
        <v>18.95655</v>
      </c>
      <c r="F55" s="270">
        <v>1.68</v>
      </c>
      <c r="G55" s="270"/>
    </row>
    <row r="56" spans="1:7" x14ac:dyDescent="0.2">
      <c r="A56" s="1035" t="s">
        <v>998</v>
      </c>
      <c r="B56" s="1035" t="s">
        <v>1447</v>
      </c>
      <c r="C56" s="1061" t="s">
        <v>59</v>
      </c>
      <c r="D56" s="1074">
        <f>D57+D72+D78</f>
        <v>25420927.629610002</v>
      </c>
      <c r="E56" s="1074">
        <f t="shared" ref="E56:G56" si="5">E57+E72+E78</f>
        <v>397209.78761999996</v>
      </c>
      <c r="F56" s="1074">
        <f t="shared" si="5"/>
        <v>24384447.888220001</v>
      </c>
      <c r="G56" s="1074">
        <f t="shared" si="5"/>
        <v>379458.09102999995</v>
      </c>
    </row>
    <row r="57" spans="1:7" x14ac:dyDescent="0.2">
      <c r="A57" s="1035" t="s">
        <v>1000</v>
      </c>
      <c r="B57" s="1035" t="s">
        <v>1448</v>
      </c>
      <c r="C57" s="1061" t="s">
        <v>59</v>
      </c>
      <c r="D57" s="1074">
        <f>SUM(D58:D71)</f>
        <v>12596996.91883</v>
      </c>
      <c r="E57" s="1074">
        <f t="shared" ref="E57:G57" si="6">SUM(E58:E71)</f>
        <v>385724.538</v>
      </c>
      <c r="F57" s="1074">
        <f t="shared" si="6"/>
        <v>12069059.01173</v>
      </c>
      <c r="G57" s="1074">
        <f t="shared" si="6"/>
        <v>368181.19600999996</v>
      </c>
    </row>
    <row r="58" spans="1:7" x14ac:dyDescent="0.2">
      <c r="A58" s="264" t="s">
        <v>1002</v>
      </c>
      <c r="B58" s="264" t="s">
        <v>1449</v>
      </c>
      <c r="C58" s="269" t="s">
        <v>1450</v>
      </c>
      <c r="D58" s="270">
        <v>23491.101200000001</v>
      </c>
      <c r="E58" s="270">
        <v>29022.706310000001</v>
      </c>
      <c r="F58" s="270">
        <v>20329.640619999998</v>
      </c>
      <c r="G58" s="270">
        <v>30367.740740000001</v>
      </c>
    </row>
    <row r="59" spans="1:7" x14ac:dyDescent="0.2">
      <c r="A59" s="264" t="s">
        <v>1005</v>
      </c>
      <c r="B59" s="264" t="s">
        <v>1451</v>
      </c>
      <c r="C59" s="269" t="s">
        <v>1452</v>
      </c>
      <c r="D59" s="270">
        <v>11521668.50279</v>
      </c>
      <c r="E59" s="270">
        <v>201396.29848999999</v>
      </c>
      <c r="F59" s="270">
        <v>10994363.805710001</v>
      </c>
      <c r="G59" s="270">
        <v>191660.47422</v>
      </c>
    </row>
    <row r="60" spans="1:7" x14ac:dyDescent="0.2">
      <c r="A60" s="264" t="s">
        <v>1008</v>
      </c>
      <c r="B60" s="264" t="s">
        <v>1453</v>
      </c>
      <c r="C60" s="269" t="s">
        <v>1454</v>
      </c>
      <c r="D60" s="270">
        <v>12810.0705</v>
      </c>
      <c r="E60" s="270">
        <v>81299.781279999996</v>
      </c>
      <c r="F60" s="270">
        <v>12428.80321</v>
      </c>
      <c r="G60" s="270">
        <v>75364.917300000001</v>
      </c>
    </row>
    <row r="61" spans="1:7" x14ac:dyDescent="0.2">
      <c r="A61" s="264" t="s">
        <v>1011</v>
      </c>
      <c r="B61" s="264" t="s">
        <v>1455</v>
      </c>
      <c r="C61" s="269" t="s">
        <v>1456</v>
      </c>
      <c r="D61" s="270">
        <v>797778.45646000002</v>
      </c>
      <c r="E61" s="270">
        <v>48007.160980000001</v>
      </c>
      <c r="F61" s="270">
        <v>752397.29344000004</v>
      </c>
      <c r="G61" s="270">
        <v>44706.83567</v>
      </c>
    </row>
    <row r="62" spans="1:7" x14ac:dyDescent="0.2">
      <c r="A62" s="264" t="s">
        <v>1023</v>
      </c>
      <c r="B62" s="264" t="s">
        <v>1457</v>
      </c>
      <c r="C62" s="269" t="s">
        <v>1458</v>
      </c>
      <c r="D62" s="270">
        <v>743.05741999999998</v>
      </c>
      <c r="E62" s="270">
        <v>4</v>
      </c>
      <c r="F62" s="270">
        <v>794.95091000000002</v>
      </c>
      <c r="G62" s="270">
        <v>109.8</v>
      </c>
    </row>
    <row r="63" spans="1:7" x14ac:dyDescent="0.2">
      <c r="A63" s="264" t="s">
        <v>1026</v>
      </c>
      <c r="B63" s="264" t="s">
        <v>1381</v>
      </c>
      <c r="C63" s="269" t="s">
        <v>1459</v>
      </c>
      <c r="D63" s="270">
        <v>4048.1369500000001</v>
      </c>
      <c r="E63" s="270">
        <v>38.732999999999997</v>
      </c>
      <c r="F63" s="270">
        <v>1472.80845</v>
      </c>
      <c r="G63" s="270">
        <v>45.268999999999998</v>
      </c>
    </row>
    <row r="64" spans="1:7" x14ac:dyDescent="0.2">
      <c r="A64" s="264" t="s">
        <v>1029</v>
      </c>
      <c r="B64" s="264" t="s">
        <v>1384</v>
      </c>
      <c r="C64" s="269" t="s">
        <v>1460</v>
      </c>
      <c r="D64" s="270">
        <v>106.931</v>
      </c>
      <c r="E64" s="270">
        <v>7.05</v>
      </c>
      <c r="F64" s="270">
        <v>123.938</v>
      </c>
      <c r="G64" s="270">
        <v>10.01</v>
      </c>
    </row>
    <row r="65" spans="1:7" x14ac:dyDescent="0.2">
      <c r="A65" s="264" t="s">
        <v>1461</v>
      </c>
      <c r="B65" s="264" t="s">
        <v>1462</v>
      </c>
      <c r="C65" s="269" t="s">
        <v>1463</v>
      </c>
      <c r="D65" s="270">
        <v>581.50670000000002</v>
      </c>
      <c r="E65" s="270">
        <v>23.265000000000001</v>
      </c>
      <c r="F65" s="270">
        <v>587.94201999999996</v>
      </c>
      <c r="G65" s="270">
        <v>19.051500000000001</v>
      </c>
    </row>
    <row r="66" spans="1:7" x14ac:dyDescent="0.2">
      <c r="A66" s="264" t="s">
        <v>1464</v>
      </c>
      <c r="B66" s="264" t="s">
        <v>1465</v>
      </c>
      <c r="C66" s="269" t="s">
        <v>1466</v>
      </c>
      <c r="D66" s="270">
        <v>41355.50374</v>
      </c>
      <c r="E66" s="270">
        <v>1106.22117</v>
      </c>
      <c r="F66" s="270">
        <v>45959.213450000003</v>
      </c>
      <c r="G66" s="270">
        <v>1161.3624600000001</v>
      </c>
    </row>
    <row r="67" spans="1:7" x14ac:dyDescent="0.2">
      <c r="A67" s="264" t="s">
        <v>1467</v>
      </c>
      <c r="B67" s="264" t="s">
        <v>1468</v>
      </c>
      <c r="C67" s="269" t="s">
        <v>1469</v>
      </c>
      <c r="D67" s="270">
        <v>0</v>
      </c>
      <c r="E67" s="270">
        <v>0</v>
      </c>
      <c r="F67" s="270"/>
      <c r="G67" s="270"/>
    </row>
    <row r="68" spans="1:7" x14ac:dyDescent="0.2">
      <c r="A68" s="264" t="s">
        <v>1470</v>
      </c>
      <c r="B68" s="264" t="s">
        <v>1471</v>
      </c>
      <c r="C68" s="269" t="s">
        <v>1472</v>
      </c>
      <c r="D68" s="270">
        <v>5402.1170599999996</v>
      </c>
      <c r="E68" s="270">
        <v>675</v>
      </c>
      <c r="F68" s="270">
        <v>4686.54583</v>
      </c>
      <c r="G68" s="270">
        <v>50.101759999999999</v>
      </c>
    </row>
    <row r="69" spans="1:7" x14ac:dyDescent="0.2">
      <c r="A69" s="264" t="s">
        <v>1473</v>
      </c>
      <c r="B69" s="264" t="s">
        <v>1474</v>
      </c>
      <c r="C69" s="269" t="s">
        <v>1475</v>
      </c>
      <c r="D69" s="270">
        <v>0</v>
      </c>
      <c r="E69" s="270">
        <v>0</v>
      </c>
      <c r="F69" s="270"/>
      <c r="G69" s="270"/>
    </row>
    <row r="70" spans="1:7" x14ac:dyDescent="0.2">
      <c r="A70" s="264" t="s">
        <v>1476</v>
      </c>
      <c r="B70" s="264" t="s">
        <v>1477</v>
      </c>
      <c r="C70" s="269" t="s">
        <v>1478</v>
      </c>
      <c r="D70" s="270">
        <v>76865.382840000006</v>
      </c>
      <c r="E70" s="270">
        <v>3810.6525000000001</v>
      </c>
      <c r="F70" s="270">
        <v>137317.31644</v>
      </c>
      <c r="G70" s="270">
        <v>3652.9592200000002</v>
      </c>
    </row>
    <row r="71" spans="1:7" x14ac:dyDescent="0.2">
      <c r="A71" s="264" t="s">
        <v>1479</v>
      </c>
      <c r="B71" s="264" t="s">
        <v>1480</v>
      </c>
      <c r="C71" s="269" t="s">
        <v>1481</v>
      </c>
      <c r="D71" s="270">
        <v>112146.15217</v>
      </c>
      <c r="E71" s="270">
        <v>20333.669269999999</v>
      </c>
      <c r="F71" s="270">
        <v>98596.753649999999</v>
      </c>
      <c r="G71" s="270">
        <v>21032.674139999999</v>
      </c>
    </row>
    <row r="72" spans="1:7" x14ac:dyDescent="0.2">
      <c r="A72" s="1035" t="s">
        <v>1032</v>
      </c>
      <c r="B72" s="1035" t="s">
        <v>1482</v>
      </c>
      <c r="C72" s="1061" t="s">
        <v>59</v>
      </c>
      <c r="D72" s="1074">
        <f>SUM(D73:D77)</f>
        <v>216223.66453000001</v>
      </c>
      <c r="E72" s="1074">
        <f t="shared" ref="E72:G72" si="7">SUM(E73:E77)</f>
        <v>492.92691000000002</v>
      </c>
      <c r="F72" s="1074">
        <f t="shared" si="7"/>
        <v>268069.29521000001</v>
      </c>
      <c r="G72" s="1074">
        <f t="shared" si="7"/>
        <v>635.29225999999994</v>
      </c>
    </row>
    <row r="73" spans="1:7" x14ac:dyDescent="0.2">
      <c r="A73" s="264" t="s">
        <v>1034</v>
      </c>
      <c r="B73" s="264" t="s">
        <v>1483</v>
      </c>
      <c r="C73" s="269" t="s">
        <v>1484</v>
      </c>
      <c r="D73" s="270">
        <v>0</v>
      </c>
      <c r="E73" s="270">
        <v>0</v>
      </c>
      <c r="F73" s="270"/>
      <c r="G73" s="270"/>
    </row>
    <row r="74" spans="1:7" x14ac:dyDescent="0.2">
      <c r="A74" s="264" t="s">
        <v>1037</v>
      </c>
      <c r="B74" s="264" t="s">
        <v>1428</v>
      </c>
      <c r="C74" s="269" t="s">
        <v>1485</v>
      </c>
      <c r="D74" s="270">
        <v>99492.921900000001</v>
      </c>
      <c r="E74" s="270">
        <v>336.79117000000002</v>
      </c>
      <c r="F74" s="270">
        <v>142560.58408999999</v>
      </c>
      <c r="G74" s="270">
        <v>527.51036999999997</v>
      </c>
    </row>
    <row r="75" spans="1:7" x14ac:dyDescent="0.2">
      <c r="A75" s="264" t="s">
        <v>1040</v>
      </c>
      <c r="B75" s="264" t="s">
        <v>1486</v>
      </c>
      <c r="C75" s="269" t="s">
        <v>1487</v>
      </c>
      <c r="D75" s="270">
        <v>1302.64002</v>
      </c>
      <c r="E75" s="270">
        <v>43.939909999999998</v>
      </c>
      <c r="F75" s="270">
        <v>1441.7521999999999</v>
      </c>
      <c r="G75" s="270">
        <v>0.1164</v>
      </c>
    </row>
    <row r="76" spans="1:7" x14ac:dyDescent="0.2">
      <c r="A76" s="264" t="s">
        <v>1043</v>
      </c>
      <c r="B76" s="264" t="s">
        <v>1488</v>
      </c>
      <c r="C76" s="269" t="s">
        <v>1489</v>
      </c>
      <c r="D76" s="270">
        <v>0</v>
      </c>
      <c r="E76" s="270">
        <v>0</v>
      </c>
      <c r="F76" s="270"/>
      <c r="G76" s="270"/>
    </row>
    <row r="77" spans="1:7" x14ac:dyDescent="0.2">
      <c r="A77" s="264" t="s">
        <v>1049</v>
      </c>
      <c r="B77" s="264" t="s">
        <v>1490</v>
      </c>
      <c r="C77" s="269" t="s">
        <v>1491</v>
      </c>
      <c r="D77" s="270">
        <v>115428.10261</v>
      </c>
      <c r="E77" s="270">
        <v>112.19583</v>
      </c>
      <c r="F77" s="270">
        <v>124066.95892</v>
      </c>
      <c r="G77" s="270">
        <v>107.66549000000001</v>
      </c>
    </row>
    <row r="78" spans="1:7" x14ac:dyDescent="0.2">
      <c r="A78" s="1035" t="s">
        <v>1492</v>
      </c>
      <c r="B78" s="1035" t="s">
        <v>1493</v>
      </c>
      <c r="C78" s="1061" t="s">
        <v>59</v>
      </c>
      <c r="D78" s="1074">
        <f>SUM(D79:D80)</f>
        <v>12607707.046250001</v>
      </c>
      <c r="E78" s="1074">
        <f t="shared" ref="E78:G78" si="8">SUM(E79:E80)</f>
        <v>10992.32271</v>
      </c>
      <c r="F78" s="1074">
        <f t="shared" si="8"/>
        <v>12047319.581280001</v>
      </c>
      <c r="G78" s="1074">
        <f t="shared" si="8"/>
        <v>10641.60276</v>
      </c>
    </row>
    <row r="79" spans="1:7" x14ac:dyDescent="0.2">
      <c r="A79" s="264" t="s">
        <v>1494</v>
      </c>
      <c r="B79" s="264" t="s">
        <v>1495</v>
      </c>
      <c r="C79" s="269" t="s">
        <v>1496</v>
      </c>
      <c r="D79" s="270">
        <v>0</v>
      </c>
      <c r="E79" s="270">
        <v>0</v>
      </c>
      <c r="F79" s="270"/>
      <c r="G79" s="270"/>
    </row>
    <row r="80" spans="1:7" x14ac:dyDescent="0.2">
      <c r="A80" s="264" t="s">
        <v>1497</v>
      </c>
      <c r="B80" s="264" t="s">
        <v>1498</v>
      </c>
      <c r="C80" s="269" t="s">
        <v>1499</v>
      </c>
      <c r="D80" s="270">
        <v>12607707.046250001</v>
      </c>
      <c r="E80" s="270">
        <v>10992.32271</v>
      </c>
      <c r="F80" s="270">
        <v>12047319.581280001</v>
      </c>
      <c r="G80" s="270">
        <v>10641.60276</v>
      </c>
    </row>
    <row r="81" spans="1:7" x14ac:dyDescent="0.2">
      <c r="A81" s="1035" t="s">
        <v>1159</v>
      </c>
      <c r="B81" s="1035" t="s">
        <v>1500</v>
      </c>
      <c r="C81" s="1061" t="s">
        <v>59</v>
      </c>
      <c r="D81" s="1075">
        <v>0</v>
      </c>
      <c r="E81" s="1075">
        <v>0</v>
      </c>
      <c r="F81" s="1075">
        <v>0</v>
      </c>
      <c r="G81" s="1075">
        <v>0</v>
      </c>
    </row>
    <row r="82" spans="1:7" x14ac:dyDescent="0.2">
      <c r="A82" s="1035" t="s">
        <v>1501</v>
      </c>
      <c r="B82" s="1035" t="s">
        <v>1502</v>
      </c>
      <c r="C82" s="1061" t="s">
        <v>59</v>
      </c>
      <c r="D82" s="1074">
        <v>31731.71759</v>
      </c>
      <c r="E82" s="1074">
        <v>55653.097329999997</v>
      </c>
      <c r="F82" s="1074">
        <v>102123.36391</v>
      </c>
      <c r="G82" s="1074">
        <v>52718.990700000002</v>
      </c>
    </row>
    <row r="83" spans="1:7" x14ac:dyDescent="0.2">
      <c r="A83" s="1035" t="s">
        <v>1503</v>
      </c>
      <c r="B83" s="1035" t="s">
        <v>1204</v>
      </c>
      <c r="C83" s="1061" t="s">
        <v>59</v>
      </c>
      <c r="D83" s="1074">
        <v>-5482.6107199999997</v>
      </c>
      <c r="E83" s="1074">
        <v>53551.461340000002</v>
      </c>
      <c r="F83" s="1074">
        <v>63067.285450000003</v>
      </c>
      <c r="G83" s="1074">
        <v>51425.528140000002</v>
      </c>
    </row>
    <row r="84" spans="1:7" x14ac:dyDescent="0.2">
      <c r="D84" s="243"/>
      <c r="F84" s="433"/>
      <c r="G84" s="433"/>
    </row>
    <row r="85" spans="1:7" x14ac:dyDescent="0.2">
      <c r="F85" s="434"/>
      <c r="G85" s="434"/>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17" orientation="portrait" useFirstPageNumber="1" r:id="rId1"/>
  <headerFooter>
    <oddHeader>&amp;L&amp;"Tahoma,Kurzíva"Závěrečný účet Moravskoslezského kraje za rok 2025&amp;R&amp;"Tahoma,Kurzíva"Tabulka č. 40</oddHeader>
    <oddFooter>&amp;C&amp;"Tahoma,Obyčejné"&amp;P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2253-DE7D-4C11-BB34-2F2DE2189A7E}">
  <dimension ref="A1:G140"/>
  <sheetViews>
    <sheetView showGridLines="0" zoomScaleNormal="100" zoomScaleSheetLayoutView="100" workbookViewId="0">
      <selection activeCell="H9" sqref="H9"/>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ht="18" customHeight="1" x14ac:dyDescent="0.2">
      <c r="A1" s="1430" t="s">
        <v>4478</v>
      </c>
      <c r="B1" s="1430"/>
      <c r="C1" s="1430"/>
      <c r="D1" s="1430"/>
      <c r="E1" s="1430"/>
      <c r="F1" s="1430"/>
      <c r="G1" s="1430"/>
    </row>
    <row r="2" spans="1:7" ht="18" customHeight="1" x14ac:dyDescent="0.2">
      <c r="A2" s="1430" t="s">
        <v>2643</v>
      </c>
      <c r="B2" s="1430"/>
      <c r="C2" s="1430"/>
      <c r="D2" s="1430"/>
      <c r="E2" s="1430"/>
      <c r="F2" s="1430"/>
      <c r="G2" s="1430"/>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58">
        <f>D9+D43</f>
        <v>30933375.979699999</v>
      </c>
      <c r="E8" s="1058">
        <f t="shared" ref="E8:G8" si="0">E9+E43</f>
        <v>4876089.3048999999</v>
      </c>
      <c r="F8" s="1058">
        <f t="shared" si="0"/>
        <v>26057286.674800001</v>
      </c>
      <c r="G8" s="1058">
        <f t="shared" si="0"/>
        <v>26049519.335410003</v>
      </c>
    </row>
    <row r="9" spans="1:7" s="196" customFormat="1" x14ac:dyDescent="0.2">
      <c r="A9" s="1056" t="s">
        <v>890</v>
      </c>
      <c r="B9" s="1056" t="s">
        <v>891</v>
      </c>
      <c r="C9" s="1057" t="s">
        <v>59</v>
      </c>
      <c r="D9" s="1058">
        <f>D10+D20+D31+D37</f>
        <v>30312452.238639999</v>
      </c>
      <c r="E9" s="1058">
        <f t="shared" ref="E9:G9" si="1">E10+E20+E31+E37</f>
        <v>4876089.3048999999</v>
      </c>
      <c r="F9" s="1058">
        <f t="shared" si="1"/>
        <v>25436362.933740001</v>
      </c>
      <c r="G9" s="1058">
        <f t="shared" si="1"/>
        <v>25420527.872990001</v>
      </c>
    </row>
    <row r="10" spans="1:7" s="196" customFormat="1" x14ac:dyDescent="0.2">
      <c r="A10" s="1056" t="s">
        <v>892</v>
      </c>
      <c r="B10" s="1056" t="s">
        <v>893</v>
      </c>
      <c r="C10" s="1057" t="s">
        <v>59</v>
      </c>
      <c r="D10" s="1058">
        <f>SUM(D11:D19)</f>
        <v>13477.8526</v>
      </c>
      <c r="E10" s="1058">
        <f t="shared" ref="E10:G10" si="2">SUM(E11:E19)</f>
        <v>11931.3706</v>
      </c>
      <c r="F10" s="1058">
        <f t="shared" si="2"/>
        <v>1546.482</v>
      </c>
      <c r="G10" s="1058">
        <f t="shared" si="2"/>
        <v>1457.9870000000001</v>
      </c>
    </row>
    <row r="11" spans="1:7" x14ac:dyDescent="0.2">
      <c r="A11" s="264" t="s">
        <v>894</v>
      </c>
      <c r="B11" s="264" t="s">
        <v>895</v>
      </c>
      <c r="C11" s="269" t="s">
        <v>896</v>
      </c>
      <c r="D11" s="275">
        <v>0</v>
      </c>
      <c r="E11" s="275">
        <v>0</v>
      </c>
      <c r="F11" s="275">
        <v>0</v>
      </c>
      <c r="G11" s="275">
        <v>0</v>
      </c>
    </row>
    <row r="12" spans="1:7" x14ac:dyDescent="0.2">
      <c r="A12" s="264" t="s">
        <v>897</v>
      </c>
      <c r="B12" s="264" t="s">
        <v>898</v>
      </c>
      <c r="C12" s="269" t="s">
        <v>899</v>
      </c>
      <c r="D12" s="275">
        <v>97.507199999999997</v>
      </c>
      <c r="E12" s="275">
        <v>97.507199999999997</v>
      </c>
      <c r="F12" s="275">
        <v>0</v>
      </c>
      <c r="G12" s="275">
        <v>0</v>
      </c>
    </row>
    <row r="13" spans="1:7" x14ac:dyDescent="0.2">
      <c r="A13" s="264" t="s">
        <v>900</v>
      </c>
      <c r="B13" s="264" t="s">
        <v>901</v>
      </c>
      <c r="C13" s="269" t="s">
        <v>902</v>
      </c>
      <c r="D13" s="275">
        <v>0</v>
      </c>
      <c r="E13" s="275">
        <v>0</v>
      </c>
      <c r="F13" s="275">
        <v>0</v>
      </c>
      <c r="G13" s="275">
        <v>0</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1541.9629</v>
      </c>
      <c r="E15" s="275">
        <v>1541.9629</v>
      </c>
      <c r="F15" s="275">
        <v>0</v>
      </c>
      <c r="G15" s="275">
        <v>0</v>
      </c>
    </row>
    <row r="16" spans="1:7" x14ac:dyDescent="0.2">
      <c r="A16" s="264" t="s">
        <v>909</v>
      </c>
      <c r="B16" s="264" t="s">
        <v>910</v>
      </c>
      <c r="C16" s="269" t="s">
        <v>911</v>
      </c>
      <c r="D16" s="275">
        <v>11838.3825</v>
      </c>
      <c r="E16" s="275">
        <v>10291.9005</v>
      </c>
      <c r="F16" s="275">
        <v>1546.482</v>
      </c>
      <c r="G16" s="275">
        <v>967.33199999999999</v>
      </c>
    </row>
    <row r="17" spans="1:7" x14ac:dyDescent="0.2">
      <c r="A17" s="264" t="s">
        <v>912</v>
      </c>
      <c r="B17" s="264" t="s">
        <v>913</v>
      </c>
      <c r="C17" s="269" t="s">
        <v>914</v>
      </c>
      <c r="D17" s="275">
        <v>0</v>
      </c>
      <c r="E17" s="275">
        <v>0</v>
      </c>
      <c r="F17" s="275">
        <v>0</v>
      </c>
      <c r="G17" s="275">
        <v>490.65499999999997</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x14ac:dyDescent="0.2">
      <c r="A20" s="1056" t="s">
        <v>921</v>
      </c>
      <c r="B20" s="1056" t="s">
        <v>922</v>
      </c>
      <c r="C20" s="1057" t="s">
        <v>59</v>
      </c>
      <c r="D20" s="1037">
        <f>SUM(D21:D30)</f>
        <v>30298461.498039998</v>
      </c>
      <c r="E20" s="1037">
        <f t="shared" ref="E20:G20" si="3">SUM(E21:E30)</f>
        <v>4864157.9342999998</v>
      </c>
      <c r="F20" s="1037">
        <f t="shared" si="3"/>
        <v>25434303.56374</v>
      </c>
      <c r="G20" s="1037">
        <f t="shared" si="3"/>
        <v>25418560.933990002</v>
      </c>
    </row>
    <row r="21" spans="1:7" s="196" customFormat="1" x14ac:dyDescent="0.2">
      <c r="A21" s="264" t="s">
        <v>923</v>
      </c>
      <c r="B21" s="264" t="s">
        <v>265</v>
      </c>
      <c r="C21" s="269" t="s">
        <v>924</v>
      </c>
      <c r="D21" s="275">
        <v>4060123.47004</v>
      </c>
      <c r="E21" s="275">
        <v>0</v>
      </c>
      <c r="F21" s="275">
        <v>4060123.47004</v>
      </c>
      <c r="G21" s="275">
        <v>3991177.8985199998</v>
      </c>
    </row>
    <row r="22" spans="1:7" x14ac:dyDescent="0.2">
      <c r="A22" s="264" t="s">
        <v>925</v>
      </c>
      <c r="B22" s="264" t="s">
        <v>926</v>
      </c>
      <c r="C22" s="269" t="s">
        <v>927</v>
      </c>
      <c r="D22" s="275">
        <v>0</v>
      </c>
      <c r="E22" s="275">
        <v>0</v>
      </c>
      <c r="F22" s="275">
        <v>0</v>
      </c>
      <c r="G22" s="275">
        <v>0</v>
      </c>
    </row>
    <row r="23" spans="1:7" x14ac:dyDescent="0.2">
      <c r="A23" s="264" t="s">
        <v>928</v>
      </c>
      <c r="B23" s="264" t="s">
        <v>929</v>
      </c>
      <c r="C23" s="269" t="s">
        <v>930</v>
      </c>
      <c r="D23" s="275">
        <v>24305095.192559998</v>
      </c>
      <c r="E23" s="275">
        <v>3916143.28425</v>
      </c>
      <c r="F23" s="275">
        <v>20388951.90831</v>
      </c>
      <c r="G23" s="275">
        <v>20020736.851300001</v>
      </c>
    </row>
    <row r="24" spans="1:7" ht="21" x14ac:dyDescent="0.2">
      <c r="A24" s="264" t="s">
        <v>931</v>
      </c>
      <c r="B24" s="264" t="s">
        <v>932</v>
      </c>
      <c r="C24" s="269" t="s">
        <v>933</v>
      </c>
      <c r="D24" s="275">
        <v>1285020.3029499999</v>
      </c>
      <c r="E24" s="275">
        <v>889864.64913999999</v>
      </c>
      <c r="F24" s="275">
        <v>395155.65380999999</v>
      </c>
      <c r="G24" s="275">
        <v>353774.71739000001</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58071.884910000001</v>
      </c>
      <c r="E26" s="275">
        <v>58071.884910000001</v>
      </c>
      <c r="F26" s="275">
        <v>0</v>
      </c>
      <c r="G26" s="275">
        <v>0</v>
      </c>
    </row>
    <row r="27" spans="1:7" x14ac:dyDescent="0.2">
      <c r="A27" s="264" t="s">
        <v>940</v>
      </c>
      <c r="B27" s="264" t="s">
        <v>941</v>
      </c>
      <c r="C27" s="269" t="s">
        <v>942</v>
      </c>
      <c r="D27" s="275">
        <v>521.81043</v>
      </c>
      <c r="E27" s="275">
        <v>78.116</v>
      </c>
      <c r="F27" s="275">
        <v>443.69443000000001</v>
      </c>
      <c r="G27" s="275">
        <v>461.11842999999999</v>
      </c>
    </row>
    <row r="28" spans="1:7" x14ac:dyDescent="0.2">
      <c r="A28" s="264" t="s">
        <v>943</v>
      </c>
      <c r="B28" s="264" t="s">
        <v>944</v>
      </c>
      <c r="C28" s="269" t="s">
        <v>945</v>
      </c>
      <c r="D28" s="275">
        <v>585256.87315</v>
      </c>
      <c r="E28" s="275">
        <v>0</v>
      </c>
      <c r="F28" s="275">
        <v>585256.87315</v>
      </c>
      <c r="G28" s="275">
        <v>1049598.18735</v>
      </c>
    </row>
    <row r="29" spans="1:7" x14ac:dyDescent="0.2">
      <c r="A29" s="264" t="s">
        <v>946</v>
      </c>
      <c r="B29" s="264" t="s">
        <v>947</v>
      </c>
      <c r="C29" s="269" t="s">
        <v>948</v>
      </c>
      <c r="D29" s="275">
        <v>4371.9639999999999</v>
      </c>
      <c r="E29" s="275">
        <v>0</v>
      </c>
      <c r="F29" s="275">
        <v>4371.9639999999999</v>
      </c>
      <c r="G29" s="275">
        <v>2812.1610000000001</v>
      </c>
    </row>
    <row r="30" spans="1:7" x14ac:dyDescent="0.2">
      <c r="A30" s="266" t="s">
        <v>949</v>
      </c>
      <c r="B30" s="264" t="s">
        <v>950</v>
      </c>
      <c r="C30" s="269" t="s">
        <v>951</v>
      </c>
      <c r="D30" s="275">
        <v>0</v>
      </c>
      <c r="E30" s="275">
        <v>0</v>
      </c>
      <c r="F30" s="275">
        <v>0</v>
      </c>
      <c r="G30" s="275">
        <v>0</v>
      </c>
    </row>
    <row r="31" spans="1:7" x14ac:dyDescent="0.2">
      <c r="A31" s="1056" t="s">
        <v>952</v>
      </c>
      <c r="B31" s="1056" t="s">
        <v>953</v>
      </c>
      <c r="C31" s="1057" t="s">
        <v>59</v>
      </c>
      <c r="D31" s="1037">
        <f>SUM(D32:D36)</f>
        <v>0</v>
      </c>
      <c r="E31" s="1037">
        <f t="shared" ref="E31:G31" si="4">SUM(E32:E36)</f>
        <v>0</v>
      </c>
      <c r="F31" s="1037">
        <f t="shared" si="4"/>
        <v>0</v>
      </c>
      <c r="G31" s="1037">
        <f t="shared" si="4"/>
        <v>0</v>
      </c>
    </row>
    <row r="32" spans="1:7" x14ac:dyDescent="0.2">
      <c r="A32" s="264" t="s">
        <v>954</v>
      </c>
      <c r="B32" s="264" t="s">
        <v>955</v>
      </c>
      <c r="C32" s="269" t="s">
        <v>956</v>
      </c>
      <c r="D32" s="275">
        <v>0</v>
      </c>
      <c r="E32" s="275">
        <v>0</v>
      </c>
      <c r="F32" s="275">
        <v>0</v>
      </c>
      <c r="G32" s="275">
        <v>0</v>
      </c>
    </row>
    <row r="33" spans="1:7" s="196" customFormat="1"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0</v>
      </c>
      <c r="E36" s="275">
        <v>0</v>
      </c>
      <c r="F36" s="275">
        <v>0</v>
      </c>
      <c r="G36" s="275">
        <v>0</v>
      </c>
    </row>
    <row r="37" spans="1:7" x14ac:dyDescent="0.2">
      <c r="A37" s="1056" t="s">
        <v>978</v>
      </c>
      <c r="B37" s="1056" t="s">
        <v>979</v>
      </c>
      <c r="C37" s="1057" t="s">
        <v>59</v>
      </c>
      <c r="D37" s="1037">
        <f>SUM(D38:D42)</f>
        <v>512.88800000000003</v>
      </c>
      <c r="E37" s="1037">
        <f t="shared" ref="E37:G37" si="5">SUM(E38:E42)</f>
        <v>0</v>
      </c>
      <c r="F37" s="1037">
        <f t="shared" si="5"/>
        <v>512.88800000000003</v>
      </c>
      <c r="G37" s="1037">
        <f t="shared" si="5"/>
        <v>508.952</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512.88800000000003</v>
      </c>
      <c r="E40" s="275">
        <v>0</v>
      </c>
      <c r="F40" s="275">
        <v>512.88800000000003</v>
      </c>
      <c r="G40" s="275">
        <v>508.952</v>
      </c>
    </row>
    <row r="41" spans="1:7" s="196" customFormat="1" x14ac:dyDescent="0.2">
      <c r="A41" s="264" t="s">
        <v>992</v>
      </c>
      <c r="B41" s="264" t="s">
        <v>993</v>
      </c>
      <c r="C41" s="269" t="s">
        <v>994</v>
      </c>
      <c r="D41" s="275">
        <v>0</v>
      </c>
      <c r="E41" s="275">
        <v>0</v>
      </c>
      <c r="F41" s="275">
        <v>0</v>
      </c>
      <c r="G41" s="275">
        <v>0</v>
      </c>
    </row>
    <row r="42" spans="1:7" s="196" customFormat="1" x14ac:dyDescent="0.2">
      <c r="A42" s="264" t="s">
        <v>995</v>
      </c>
      <c r="B42" s="268" t="s">
        <v>996</v>
      </c>
      <c r="C42" s="272" t="s">
        <v>997</v>
      </c>
      <c r="D42" s="275">
        <v>0</v>
      </c>
      <c r="E42" s="275">
        <v>0</v>
      </c>
      <c r="F42" s="275">
        <v>0</v>
      </c>
      <c r="G42" s="275">
        <v>0</v>
      </c>
    </row>
    <row r="43" spans="1:7" x14ac:dyDescent="0.2">
      <c r="A43" s="1056" t="s">
        <v>998</v>
      </c>
      <c r="B43" s="1056" t="s">
        <v>999</v>
      </c>
      <c r="C43" s="1057" t="s">
        <v>59</v>
      </c>
      <c r="D43" s="1037">
        <f>D44+D55+D75</f>
        <v>620923.74106000003</v>
      </c>
      <c r="E43" s="1037">
        <f t="shared" ref="E43:G43" si="6">E44+E55+E75</f>
        <v>0</v>
      </c>
      <c r="F43" s="1037">
        <f t="shared" si="6"/>
        <v>620923.74106000003</v>
      </c>
      <c r="G43" s="1037">
        <f t="shared" si="6"/>
        <v>628991.46242</v>
      </c>
    </row>
    <row r="44" spans="1:7" x14ac:dyDescent="0.2">
      <c r="A44" s="1035" t="s">
        <v>1000</v>
      </c>
      <c r="B44" s="1035" t="s">
        <v>1001</v>
      </c>
      <c r="C44" s="1061" t="s">
        <v>59</v>
      </c>
      <c r="D44" s="1037">
        <f>SUM(D45:D54)</f>
        <v>134416.75030000001</v>
      </c>
      <c r="E44" s="1037">
        <f t="shared" ref="E44:G44" si="7">SUM(E45:E54)</f>
        <v>0</v>
      </c>
      <c r="F44" s="1037">
        <f t="shared" si="7"/>
        <v>134416.75030000001</v>
      </c>
      <c r="G44" s="1037">
        <f t="shared" si="7"/>
        <v>144573.13258</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134416.75030000001</v>
      </c>
      <c r="E46" s="275">
        <v>0</v>
      </c>
      <c r="F46" s="275">
        <v>134416.75030000001</v>
      </c>
      <c r="G46" s="275">
        <v>144573.13258</v>
      </c>
    </row>
    <row r="47" spans="1:7" x14ac:dyDescent="0.2">
      <c r="A47" s="264" t="s">
        <v>1008</v>
      </c>
      <c r="B47" s="264" t="s">
        <v>1009</v>
      </c>
      <c r="C47" s="269" t="s">
        <v>1010</v>
      </c>
      <c r="D47" s="275">
        <v>0</v>
      </c>
      <c r="E47" s="275">
        <v>0</v>
      </c>
      <c r="F47" s="275">
        <v>0</v>
      </c>
      <c r="G47" s="275">
        <v>0</v>
      </c>
    </row>
    <row r="48" spans="1:7" x14ac:dyDescent="0.2">
      <c r="A48" s="264" t="s">
        <v>1011</v>
      </c>
      <c r="B48" s="264" t="s">
        <v>1012</v>
      </c>
      <c r="C48" s="269" t="s">
        <v>1013</v>
      </c>
      <c r="D48" s="275">
        <v>0</v>
      </c>
      <c r="E48" s="275">
        <v>0</v>
      </c>
      <c r="F48" s="275">
        <v>0</v>
      </c>
      <c r="G48" s="275">
        <v>0</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0</v>
      </c>
      <c r="E50" s="275">
        <v>0</v>
      </c>
      <c r="F50" s="275">
        <v>0</v>
      </c>
      <c r="G50" s="275">
        <v>0</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0</v>
      </c>
      <c r="E52" s="275">
        <v>0</v>
      </c>
      <c r="F52" s="275">
        <v>0</v>
      </c>
      <c r="G52" s="275">
        <v>0</v>
      </c>
    </row>
    <row r="53" spans="1:7" s="196" customFormat="1" x14ac:dyDescent="0.2">
      <c r="A53" s="264" t="s">
        <v>1026</v>
      </c>
      <c r="B53" s="264" t="s">
        <v>1027</v>
      </c>
      <c r="C53" s="269" t="s">
        <v>1028</v>
      </c>
      <c r="D53" s="275">
        <v>0</v>
      </c>
      <c r="E53" s="275">
        <v>0</v>
      </c>
      <c r="F53" s="275">
        <v>0</v>
      </c>
      <c r="G53" s="275">
        <v>0</v>
      </c>
    </row>
    <row r="54" spans="1:7" x14ac:dyDescent="0.2">
      <c r="A54" s="268" t="s">
        <v>1029</v>
      </c>
      <c r="B54" s="268" t="s">
        <v>1030</v>
      </c>
      <c r="C54" s="272" t="s">
        <v>1031</v>
      </c>
      <c r="D54" s="275">
        <v>0</v>
      </c>
      <c r="E54" s="275">
        <v>0</v>
      </c>
      <c r="F54" s="275">
        <v>0</v>
      </c>
      <c r="G54" s="275">
        <v>0</v>
      </c>
    </row>
    <row r="55" spans="1:7" x14ac:dyDescent="0.2">
      <c r="A55" s="1035" t="s">
        <v>1032</v>
      </c>
      <c r="B55" s="1035" t="s">
        <v>1033</v>
      </c>
      <c r="C55" s="1061" t="s">
        <v>59</v>
      </c>
      <c r="D55" s="1037">
        <f>SUM(D56:D74)</f>
        <v>17357.267800000001</v>
      </c>
      <c r="E55" s="1037">
        <f t="shared" ref="E55:G55" si="8">SUM(E56:E74)</f>
        <v>0</v>
      </c>
      <c r="F55" s="1037">
        <f t="shared" si="8"/>
        <v>17357.267800000001</v>
      </c>
      <c r="G55" s="1037">
        <f t="shared" si="8"/>
        <v>12200.266319999999</v>
      </c>
    </row>
    <row r="56" spans="1:7" x14ac:dyDescent="0.2">
      <c r="A56" s="1043" t="s">
        <v>1034</v>
      </c>
      <c r="B56" s="1043" t="s">
        <v>1035</v>
      </c>
      <c r="C56" s="1063" t="s">
        <v>1036</v>
      </c>
      <c r="D56" s="275">
        <v>7520.7157900000002</v>
      </c>
      <c r="E56" s="275">
        <v>0</v>
      </c>
      <c r="F56" s="275">
        <v>7520.7157900000002</v>
      </c>
      <c r="G56" s="275">
        <v>3635.21389</v>
      </c>
    </row>
    <row r="57" spans="1:7" x14ac:dyDescent="0.2">
      <c r="A57" s="264" t="s">
        <v>1043</v>
      </c>
      <c r="B57" s="264" t="s">
        <v>1044</v>
      </c>
      <c r="C57" s="269" t="s">
        <v>1045</v>
      </c>
      <c r="D57" s="275">
        <v>4707.2529999999997</v>
      </c>
      <c r="E57" s="275">
        <v>0</v>
      </c>
      <c r="F57" s="275">
        <v>4707.2529999999997</v>
      </c>
      <c r="G57" s="275">
        <v>3056.33</v>
      </c>
    </row>
    <row r="58" spans="1:7" x14ac:dyDescent="0.2">
      <c r="A58" s="264" t="s">
        <v>1046</v>
      </c>
      <c r="B58" s="264" t="s">
        <v>1047</v>
      </c>
      <c r="C58" s="269" t="s">
        <v>1048</v>
      </c>
      <c r="D58" s="275">
        <v>344.38758999999999</v>
      </c>
      <c r="E58" s="275">
        <v>0</v>
      </c>
      <c r="F58" s="275">
        <v>344.38758999999999</v>
      </c>
      <c r="G58" s="275">
        <v>980.49504000000002</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88.432109999999994</v>
      </c>
      <c r="E60" s="275">
        <v>0</v>
      </c>
      <c r="F60" s="275">
        <v>88.432109999999994</v>
      </c>
      <c r="G60" s="275">
        <v>111.21711000000001</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287.36</v>
      </c>
      <c r="E64" s="275">
        <v>0</v>
      </c>
      <c r="F64" s="275">
        <v>287.36</v>
      </c>
      <c r="G64" s="275">
        <v>0</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0</v>
      </c>
      <c r="E66" s="275">
        <v>0</v>
      </c>
      <c r="F66" s="275">
        <v>0</v>
      </c>
      <c r="G66" s="275">
        <v>0</v>
      </c>
    </row>
    <row r="67" spans="1:7" x14ac:dyDescent="0.2">
      <c r="A67" s="264" t="s">
        <v>1078</v>
      </c>
      <c r="B67" s="264" t="s">
        <v>1079</v>
      </c>
      <c r="C67" s="269" t="s">
        <v>1080</v>
      </c>
      <c r="D67" s="275">
        <v>0</v>
      </c>
      <c r="E67" s="275">
        <v>0</v>
      </c>
      <c r="F67" s="275">
        <v>0</v>
      </c>
      <c r="G67" s="275">
        <v>0</v>
      </c>
    </row>
    <row r="68" spans="1:7" x14ac:dyDescent="0.2">
      <c r="A68" s="264" t="s">
        <v>1081</v>
      </c>
      <c r="B68" s="264" t="s">
        <v>1082</v>
      </c>
      <c r="C68" s="269" t="s">
        <v>1083</v>
      </c>
      <c r="D68" s="275">
        <v>0</v>
      </c>
      <c r="E68" s="275">
        <v>0</v>
      </c>
      <c r="F68" s="275">
        <v>0</v>
      </c>
      <c r="G68" s="275">
        <v>0</v>
      </c>
    </row>
    <row r="69" spans="1:7" x14ac:dyDescent="0.2">
      <c r="A69" s="264" t="s">
        <v>1084</v>
      </c>
      <c r="B69" s="264" t="s">
        <v>1085</v>
      </c>
      <c r="C69" s="269" t="s">
        <v>1086</v>
      </c>
      <c r="D69" s="275">
        <v>0</v>
      </c>
      <c r="E69" s="275">
        <v>0</v>
      </c>
      <c r="F69" s="275">
        <v>0</v>
      </c>
      <c r="G69" s="275">
        <v>0</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227.84791999999999</v>
      </c>
      <c r="E71" s="275">
        <v>0</v>
      </c>
      <c r="F71" s="275">
        <v>227.84791999999999</v>
      </c>
      <c r="G71" s="275">
        <v>82.646810000000002</v>
      </c>
    </row>
    <row r="72" spans="1:7" x14ac:dyDescent="0.2">
      <c r="A72" s="264" t="s">
        <v>1111</v>
      </c>
      <c r="B72" s="264" t="s">
        <v>1112</v>
      </c>
      <c r="C72" s="269" t="s">
        <v>1113</v>
      </c>
      <c r="D72" s="275">
        <v>0</v>
      </c>
      <c r="E72" s="275">
        <v>0</v>
      </c>
      <c r="F72" s="275">
        <v>0</v>
      </c>
      <c r="G72" s="275">
        <v>0</v>
      </c>
    </row>
    <row r="73" spans="1:7" x14ac:dyDescent="0.2">
      <c r="A73" s="264" t="s">
        <v>1114</v>
      </c>
      <c r="B73" s="264" t="s">
        <v>1115</v>
      </c>
      <c r="C73" s="269" t="s">
        <v>1116</v>
      </c>
      <c r="D73" s="275">
        <v>4103.9276200000004</v>
      </c>
      <c r="E73" s="275">
        <v>0</v>
      </c>
      <c r="F73" s="275">
        <v>4103.9276200000004</v>
      </c>
      <c r="G73" s="275">
        <v>4246.15326</v>
      </c>
    </row>
    <row r="74" spans="1:7" x14ac:dyDescent="0.2">
      <c r="A74" s="1068" t="s">
        <v>1117</v>
      </c>
      <c r="B74" s="1068" t="s">
        <v>1118</v>
      </c>
      <c r="C74" s="1069" t="s">
        <v>1119</v>
      </c>
      <c r="D74" s="1042">
        <v>77.343770000000006</v>
      </c>
      <c r="E74" s="1042">
        <v>0</v>
      </c>
      <c r="F74" s="1042">
        <v>77.343770000000006</v>
      </c>
      <c r="G74" s="1042">
        <v>88.210210000000004</v>
      </c>
    </row>
    <row r="75" spans="1:7" x14ac:dyDescent="0.2">
      <c r="A75" s="1056" t="s">
        <v>1120</v>
      </c>
      <c r="B75" s="1056" t="s">
        <v>1121</v>
      </c>
      <c r="C75" s="1057" t="s">
        <v>59</v>
      </c>
      <c r="D75" s="1037">
        <f>SUM(D76:D85)</f>
        <v>469149.72296000004</v>
      </c>
      <c r="E75" s="1037">
        <f t="shared" ref="E75:G75" si="9">SUM(E76:E85)</f>
        <v>0</v>
      </c>
      <c r="F75" s="1037">
        <f t="shared" si="9"/>
        <v>469149.72296000004</v>
      </c>
      <c r="G75" s="1037">
        <f t="shared" si="9"/>
        <v>472218.06352000003</v>
      </c>
    </row>
    <row r="76" spans="1:7"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s="193" customFormat="1" x14ac:dyDescent="0.2">
      <c r="A79" s="264" t="s">
        <v>1131</v>
      </c>
      <c r="B79" s="264" t="s">
        <v>1132</v>
      </c>
      <c r="C79" s="269" t="s">
        <v>1133</v>
      </c>
      <c r="D79" s="275">
        <v>0</v>
      </c>
      <c r="E79" s="275">
        <v>0</v>
      </c>
      <c r="F79" s="275">
        <v>0</v>
      </c>
      <c r="G79" s="275">
        <v>0</v>
      </c>
    </row>
    <row r="80" spans="1:7" s="193" customFormat="1" x14ac:dyDescent="0.2">
      <c r="A80" s="264" t="s">
        <v>1134</v>
      </c>
      <c r="B80" s="264" t="s">
        <v>1135</v>
      </c>
      <c r="C80" s="269" t="s">
        <v>1136</v>
      </c>
      <c r="D80" s="275">
        <v>0</v>
      </c>
      <c r="E80" s="275">
        <v>0</v>
      </c>
      <c r="F80" s="275">
        <v>0</v>
      </c>
      <c r="G80" s="275">
        <v>0</v>
      </c>
    </row>
    <row r="81" spans="1:7" s="196" customFormat="1" x14ac:dyDescent="0.2">
      <c r="A81" s="264" t="s">
        <v>1137</v>
      </c>
      <c r="B81" s="264" t="s">
        <v>1138</v>
      </c>
      <c r="C81" s="269" t="s">
        <v>1139</v>
      </c>
      <c r="D81" s="275">
        <v>467449.05200000003</v>
      </c>
      <c r="E81" s="275">
        <v>0</v>
      </c>
      <c r="F81" s="275">
        <v>467449.05200000003</v>
      </c>
      <c r="G81" s="275">
        <v>470470.27464000002</v>
      </c>
    </row>
    <row r="82" spans="1:7" s="196" customFormat="1" x14ac:dyDescent="0.2">
      <c r="A82" s="264" t="s">
        <v>1140</v>
      </c>
      <c r="B82" s="264" t="s">
        <v>1141</v>
      </c>
      <c r="C82" s="269" t="s">
        <v>1142</v>
      </c>
      <c r="D82" s="275">
        <v>1521.5939599999999</v>
      </c>
      <c r="E82" s="275">
        <v>0</v>
      </c>
      <c r="F82" s="275">
        <v>1521.5939599999999</v>
      </c>
      <c r="G82" s="275">
        <v>1495.90788</v>
      </c>
    </row>
    <row r="83" spans="1:7" x14ac:dyDescent="0.2">
      <c r="A83" s="264" t="s">
        <v>1149</v>
      </c>
      <c r="B83" s="264" t="s">
        <v>1150</v>
      </c>
      <c r="C83" s="269" t="s">
        <v>1151</v>
      </c>
      <c r="D83" s="275">
        <v>0</v>
      </c>
      <c r="E83" s="275">
        <v>0</v>
      </c>
      <c r="F83" s="275">
        <v>0</v>
      </c>
      <c r="G83" s="275">
        <v>0</v>
      </c>
    </row>
    <row r="84" spans="1:7" x14ac:dyDescent="0.2">
      <c r="A84" s="264" t="s">
        <v>1152</v>
      </c>
      <c r="B84" s="264" t="s">
        <v>1153</v>
      </c>
      <c r="C84" s="269" t="s">
        <v>1154</v>
      </c>
      <c r="D84" s="275">
        <v>0</v>
      </c>
      <c r="E84" s="275">
        <v>0</v>
      </c>
      <c r="F84" s="275">
        <v>0</v>
      </c>
      <c r="G84" s="275">
        <v>0</v>
      </c>
    </row>
    <row r="85" spans="1:7" x14ac:dyDescent="0.2">
      <c r="A85" s="1040" t="s">
        <v>1155</v>
      </c>
      <c r="B85" s="1040" t="s">
        <v>1156</v>
      </c>
      <c r="C85" s="1041" t="s">
        <v>1157</v>
      </c>
      <c r="D85" s="1042">
        <v>179.077</v>
      </c>
      <c r="E85" s="1042">
        <v>0</v>
      </c>
      <c r="F85" s="1042">
        <v>179.077</v>
      </c>
      <c r="G85" s="1042">
        <v>251.881</v>
      </c>
    </row>
    <row r="86" spans="1:7" x14ac:dyDescent="0.2">
      <c r="A86" s="245"/>
      <c r="B86" s="245"/>
      <c r="C86" s="245"/>
      <c r="D86" s="246"/>
      <c r="E86" s="247"/>
      <c r="F86" s="246"/>
      <c r="G86" s="246"/>
    </row>
    <row r="87" spans="1:7" x14ac:dyDescent="0.2">
      <c r="A87" s="245"/>
      <c r="B87" s="245"/>
      <c r="C87" s="245"/>
      <c r="D87" s="246"/>
      <c r="E87" s="247"/>
      <c r="F87" s="246"/>
      <c r="G87" s="246"/>
    </row>
    <row r="88" spans="1:7" s="196" customFormat="1" x14ac:dyDescent="0.2">
      <c r="A88" s="368"/>
      <c r="B88" s="244"/>
      <c r="C88" s="1065"/>
      <c r="D88" s="1049">
        <v>1</v>
      </c>
      <c r="E88" s="1049">
        <v>2</v>
      </c>
      <c r="F88" s="1083"/>
      <c r="G88" s="240"/>
    </row>
    <row r="89" spans="1:7" x14ac:dyDescent="0.2">
      <c r="A89" s="1431" t="s">
        <v>881</v>
      </c>
      <c r="B89" s="1432"/>
      <c r="C89" s="1437" t="s">
        <v>882</v>
      </c>
      <c r="D89" s="1451" t="s">
        <v>883</v>
      </c>
      <c r="E89" s="1451"/>
      <c r="F89" s="1083"/>
      <c r="G89" s="240"/>
    </row>
    <row r="90" spans="1:7" x14ac:dyDescent="0.2">
      <c r="A90" s="1435"/>
      <c r="B90" s="1436"/>
      <c r="C90" s="1442"/>
      <c r="D90" s="1050" t="s">
        <v>884</v>
      </c>
      <c r="E90" s="1051" t="s">
        <v>885</v>
      </c>
      <c r="F90" s="1083"/>
      <c r="G90" s="240"/>
    </row>
    <row r="91" spans="1:7" ht="13.5" customHeight="1" x14ac:dyDescent="0.2">
      <c r="A91" s="1056"/>
      <c r="B91" s="1056" t="s">
        <v>1158</v>
      </c>
      <c r="C91" s="1057" t="s">
        <v>59</v>
      </c>
      <c r="D91" s="1037">
        <f>D92+D110</f>
        <v>26057286.674800001</v>
      </c>
      <c r="E91" s="1037">
        <f>E92+E110</f>
        <v>26049519.335409999</v>
      </c>
      <c r="F91" s="1082">
        <v>0</v>
      </c>
      <c r="G91" s="1082">
        <v>0</v>
      </c>
    </row>
    <row r="92" spans="1:7" x14ac:dyDescent="0.2">
      <c r="A92" s="1056" t="s">
        <v>1159</v>
      </c>
      <c r="B92" s="1056" t="s">
        <v>1160</v>
      </c>
      <c r="C92" s="1057" t="s">
        <v>59</v>
      </c>
      <c r="D92" s="1037">
        <f>D93+D100+D106</f>
        <v>25753494.9538</v>
      </c>
      <c r="E92" s="1037">
        <f>E93+E100+E106</f>
        <v>25719818.950849999</v>
      </c>
      <c r="F92" s="1082">
        <v>0</v>
      </c>
      <c r="G92" s="1082">
        <v>0</v>
      </c>
    </row>
    <row r="93" spans="1:7" x14ac:dyDescent="0.2">
      <c r="A93" s="1056" t="s">
        <v>1161</v>
      </c>
      <c r="B93" s="1056" t="s">
        <v>1162</v>
      </c>
      <c r="C93" s="1057" t="s">
        <v>59</v>
      </c>
      <c r="D93" s="1037">
        <f>SUM(D94:D99)</f>
        <v>25393136.314400002</v>
      </c>
      <c r="E93" s="1037">
        <v>25410950.25553</v>
      </c>
      <c r="F93" s="1082">
        <v>0</v>
      </c>
      <c r="G93" s="1082">
        <v>0</v>
      </c>
    </row>
    <row r="94" spans="1:7" s="196" customFormat="1" x14ac:dyDescent="0.2">
      <c r="A94" s="264" t="s">
        <v>1163</v>
      </c>
      <c r="B94" s="264" t="s">
        <v>1164</v>
      </c>
      <c r="C94" s="269" t="s">
        <v>1165</v>
      </c>
      <c r="D94" s="275">
        <v>19816963.02617</v>
      </c>
      <c r="E94" s="275">
        <v>19598076.189539999</v>
      </c>
      <c r="F94" s="1082">
        <v>0</v>
      </c>
      <c r="G94" s="1082">
        <v>0</v>
      </c>
    </row>
    <row r="95" spans="1:7" x14ac:dyDescent="0.2">
      <c r="A95" s="264" t="s">
        <v>1166</v>
      </c>
      <c r="B95" s="264" t="s">
        <v>1167</v>
      </c>
      <c r="C95" s="269" t="s">
        <v>1168</v>
      </c>
      <c r="D95" s="275">
        <v>5576173.2882300001</v>
      </c>
      <c r="E95" s="275">
        <v>5812874.06599</v>
      </c>
      <c r="F95" s="1082">
        <v>0</v>
      </c>
      <c r="G95" s="1082">
        <v>0</v>
      </c>
    </row>
    <row r="96" spans="1:7" x14ac:dyDescent="0.2">
      <c r="A96" s="264" t="s">
        <v>1169</v>
      </c>
      <c r="B96" s="264" t="s">
        <v>1170</v>
      </c>
      <c r="C96" s="269" t="s">
        <v>1171</v>
      </c>
      <c r="D96" s="275">
        <v>0</v>
      </c>
      <c r="E96" s="275">
        <v>0</v>
      </c>
      <c r="F96" s="1082">
        <v>0</v>
      </c>
      <c r="G96" s="1082">
        <v>0</v>
      </c>
    </row>
    <row r="97" spans="1:7" x14ac:dyDescent="0.2">
      <c r="A97" s="264" t="s">
        <v>1172</v>
      </c>
      <c r="B97" s="264" t="s">
        <v>1173</v>
      </c>
      <c r="C97" s="269" t="s">
        <v>1174</v>
      </c>
      <c r="D97" s="275">
        <v>0</v>
      </c>
      <c r="E97" s="275">
        <v>0</v>
      </c>
      <c r="F97" s="1082">
        <v>0</v>
      </c>
      <c r="G97" s="1082">
        <v>0</v>
      </c>
    </row>
    <row r="98" spans="1:7" s="196" customFormat="1" x14ac:dyDescent="0.2">
      <c r="A98" s="264" t="s">
        <v>1175</v>
      </c>
      <c r="B98" s="264" t="s">
        <v>1176</v>
      </c>
      <c r="C98" s="269" t="s">
        <v>1177</v>
      </c>
      <c r="D98" s="275">
        <v>0</v>
      </c>
      <c r="E98" s="275">
        <v>0</v>
      </c>
      <c r="F98" s="1082">
        <v>0</v>
      </c>
      <c r="G98" s="1082">
        <v>0</v>
      </c>
    </row>
    <row r="99" spans="1:7" s="196" customFormat="1" x14ac:dyDescent="0.2">
      <c r="A99" s="264" t="s">
        <v>1178</v>
      </c>
      <c r="B99" s="264" t="s">
        <v>1179</v>
      </c>
      <c r="C99" s="269" t="s">
        <v>1180</v>
      </c>
      <c r="D99" s="275">
        <v>0</v>
      </c>
      <c r="E99" s="275">
        <v>0</v>
      </c>
      <c r="F99" s="1082">
        <v>0</v>
      </c>
      <c r="G99" s="1082">
        <v>0</v>
      </c>
    </row>
    <row r="100" spans="1:7" x14ac:dyDescent="0.2">
      <c r="A100" s="1056" t="s">
        <v>1181</v>
      </c>
      <c r="B100" s="1056" t="s">
        <v>1182</v>
      </c>
      <c r="C100" s="1057" t="s">
        <v>59</v>
      </c>
      <c r="D100" s="1037">
        <f>SUM(D101:D105)</f>
        <v>358295.2389</v>
      </c>
      <c r="E100" s="1037">
        <f>SUM(E101:E105)</f>
        <v>306781.80664000002</v>
      </c>
      <c r="F100" s="1082">
        <v>0</v>
      </c>
      <c r="G100" s="1082">
        <v>0</v>
      </c>
    </row>
    <row r="101" spans="1:7" s="196" customFormat="1" x14ac:dyDescent="0.2">
      <c r="A101" s="264" t="s">
        <v>1183</v>
      </c>
      <c r="B101" s="264" t="s">
        <v>1184</v>
      </c>
      <c r="C101" s="269" t="s">
        <v>1185</v>
      </c>
      <c r="D101" s="275">
        <v>16996.344000000001</v>
      </c>
      <c r="E101" s="275">
        <v>16996.344000000001</v>
      </c>
      <c r="F101" s="1082">
        <v>0</v>
      </c>
      <c r="G101" s="1082">
        <v>0</v>
      </c>
    </row>
    <row r="102" spans="1:7" x14ac:dyDescent="0.2">
      <c r="A102" s="264" t="s">
        <v>1186</v>
      </c>
      <c r="B102" s="264" t="s">
        <v>1187</v>
      </c>
      <c r="C102" s="269" t="s">
        <v>1188</v>
      </c>
      <c r="D102" s="275">
        <v>1592.45517</v>
      </c>
      <c r="E102" s="275">
        <v>1407.49658</v>
      </c>
      <c r="F102" s="1082">
        <v>0</v>
      </c>
      <c r="G102" s="1082">
        <v>0</v>
      </c>
    </row>
    <row r="103" spans="1:7" x14ac:dyDescent="0.2">
      <c r="A103" s="264" t="s">
        <v>1189</v>
      </c>
      <c r="B103" s="264" t="s">
        <v>1190</v>
      </c>
      <c r="C103" s="269" t="s">
        <v>1191</v>
      </c>
      <c r="D103" s="275">
        <v>26490.6911</v>
      </c>
      <c r="E103" s="275">
        <v>26403.80242</v>
      </c>
      <c r="F103" s="1082">
        <v>0</v>
      </c>
      <c r="G103" s="1082">
        <v>0</v>
      </c>
    </row>
    <row r="104" spans="1:7" x14ac:dyDescent="0.2">
      <c r="A104" s="264" t="s">
        <v>1192</v>
      </c>
      <c r="B104" s="264" t="s">
        <v>1193</v>
      </c>
      <c r="C104" s="269" t="s">
        <v>1194</v>
      </c>
      <c r="D104" s="275">
        <v>0</v>
      </c>
      <c r="E104" s="275">
        <v>0</v>
      </c>
      <c r="F104" s="1082">
        <v>0</v>
      </c>
      <c r="G104" s="1082">
        <v>0</v>
      </c>
    </row>
    <row r="105" spans="1:7" x14ac:dyDescent="0.2">
      <c r="A105" s="264" t="s">
        <v>1195</v>
      </c>
      <c r="B105" s="264" t="s">
        <v>1196</v>
      </c>
      <c r="C105" s="269" t="s">
        <v>1197</v>
      </c>
      <c r="D105" s="275">
        <v>313215.74862999999</v>
      </c>
      <c r="E105" s="275">
        <v>261974.16364000001</v>
      </c>
      <c r="F105" s="1082">
        <v>0</v>
      </c>
      <c r="G105" s="1082">
        <v>0</v>
      </c>
    </row>
    <row r="106" spans="1:7" x14ac:dyDescent="0.2">
      <c r="A106" s="1056" t="s">
        <v>1201</v>
      </c>
      <c r="B106" s="1056" t="s">
        <v>1202</v>
      </c>
      <c r="C106" s="1057" t="s">
        <v>59</v>
      </c>
      <c r="D106" s="1037">
        <f>SUM(D107:D109)</f>
        <v>2063.4005000000002</v>
      </c>
      <c r="E106" s="1037">
        <f>SUM(E107:E109)</f>
        <v>2086.88868</v>
      </c>
      <c r="F106" s="1082">
        <v>0</v>
      </c>
      <c r="G106" s="1082">
        <v>0</v>
      </c>
    </row>
    <row r="107" spans="1:7" s="196" customFormat="1" x14ac:dyDescent="0.2">
      <c r="A107" s="264" t="s">
        <v>1203</v>
      </c>
      <c r="B107" s="264" t="s">
        <v>1204</v>
      </c>
      <c r="C107" s="269" t="s">
        <v>59</v>
      </c>
      <c r="D107" s="275">
        <v>2063.4005000000002</v>
      </c>
      <c r="E107" s="275">
        <v>2086.88868</v>
      </c>
      <c r="F107" s="1082">
        <v>0</v>
      </c>
      <c r="G107" s="1082">
        <v>0</v>
      </c>
    </row>
    <row r="108" spans="1:7" x14ac:dyDescent="0.2">
      <c r="A108" s="264" t="s">
        <v>1205</v>
      </c>
      <c r="B108" s="264" t="s">
        <v>1206</v>
      </c>
      <c r="C108" s="269" t="s">
        <v>1207</v>
      </c>
      <c r="D108" s="275">
        <v>0</v>
      </c>
      <c r="E108" s="275">
        <v>0</v>
      </c>
      <c r="F108" s="1082">
        <v>0</v>
      </c>
      <c r="G108" s="1082">
        <v>0</v>
      </c>
    </row>
    <row r="109" spans="1:7" x14ac:dyDescent="0.2">
      <c r="A109" s="264" t="s">
        <v>1208</v>
      </c>
      <c r="B109" s="264" t="s">
        <v>1209</v>
      </c>
      <c r="C109" s="269" t="s">
        <v>1210</v>
      </c>
      <c r="D109" s="275">
        <v>0</v>
      </c>
      <c r="E109" s="275">
        <v>0</v>
      </c>
      <c r="F109" s="1082">
        <v>0</v>
      </c>
      <c r="G109" s="1082">
        <v>0</v>
      </c>
    </row>
    <row r="110" spans="1:7" x14ac:dyDescent="0.2">
      <c r="A110" s="1056" t="s">
        <v>1211</v>
      </c>
      <c r="B110" s="1056" t="s">
        <v>1212</v>
      </c>
      <c r="C110" s="1057" t="s">
        <v>59</v>
      </c>
      <c r="D110" s="1037">
        <f>D111+D113+D119</f>
        <v>303791.72100000008</v>
      </c>
      <c r="E110" s="1037">
        <f>E111+E113+E119</f>
        <v>329700.38455999998</v>
      </c>
      <c r="F110" s="1082">
        <v>0</v>
      </c>
      <c r="G110" s="1082">
        <v>0</v>
      </c>
    </row>
    <row r="111" spans="1:7" x14ac:dyDescent="0.2">
      <c r="A111" s="1056" t="s">
        <v>1213</v>
      </c>
      <c r="B111" s="1056" t="s">
        <v>1214</v>
      </c>
      <c r="C111" s="1057" t="s">
        <v>59</v>
      </c>
      <c r="D111" s="1037">
        <f>D112</f>
        <v>0</v>
      </c>
      <c r="E111" s="1037">
        <v>0</v>
      </c>
      <c r="F111" s="1082">
        <v>0</v>
      </c>
      <c r="G111" s="1082">
        <v>0</v>
      </c>
    </row>
    <row r="112" spans="1:7" x14ac:dyDescent="0.2">
      <c r="A112" s="264" t="s">
        <v>1215</v>
      </c>
      <c r="B112" s="264" t="s">
        <v>1214</v>
      </c>
      <c r="C112" s="269" t="s">
        <v>1216</v>
      </c>
      <c r="D112" s="275">
        <v>0</v>
      </c>
      <c r="E112" s="275">
        <v>0</v>
      </c>
      <c r="F112" s="1082">
        <v>0</v>
      </c>
      <c r="G112" s="1082">
        <v>0</v>
      </c>
    </row>
    <row r="113" spans="1:7" x14ac:dyDescent="0.2">
      <c r="A113" s="1056" t="s">
        <v>1217</v>
      </c>
      <c r="B113" s="1056" t="s">
        <v>1218</v>
      </c>
      <c r="C113" s="1057" t="s">
        <v>59</v>
      </c>
      <c r="D113" s="1037">
        <f>SUM(D114:D118)</f>
        <v>0</v>
      </c>
      <c r="E113" s="1037">
        <v>0</v>
      </c>
      <c r="F113" s="1082">
        <v>0</v>
      </c>
      <c r="G113" s="1082">
        <v>0</v>
      </c>
    </row>
    <row r="114" spans="1:7" x14ac:dyDescent="0.2">
      <c r="A114" s="264" t="s">
        <v>1219</v>
      </c>
      <c r="B114" s="264" t="s">
        <v>1220</v>
      </c>
      <c r="C114" s="269" t="s">
        <v>1221</v>
      </c>
      <c r="D114" s="275">
        <v>0</v>
      </c>
      <c r="E114" s="275">
        <v>0</v>
      </c>
      <c r="F114" s="1082">
        <v>0</v>
      </c>
      <c r="G114" s="1082">
        <v>0</v>
      </c>
    </row>
    <row r="115" spans="1:7" x14ac:dyDescent="0.2">
      <c r="A115" s="264" t="s">
        <v>1222</v>
      </c>
      <c r="B115" s="264" t="s">
        <v>1223</v>
      </c>
      <c r="C115" s="269" t="s">
        <v>1224</v>
      </c>
      <c r="D115" s="275">
        <v>0</v>
      </c>
      <c r="E115" s="275">
        <v>0</v>
      </c>
      <c r="F115" s="1082">
        <v>0</v>
      </c>
      <c r="G115" s="1082">
        <v>0</v>
      </c>
    </row>
    <row r="116" spans="1:7" x14ac:dyDescent="0.2">
      <c r="A116" s="264" t="s">
        <v>1228</v>
      </c>
      <c r="B116" s="264" t="s">
        <v>1229</v>
      </c>
      <c r="C116" s="269" t="s">
        <v>1230</v>
      </c>
      <c r="D116" s="275">
        <v>0</v>
      </c>
      <c r="E116" s="275">
        <v>0</v>
      </c>
      <c r="F116" s="1082">
        <v>0</v>
      </c>
      <c r="G116" s="1082">
        <v>0</v>
      </c>
    </row>
    <row r="117" spans="1:7" x14ac:dyDescent="0.2">
      <c r="A117" s="264" t="s">
        <v>1237</v>
      </c>
      <c r="B117" s="264" t="s">
        <v>1238</v>
      </c>
      <c r="C117" s="269" t="s">
        <v>1239</v>
      </c>
      <c r="D117" s="275">
        <v>0</v>
      </c>
      <c r="E117" s="275">
        <v>0</v>
      </c>
      <c r="F117" s="1082">
        <v>0</v>
      </c>
      <c r="G117" s="1082">
        <v>0</v>
      </c>
    </row>
    <row r="118" spans="1:7" x14ac:dyDescent="0.2">
      <c r="A118" s="264" t="s">
        <v>1240</v>
      </c>
      <c r="B118" s="264" t="s">
        <v>1241</v>
      </c>
      <c r="C118" s="269" t="s">
        <v>1242</v>
      </c>
      <c r="D118" s="275">
        <v>0</v>
      </c>
      <c r="E118" s="275">
        <v>0</v>
      </c>
      <c r="F118" s="1082">
        <v>0</v>
      </c>
      <c r="G118" s="1082">
        <v>0</v>
      </c>
    </row>
    <row r="119" spans="1:7" x14ac:dyDescent="0.2">
      <c r="A119" s="1056" t="s">
        <v>1243</v>
      </c>
      <c r="B119" s="1056" t="s">
        <v>1244</v>
      </c>
      <c r="C119" s="1057" t="s">
        <v>59</v>
      </c>
      <c r="D119" s="1037">
        <f>SUM(D120:D140)</f>
        <v>303791.72100000008</v>
      </c>
      <c r="E119" s="1037">
        <v>329700.38455999998</v>
      </c>
      <c r="F119" s="1082">
        <v>0</v>
      </c>
      <c r="G119" s="1082">
        <v>0</v>
      </c>
    </row>
    <row r="120" spans="1:7" x14ac:dyDescent="0.2">
      <c r="A120" s="264" t="s">
        <v>1245</v>
      </c>
      <c r="B120" s="264" t="s">
        <v>1246</v>
      </c>
      <c r="C120" s="269" t="s">
        <v>1247</v>
      </c>
      <c r="D120" s="275">
        <v>0</v>
      </c>
      <c r="E120" s="275">
        <v>0</v>
      </c>
      <c r="F120" s="1082">
        <v>0</v>
      </c>
      <c r="G120" s="1082">
        <v>0</v>
      </c>
    </row>
    <row r="121" spans="1:7" x14ac:dyDescent="0.2">
      <c r="A121" s="264" t="s">
        <v>1254</v>
      </c>
      <c r="B121" s="264" t="s">
        <v>1255</v>
      </c>
      <c r="C121" s="269" t="s">
        <v>1256</v>
      </c>
      <c r="D121" s="275">
        <v>0</v>
      </c>
      <c r="E121" s="275">
        <v>0</v>
      </c>
      <c r="F121" s="1082">
        <v>0</v>
      </c>
      <c r="G121" s="1082">
        <v>0</v>
      </c>
    </row>
    <row r="122" spans="1:7" x14ac:dyDescent="0.2">
      <c r="A122" s="264" t="s">
        <v>1257</v>
      </c>
      <c r="B122" s="264" t="s">
        <v>1258</v>
      </c>
      <c r="C122" s="269" t="s">
        <v>1259</v>
      </c>
      <c r="D122" s="275">
        <v>236529.02689000001</v>
      </c>
      <c r="E122" s="275">
        <v>285267.14399999997</v>
      </c>
      <c r="F122" s="1082">
        <v>0</v>
      </c>
      <c r="G122" s="1082">
        <v>0</v>
      </c>
    </row>
    <row r="123" spans="1:7" x14ac:dyDescent="0.2">
      <c r="A123" s="264" t="s">
        <v>1263</v>
      </c>
      <c r="B123" s="264" t="s">
        <v>1264</v>
      </c>
      <c r="C123" s="269" t="s">
        <v>1265</v>
      </c>
      <c r="D123" s="275">
        <v>904</v>
      </c>
      <c r="E123" s="275">
        <v>1105</v>
      </c>
      <c r="F123" s="1082">
        <v>0</v>
      </c>
      <c r="G123" s="1082">
        <v>0</v>
      </c>
    </row>
    <row r="124" spans="1:7" x14ac:dyDescent="0.2">
      <c r="A124" s="264" t="s">
        <v>1269</v>
      </c>
      <c r="B124" s="264" t="s">
        <v>1270</v>
      </c>
      <c r="C124" s="269" t="s">
        <v>1271</v>
      </c>
      <c r="D124" s="275">
        <v>0</v>
      </c>
      <c r="E124" s="275">
        <v>0</v>
      </c>
      <c r="F124" s="1082">
        <v>0</v>
      </c>
      <c r="G124" s="1082">
        <v>0</v>
      </c>
    </row>
    <row r="125" spans="1:7" ht="12.75" customHeight="1" x14ac:dyDescent="0.2">
      <c r="A125" s="264" t="s">
        <v>1272</v>
      </c>
      <c r="B125" s="264" t="s">
        <v>1273</v>
      </c>
      <c r="C125" s="269" t="s">
        <v>1274</v>
      </c>
      <c r="D125" s="275">
        <v>0</v>
      </c>
      <c r="E125" s="275">
        <v>0</v>
      </c>
      <c r="F125" s="1082">
        <v>0</v>
      </c>
      <c r="G125" s="1082">
        <v>0</v>
      </c>
    </row>
    <row r="126" spans="1:7" ht="12.75" customHeight="1" x14ac:dyDescent="0.2">
      <c r="A126" s="264" t="s">
        <v>1275</v>
      </c>
      <c r="B126" s="264" t="s">
        <v>1276</v>
      </c>
      <c r="C126" s="269" t="s">
        <v>1277</v>
      </c>
      <c r="D126" s="275">
        <v>20057.53</v>
      </c>
      <c r="E126" s="275">
        <v>18109.597000000002</v>
      </c>
      <c r="F126" s="1082">
        <v>0</v>
      </c>
      <c r="G126" s="1082">
        <v>0</v>
      </c>
    </row>
    <row r="127" spans="1:7" ht="12.75" customHeight="1" x14ac:dyDescent="0.2">
      <c r="A127" s="264" t="s">
        <v>1278</v>
      </c>
      <c r="B127" s="264" t="s">
        <v>1062</v>
      </c>
      <c r="C127" s="269" t="s">
        <v>1063</v>
      </c>
      <c r="D127" s="275">
        <v>7945.9139999999998</v>
      </c>
      <c r="E127" s="275">
        <v>7099.9030000000002</v>
      </c>
      <c r="F127" s="1082">
        <v>0</v>
      </c>
      <c r="G127" s="1082">
        <v>0</v>
      </c>
    </row>
    <row r="128" spans="1:7" ht="12.75" customHeight="1" x14ac:dyDescent="0.2">
      <c r="A128" s="264" t="s">
        <v>1279</v>
      </c>
      <c r="B128" s="264" t="s">
        <v>1065</v>
      </c>
      <c r="C128" s="269" t="s">
        <v>1066</v>
      </c>
      <c r="D128" s="275">
        <v>3561.0740000000001</v>
      </c>
      <c r="E128" s="275">
        <v>3023.5650000000001</v>
      </c>
      <c r="F128" s="1082">
        <v>0</v>
      </c>
      <c r="G128" s="1082">
        <v>0</v>
      </c>
    </row>
    <row r="129" spans="1:7" ht="12.75" customHeight="1" x14ac:dyDescent="0.2">
      <c r="A129" s="264" t="s">
        <v>1280</v>
      </c>
      <c r="B129" s="264" t="s">
        <v>1068</v>
      </c>
      <c r="C129" s="269" t="s">
        <v>1069</v>
      </c>
      <c r="D129" s="275">
        <v>0</v>
      </c>
      <c r="E129" s="275">
        <v>0</v>
      </c>
      <c r="F129" s="1082">
        <v>0</v>
      </c>
      <c r="G129" s="1082">
        <v>0</v>
      </c>
    </row>
    <row r="130" spans="1:7" ht="12.75" customHeight="1" x14ac:dyDescent="0.2">
      <c r="A130" s="264" t="s">
        <v>1281</v>
      </c>
      <c r="B130" s="264" t="s">
        <v>1071</v>
      </c>
      <c r="C130" s="269" t="s">
        <v>1072</v>
      </c>
      <c r="D130" s="275">
        <v>0</v>
      </c>
      <c r="E130" s="275">
        <v>902.32</v>
      </c>
      <c r="F130" s="1082">
        <v>0</v>
      </c>
      <c r="G130" s="1082">
        <v>0</v>
      </c>
    </row>
    <row r="131" spans="1:7" ht="12.75" customHeight="1" x14ac:dyDescent="0.2">
      <c r="A131" s="264" t="s">
        <v>1282</v>
      </c>
      <c r="B131" s="264" t="s">
        <v>1074</v>
      </c>
      <c r="C131" s="269" t="s">
        <v>1075</v>
      </c>
      <c r="D131" s="275">
        <v>2275.7060000000001</v>
      </c>
      <c r="E131" s="275">
        <v>1931.876</v>
      </c>
      <c r="F131" s="1082">
        <v>0</v>
      </c>
      <c r="G131" s="1082">
        <v>0</v>
      </c>
    </row>
    <row r="132" spans="1:7" ht="12.75" customHeight="1" x14ac:dyDescent="0.2">
      <c r="A132" s="264" t="s">
        <v>1283</v>
      </c>
      <c r="B132" s="264" t="s">
        <v>60</v>
      </c>
      <c r="C132" s="269" t="s">
        <v>1077</v>
      </c>
      <c r="D132" s="275">
        <v>1233.6273799999999</v>
      </c>
      <c r="E132" s="275">
        <v>1172.2519600000001</v>
      </c>
      <c r="F132" s="1082">
        <v>0</v>
      </c>
      <c r="G132" s="1082">
        <v>0</v>
      </c>
    </row>
    <row r="133" spans="1:7" ht="12.75" customHeight="1" x14ac:dyDescent="0.2">
      <c r="A133" s="264" t="s">
        <v>1284</v>
      </c>
      <c r="B133" s="264" t="s">
        <v>1285</v>
      </c>
      <c r="C133" s="269" t="s">
        <v>1286</v>
      </c>
      <c r="D133" s="275">
        <v>0</v>
      </c>
      <c r="E133" s="275">
        <v>0</v>
      </c>
      <c r="F133" s="1082">
        <v>0</v>
      </c>
      <c r="G133" s="1082">
        <v>0</v>
      </c>
    </row>
    <row r="134" spans="1:7" ht="12.75" customHeight="1" x14ac:dyDescent="0.2">
      <c r="A134" s="264" t="s">
        <v>1287</v>
      </c>
      <c r="B134" s="264" t="s">
        <v>1288</v>
      </c>
      <c r="C134" s="269" t="s">
        <v>1289</v>
      </c>
      <c r="D134" s="275">
        <v>0</v>
      </c>
      <c r="E134" s="275">
        <v>0</v>
      </c>
      <c r="F134" s="1082">
        <v>0</v>
      </c>
      <c r="G134" s="1082">
        <v>0</v>
      </c>
    </row>
    <row r="135" spans="1:7" ht="12.75" customHeight="1" x14ac:dyDescent="0.2">
      <c r="A135" s="264" t="s">
        <v>1290</v>
      </c>
      <c r="B135" s="264" t="s">
        <v>1291</v>
      </c>
      <c r="C135" s="269" t="s">
        <v>1292</v>
      </c>
      <c r="D135" s="275">
        <v>0</v>
      </c>
      <c r="E135" s="275">
        <v>0</v>
      </c>
      <c r="F135" s="1082">
        <v>0</v>
      </c>
      <c r="G135" s="1082">
        <v>0</v>
      </c>
    </row>
    <row r="136" spans="1:7" ht="12.75" customHeight="1" x14ac:dyDescent="0.2">
      <c r="A136" s="264" t="s">
        <v>1306</v>
      </c>
      <c r="B136" s="264" t="s">
        <v>1307</v>
      </c>
      <c r="C136" s="269" t="s">
        <v>1308</v>
      </c>
      <c r="D136" s="275">
        <v>19121.748650000001</v>
      </c>
      <c r="E136" s="275">
        <v>0</v>
      </c>
      <c r="F136" s="1082">
        <v>0</v>
      </c>
      <c r="G136" s="1082">
        <v>0</v>
      </c>
    </row>
    <row r="137" spans="1:7" ht="12.75" customHeight="1" x14ac:dyDescent="0.2">
      <c r="A137" s="264" t="s">
        <v>1310</v>
      </c>
      <c r="B137" s="264" t="s">
        <v>1311</v>
      </c>
      <c r="C137" s="269" t="s">
        <v>1312</v>
      </c>
      <c r="D137" s="275">
        <v>845.32649000000004</v>
      </c>
      <c r="E137" s="275">
        <v>0</v>
      </c>
      <c r="F137" s="1082">
        <v>0</v>
      </c>
      <c r="G137" s="1082">
        <v>0</v>
      </c>
    </row>
    <row r="138" spans="1:7" ht="12.75" customHeight="1" x14ac:dyDescent="0.2">
      <c r="A138" s="264" t="s">
        <v>1313</v>
      </c>
      <c r="B138" s="264" t="s">
        <v>1314</v>
      </c>
      <c r="C138" s="269" t="s">
        <v>1315</v>
      </c>
      <c r="D138" s="275">
        <v>1692.9894300000001</v>
      </c>
      <c r="E138" s="275">
        <v>1655.7705100000001</v>
      </c>
      <c r="F138" s="1082">
        <v>0</v>
      </c>
      <c r="G138" s="1082">
        <v>0</v>
      </c>
    </row>
    <row r="139" spans="1:7" ht="12.75" customHeight="1" x14ac:dyDescent="0.2">
      <c r="A139" s="264" t="s">
        <v>1316</v>
      </c>
      <c r="B139" s="264" t="s">
        <v>1317</v>
      </c>
      <c r="C139" s="269" t="s">
        <v>1318</v>
      </c>
      <c r="D139" s="275">
        <v>9303.6394</v>
      </c>
      <c r="E139" s="275">
        <v>9118.8066999999992</v>
      </c>
      <c r="F139" s="1082">
        <v>0</v>
      </c>
      <c r="G139" s="1082">
        <v>0</v>
      </c>
    </row>
    <row r="140" spans="1:7" ht="12.75" customHeight="1" x14ac:dyDescent="0.2">
      <c r="A140" s="1040" t="s">
        <v>1319</v>
      </c>
      <c r="B140" s="1040" t="s">
        <v>1320</v>
      </c>
      <c r="C140" s="1041" t="s">
        <v>1321</v>
      </c>
      <c r="D140" s="1042">
        <v>321.13875999999999</v>
      </c>
      <c r="E140" s="1042">
        <v>314.15039000000002</v>
      </c>
      <c r="F140" s="1082">
        <v>0</v>
      </c>
      <c r="G140" s="1082">
        <v>0</v>
      </c>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18" fitToHeight="2" orientation="portrait" useFirstPageNumber="1" r:id="rId1"/>
  <headerFooter>
    <oddHeader>&amp;L&amp;"Tahoma,Kurzíva"Závěrečný účet Moravskoslezského kraje za rok 2025&amp;R&amp;"Tahoma,Kurzíva"Tabulka č. 41</oddHeader>
    <oddFooter>&amp;C&amp;"Tahoma,Obyčejné"&amp;P</oddFooter>
  </headerFooter>
  <rowBreaks count="1" manualBreakCount="1">
    <brk id="7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zoomScaleNormal="100" zoomScaleSheetLayoutView="100" workbookViewId="0">
      <selection activeCell="K34" sqref="K34"/>
    </sheetView>
  </sheetViews>
  <sheetFormatPr defaultColWidth="9.140625" defaultRowHeight="15" x14ac:dyDescent="0.2"/>
  <cols>
    <col min="1" max="1" width="11.7109375" style="20" customWidth="1"/>
    <col min="2" max="3" width="11" style="20" customWidth="1"/>
    <col min="4" max="4" width="11" style="24" customWidth="1"/>
    <col min="5" max="5" width="11" style="25" customWidth="1"/>
    <col min="6" max="9" width="11" style="20" customWidth="1"/>
    <col min="10" max="10" width="10.28515625" style="20" customWidth="1"/>
    <col min="11" max="11" width="11" style="20" customWidth="1"/>
    <col min="12" max="12" width="6.85546875" style="20" customWidth="1"/>
    <col min="13" max="16384" width="9.140625" style="20"/>
  </cols>
  <sheetData>
    <row r="1" spans="10:12" x14ac:dyDescent="0.2">
      <c r="J1" s="19"/>
      <c r="K1" s="19"/>
      <c r="L1" s="19"/>
    </row>
    <row r="2" spans="10:12" x14ac:dyDescent="0.2">
      <c r="J2" s="21"/>
      <c r="K2" s="19"/>
      <c r="L2" s="19"/>
    </row>
    <row r="3" spans="10:12" x14ac:dyDescent="0.2">
      <c r="J3" s="22"/>
      <c r="K3" s="19"/>
      <c r="L3" s="19"/>
    </row>
    <row r="4" spans="10:12" x14ac:dyDescent="0.2">
      <c r="J4" s="23"/>
      <c r="K4" s="19"/>
      <c r="L4" s="19"/>
    </row>
    <row r="5" spans="10:12" x14ac:dyDescent="0.2">
      <c r="J5" s="23"/>
      <c r="K5" s="19"/>
      <c r="L5" s="19"/>
    </row>
    <row r="6" spans="10:12" x14ac:dyDescent="0.2">
      <c r="J6" s="23"/>
      <c r="K6" s="19"/>
      <c r="L6" s="19"/>
    </row>
    <row r="7" spans="10:12" x14ac:dyDescent="0.2">
      <c r="J7" s="23"/>
      <c r="K7" s="19"/>
      <c r="L7" s="19"/>
    </row>
    <row r="8" spans="10:12" x14ac:dyDescent="0.2">
      <c r="J8" s="23"/>
      <c r="K8" s="19"/>
      <c r="L8" s="19"/>
    </row>
    <row r="9" spans="10:12" x14ac:dyDescent="0.2">
      <c r="J9" s="23"/>
      <c r="K9" s="19"/>
      <c r="L9" s="19"/>
    </row>
    <row r="10" spans="10:12" x14ac:dyDescent="0.2">
      <c r="J10" s="23"/>
      <c r="K10" s="19"/>
      <c r="L10" s="19"/>
    </row>
    <row r="11" spans="10:12" x14ac:dyDescent="0.2">
      <c r="J11" s="23"/>
      <c r="K11" s="19"/>
      <c r="L11" s="19"/>
    </row>
    <row r="12" spans="10:12" x14ac:dyDescent="0.2">
      <c r="J12" s="23"/>
      <c r="K12" s="19"/>
      <c r="L12" s="19"/>
    </row>
    <row r="13" spans="10:12" x14ac:dyDescent="0.2">
      <c r="J13" s="23"/>
      <c r="K13" s="19"/>
      <c r="L13" s="19"/>
    </row>
    <row r="14" spans="10:12" x14ac:dyDescent="0.2">
      <c r="J14" s="23"/>
      <c r="K14" s="19"/>
      <c r="L14" s="19"/>
    </row>
    <row r="15" spans="10:12" x14ac:dyDescent="0.2">
      <c r="J15" s="23"/>
      <c r="K15" s="19"/>
      <c r="L15" s="19"/>
    </row>
    <row r="16" spans="10:12" x14ac:dyDescent="0.2">
      <c r="J16" s="23"/>
      <c r="K16" s="19"/>
      <c r="L16" s="19"/>
    </row>
    <row r="17" spans="1:12" x14ac:dyDescent="0.2">
      <c r="J17" s="26"/>
      <c r="K17" s="19"/>
      <c r="L17" s="19"/>
    </row>
    <row r="18" spans="1:12" x14ac:dyDescent="0.2">
      <c r="A18" s="27" t="s">
        <v>8</v>
      </c>
      <c r="B18" s="28" t="s">
        <v>20</v>
      </c>
      <c r="C18" s="29"/>
      <c r="D18" s="30"/>
      <c r="E18" s="31"/>
      <c r="F18" s="32"/>
      <c r="H18" s="32"/>
      <c r="J18" s="26"/>
      <c r="K18" s="19"/>
      <c r="L18" s="19"/>
    </row>
    <row r="19" spans="1:12" x14ac:dyDescent="0.2">
      <c r="E19" s="31"/>
      <c r="J19" s="19"/>
      <c r="K19" s="19"/>
      <c r="L19" s="19"/>
    </row>
    <row r="20" spans="1:12" ht="161.25" customHeight="1" x14ac:dyDescent="0.2">
      <c r="A20" s="19"/>
      <c r="B20" s="19"/>
      <c r="C20" s="19"/>
      <c r="D20" s="33"/>
      <c r="F20" s="19"/>
      <c r="G20" s="19"/>
      <c r="H20" s="19"/>
      <c r="I20" s="19"/>
      <c r="J20" s="19"/>
      <c r="K20" s="19"/>
      <c r="L20" s="19"/>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8" orientation="landscape" useFirstPageNumber="1" r:id="rId2"/>
  <headerFooter scaleWithDoc="0" alignWithMargins="0">
    <oddHeader>&amp;L&amp;"Tahoma,Kurzíva"&amp;9Závěrečný účet Moravskoslezského kraje za rok 2025&amp;R&amp;"Tahoma,Kurzíva"&amp;9Graf č. 4</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14F45-F5CD-4E02-9994-40770D62DB36}">
  <sheetPr>
    <pageSetUpPr fitToPage="1"/>
  </sheetPr>
  <dimension ref="A1:G83"/>
  <sheetViews>
    <sheetView showGridLines="0" zoomScaleNormal="100" zoomScaleSheetLayoutView="100" workbookViewId="0">
      <selection activeCell="H7" sqref="H7"/>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2644</v>
      </c>
      <c r="B2" s="1430"/>
      <c r="C2" s="1430"/>
      <c r="D2" s="1430"/>
      <c r="E2" s="1430"/>
      <c r="F2" s="1430"/>
      <c r="G2" s="1430"/>
    </row>
    <row r="4" spans="1:7" ht="12.75" customHeight="1" x14ac:dyDescent="0.2">
      <c r="A4" s="369"/>
      <c r="B4" s="370"/>
      <c r="C4" s="1070"/>
      <c r="D4" s="1071">
        <v>1</v>
      </c>
      <c r="E4" s="1071">
        <v>2</v>
      </c>
      <c r="F4" s="1071">
        <v>3</v>
      </c>
      <c r="G4" s="1071">
        <v>4</v>
      </c>
    </row>
    <row r="5" spans="1:7" s="193" customFormat="1" x14ac:dyDescent="0.2">
      <c r="A5" s="1452" t="s">
        <v>881</v>
      </c>
      <c r="B5" s="1453"/>
      <c r="C5" s="1456" t="s">
        <v>882</v>
      </c>
      <c r="D5" s="1458" t="s">
        <v>1325</v>
      </c>
      <c r="E5" s="1458"/>
      <c r="F5" s="1458" t="s">
        <v>1326</v>
      </c>
      <c r="G5" s="1458"/>
    </row>
    <row r="6" spans="1:7" s="193" customFormat="1" ht="34.5" customHeight="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4">
        <f>D8+D44+D50+D53</f>
        <v>1443207.3950199999</v>
      </c>
      <c r="E7" s="1074">
        <f t="shared" ref="E7:G7" si="0">E8+E44+E50+E53</f>
        <v>7031.2031500000003</v>
      </c>
      <c r="F7" s="1074">
        <f t="shared" si="0"/>
        <v>1667824.4706399997</v>
      </c>
      <c r="G7" s="1074">
        <f t="shared" si="0"/>
        <v>6847.9215500000009</v>
      </c>
    </row>
    <row r="8" spans="1:7" x14ac:dyDescent="0.2">
      <c r="A8" s="1035" t="s">
        <v>892</v>
      </c>
      <c r="B8" s="1035" t="s">
        <v>1330</v>
      </c>
      <c r="C8" s="1061" t="s">
        <v>59</v>
      </c>
      <c r="D8" s="1074">
        <f>SUM(D9:D43)</f>
        <v>1438828.2845299998</v>
      </c>
      <c r="E8" s="1074">
        <f t="shared" ref="E8:G8" si="1">SUM(E9:E43)</f>
        <v>6811.3521500000006</v>
      </c>
      <c r="F8" s="1074">
        <f t="shared" si="1"/>
        <v>1662566.9662799998</v>
      </c>
      <c r="G8" s="1074">
        <f t="shared" si="1"/>
        <v>6571.4675500000012</v>
      </c>
    </row>
    <row r="9" spans="1:7" x14ac:dyDescent="0.2">
      <c r="A9" s="1043" t="s">
        <v>894</v>
      </c>
      <c r="B9" s="1043" t="s">
        <v>1331</v>
      </c>
      <c r="C9" s="1063" t="s">
        <v>1332</v>
      </c>
      <c r="D9" s="271">
        <v>149992.29785</v>
      </c>
      <c r="E9" s="271">
        <v>1151.7599399999999</v>
      </c>
      <c r="F9" s="271">
        <v>169365.93784</v>
      </c>
      <c r="G9" s="271">
        <v>1293.1631500000001</v>
      </c>
    </row>
    <row r="10" spans="1:7" x14ac:dyDescent="0.2">
      <c r="A10" s="264" t="s">
        <v>897</v>
      </c>
      <c r="B10" s="264" t="s">
        <v>1333</v>
      </c>
      <c r="C10" s="269" t="s">
        <v>1334</v>
      </c>
      <c r="D10" s="271">
        <v>12927.73201</v>
      </c>
      <c r="E10" s="271">
        <v>168.99996999999999</v>
      </c>
      <c r="F10" s="271">
        <v>14282.02384</v>
      </c>
      <c r="G10" s="271">
        <v>182.85593</v>
      </c>
    </row>
    <row r="11" spans="1:7" x14ac:dyDescent="0.2">
      <c r="A11" s="264" t="s">
        <v>900</v>
      </c>
      <c r="B11" s="264" t="s">
        <v>1335</v>
      </c>
      <c r="C11" s="269" t="s">
        <v>1336</v>
      </c>
      <c r="D11" s="271">
        <v>0</v>
      </c>
      <c r="E11" s="271">
        <v>0</v>
      </c>
      <c r="F11" s="271">
        <v>0</v>
      </c>
      <c r="G11" s="271">
        <v>0</v>
      </c>
    </row>
    <row r="12" spans="1:7" x14ac:dyDescent="0.2">
      <c r="A12" s="264" t="s">
        <v>903</v>
      </c>
      <c r="B12" s="264" t="s">
        <v>1337</v>
      </c>
      <c r="C12" s="269" t="s">
        <v>1338</v>
      </c>
      <c r="D12" s="271">
        <v>0</v>
      </c>
      <c r="E12" s="271">
        <v>0</v>
      </c>
      <c r="F12" s="271">
        <v>0</v>
      </c>
      <c r="G12" s="271">
        <v>0</v>
      </c>
    </row>
    <row r="13" spans="1:7" x14ac:dyDescent="0.2">
      <c r="A13" s="264" t="s">
        <v>906</v>
      </c>
      <c r="B13" s="264" t="s">
        <v>1339</v>
      </c>
      <c r="C13" s="269" t="s">
        <v>1340</v>
      </c>
      <c r="D13" s="271">
        <v>-9145.3537099999994</v>
      </c>
      <c r="E13" s="271">
        <v>0</v>
      </c>
      <c r="F13" s="271">
        <v>-7989.9486999999999</v>
      </c>
      <c r="G13" s="271">
        <v>0</v>
      </c>
    </row>
    <row r="14" spans="1:7" x14ac:dyDescent="0.2">
      <c r="A14" s="264" t="s">
        <v>909</v>
      </c>
      <c r="B14" s="264" t="s">
        <v>1341</v>
      </c>
      <c r="C14" s="269" t="s">
        <v>1342</v>
      </c>
      <c r="D14" s="271">
        <v>-2930.4931799999999</v>
      </c>
      <c r="E14" s="271">
        <v>0</v>
      </c>
      <c r="F14" s="271">
        <v>-3654.3023699999999</v>
      </c>
      <c r="G14" s="271">
        <v>0</v>
      </c>
    </row>
    <row r="15" spans="1:7" x14ac:dyDescent="0.2">
      <c r="A15" s="264" t="s">
        <v>912</v>
      </c>
      <c r="B15" s="264" t="s">
        <v>1343</v>
      </c>
      <c r="C15" s="269" t="s">
        <v>1344</v>
      </c>
      <c r="D15" s="271">
        <v>0</v>
      </c>
      <c r="E15" s="271">
        <v>0</v>
      </c>
      <c r="F15" s="271">
        <v>0</v>
      </c>
      <c r="G15" s="271">
        <v>0</v>
      </c>
    </row>
    <row r="16" spans="1:7" x14ac:dyDescent="0.2">
      <c r="A16" s="264" t="s">
        <v>915</v>
      </c>
      <c r="B16" s="264" t="s">
        <v>152</v>
      </c>
      <c r="C16" s="269" t="s">
        <v>1345</v>
      </c>
      <c r="D16" s="271">
        <v>567264.87381000002</v>
      </c>
      <c r="E16" s="271">
        <v>349.55450000000002</v>
      </c>
      <c r="F16" s="271">
        <v>807945.30773999996</v>
      </c>
      <c r="G16" s="271">
        <v>373.71636999999998</v>
      </c>
    </row>
    <row r="17" spans="1:7" x14ac:dyDescent="0.2">
      <c r="A17" s="264" t="s">
        <v>918</v>
      </c>
      <c r="B17" s="264" t="s">
        <v>138</v>
      </c>
      <c r="C17" s="269" t="s">
        <v>1346</v>
      </c>
      <c r="D17" s="271">
        <v>5233.9140799999996</v>
      </c>
      <c r="E17" s="271">
        <v>53.509920000000001</v>
      </c>
      <c r="F17" s="271">
        <v>5022.4120000000003</v>
      </c>
      <c r="G17" s="271">
        <v>52.261000000000003</v>
      </c>
    </row>
    <row r="18" spans="1:7" x14ac:dyDescent="0.2">
      <c r="A18" s="264" t="s">
        <v>1347</v>
      </c>
      <c r="B18" s="264" t="s">
        <v>1348</v>
      </c>
      <c r="C18" s="269" t="s">
        <v>1349</v>
      </c>
      <c r="D18" s="271">
        <v>118.33199999999999</v>
      </c>
      <c r="E18" s="271">
        <v>0</v>
      </c>
      <c r="F18" s="271">
        <v>104.73099999999999</v>
      </c>
      <c r="G18" s="271">
        <v>0</v>
      </c>
    </row>
    <row r="19" spans="1:7" x14ac:dyDescent="0.2">
      <c r="A19" s="264" t="s">
        <v>1350</v>
      </c>
      <c r="B19" s="264" t="s">
        <v>1351</v>
      </c>
      <c r="C19" s="269" t="s">
        <v>1352</v>
      </c>
      <c r="D19" s="271">
        <v>-12671.40227</v>
      </c>
      <c r="E19" s="271">
        <v>0</v>
      </c>
      <c r="F19" s="271">
        <v>-16244.270829999999</v>
      </c>
      <c r="G19" s="271">
        <v>0</v>
      </c>
    </row>
    <row r="20" spans="1:7" x14ac:dyDescent="0.2">
      <c r="A20" s="264" t="s">
        <v>1353</v>
      </c>
      <c r="B20" s="264" t="s">
        <v>1354</v>
      </c>
      <c r="C20" s="269" t="s">
        <v>1355</v>
      </c>
      <c r="D20" s="271">
        <v>25053.507529999999</v>
      </c>
      <c r="E20" s="271">
        <v>199.94602</v>
      </c>
      <c r="F20" s="271">
        <v>38069.105750000002</v>
      </c>
      <c r="G20" s="271">
        <v>215.58025000000001</v>
      </c>
    </row>
    <row r="21" spans="1:7" x14ac:dyDescent="0.2">
      <c r="A21" s="264" t="s">
        <v>1356</v>
      </c>
      <c r="B21" s="264" t="s">
        <v>1357</v>
      </c>
      <c r="C21" s="269" t="s">
        <v>1358</v>
      </c>
      <c r="D21" s="271">
        <v>275055.33350000001</v>
      </c>
      <c r="E21" s="271">
        <v>2854.4124999999999</v>
      </c>
      <c r="F21" s="271">
        <v>255401.13032</v>
      </c>
      <c r="G21" s="271">
        <v>2771.9726799999999</v>
      </c>
    </row>
    <row r="22" spans="1:7" x14ac:dyDescent="0.2">
      <c r="A22" s="264" t="s">
        <v>1359</v>
      </c>
      <c r="B22" s="264" t="s">
        <v>1360</v>
      </c>
      <c r="C22" s="269" t="s">
        <v>1361</v>
      </c>
      <c r="D22" s="271">
        <v>92300.531210000001</v>
      </c>
      <c r="E22" s="271">
        <v>957.41278999999997</v>
      </c>
      <c r="F22" s="271">
        <v>85634.926500000001</v>
      </c>
      <c r="G22" s="271">
        <v>929.85050000000001</v>
      </c>
    </row>
    <row r="23" spans="1:7" x14ac:dyDescent="0.2">
      <c r="A23" s="264" t="s">
        <v>1362</v>
      </c>
      <c r="B23" s="264" t="s">
        <v>1363</v>
      </c>
      <c r="C23" s="269" t="s">
        <v>1364</v>
      </c>
      <c r="D23" s="271">
        <v>1449.6671699999999</v>
      </c>
      <c r="E23" s="271">
        <v>14.820959999999999</v>
      </c>
      <c r="F23" s="271">
        <v>1421.28576</v>
      </c>
      <c r="G23" s="271">
        <v>14.789239999999999</v>
      </c>
    </row>
    <row r="24" spans="1:7" x14ac:dyDescent="0.2">
      <c r="A24" s="264" t="s">
        <v>1365</v>
      </c>
      <c r="B24" s="264" t="s">
        <v>1366</v>
      </c>
      <c r="C24" s="269" t="s">
        <v>1367</v>
      </c>
      <c r="D24" s="271">
        <v>12858.65799</v>
      </c>
      <c r="E24" s="271">
        <v>185.52691999999999</v>
      </c>
      <c r="F24" s="271">
        <v>11595.86132</v>
      </c>
      <c r="G24" s="271">
        <v>173.05063999999999</v>
      </c>
    </row>
    <row r="25" spans="1:7" x14ac:dyDescent="0.2">
      <c r="A25" s="264" t="s">
        <v>1368</v>
      </c>
      <c r="B25" s="264" t="s">
        <v>1369</v>
      </c>
      <c r="C25" s="269" t="s">
        <v>1370</v>
      </c>
      <c r="D25" s="271">
        <v>0</v>
      </c>
      <c r="E25" s="271">
        <v>0</v>
      </c>
      <c r="F25" s="271">
        <v>0</v>
      </c>
      <c r="G25" s="271">
        <v>0</v>
      </c>
    </row>
    <row r="26" spans="1:7" x14ac:dyDescent="0.2">
      <c r="A26" s="264" t="s">
        <v>1371</v>
      </c>
      <c r="B26" s="264" t="s">
        <v>1372</v>
      </c>
      <c r="C26" s="269" t="s">
        <v>1373</v>
      </c>
      <c r="D26" s="271">
        <v>0</v>
      </c>
      <c r="E26" s="271">
        <v>28.65</v>
      </c>
      <c r="F26" s="271">
        <v>0</v>
      </c>
      <c r="G26" s="271">
        <v>27.984000000000002</v>
      </c>
    </row>
    <row r="27" spans="1:7" x14ac:dyDescent="0.2">
      <c r="A27" s="264" t="s">
        <v>1374</v>
      </c>
      <c r="B27" s="264" t="s">
        <v>1375</v>
      </c>
      <c r="C27" s="269" t="s">
        <v>1376</v>
      </c>
      <c r="D27" s="271">
        <v>0</v>
      </c>
      <c r="E27" s="271">
        <v>0</v>
      </c>
      <c r="F27" s="271">
        <v>0</v>
      </c>
      <c r="G27" s="271">
        <v>0</v>
      </c>
    </row>
    <row r="28" spans="1:7" x14ac:dyDescent="0.2">
      <c r="A28" s="264" t="s">
        <v>1377</v>
      </c>
      <c r="B28" s="264" t="s">
        <v>1378</v>
      </c>
      <c r="C28" s="269" t="s">
        <v>1379</v>
      </c>
      <c r="D28" s="271">
        <v>314.71393</v>
      </c>
      <c r="E28" s="271">
        <v>2.2634699999999999</v>
      </c>
      <c r="F28" s="271">
        <v>557.00738999999999</v>
      </c>
      <c r="G28" s="271">
        <v>2.5518100000000001</v>
      </c>
    </row>
    <row r="29" spans="1:7" x14ac:dyDescent="0.2">
      <c r="A29" s="264" t="s">
        <v>1380</v>
      </c>
      <c r="B29" s="264" t="s">
        <v>1381</v>
      </c>
      <c r="C29" s="269" t="s">
        <v>1382</v>
      </c>
      <c r="D29" s="271">
        <v>0</v>
      </c>
      <c r="E29" s="271">
        <v>0</v>
      </c>
      <c r="F29" s="271">
        <v>0</v>
      </c>
      <c r="G29" s="271">
        <v>0</v>
      </c>
    </row>
    <row r="30" spans="1:7" x14ac:dyDescent="0.2">
      <c r="A30" s="264" t="s">
        <v>1383</v>
      </c>
      <c r="B30" s="264" t="s">
        <v>1384</v>
      </c>
      <c r="C30" s="269" t="s">
        <v>1385</v>
      </c>
      <c r="D30" s="271">
        <v>32.5</v>
      </c>
      <c r="E30" s="271">
        <v>0</v>
      </c>
      <c r="F30" s="271">
        <v>11</v>
      </c>
      <c r="G30" s="271">
        <v>0</v>
      </c>
    </row>
    <row r="31" spans="1:7" x14ac:dyDescent="0.2">
      <c r="A31" s="264" t="s">
        <v>1386</v>
      </c>
      <c r="B31" s="264" t="s">
        <v>1387</v>
      </c>
      <c r="C31" s="269" t="s">
        <v>1388</v>
      </c>
      <c r="D31" s="271">
        <v>0</v>
      </c>
      <c r="E31" s="271">
        <v>0</v>
      </c>
      <c r="F31" s="271">
        <v>0</v>
      </c>
      <c r="G31" s="271">
        <v>0</v>
      </c>
    </row>
    <row r="32" spans="1:7" x14ac:dyDescent="0.2">
      <c r="A32" s="264" t="s">
        <v>1389</v>
      </c>
      <c r="B32" s="264" t="s">
        <v>1390</v>
      </c>
      <c r="C32" s="269" t="s">
        <v>1391</v>
      </c>
      <c r="D32" s="271">
        <v>6.1089399999999996</v>
      </c>
      <c r="E32" s="271">
        <v>0</v>
      </c>
      <c r="F32" s="271">
        <v>6.4783099999999996</v>
      </c>
      <c r="G32" s="271">
        <v>0</v>
      </c>
    </row>
    <row r="33" spans="1:7" x14ac:dyDescent="0.2">
      <c r="A33" s="264" t="s">
        <v>1392</v>
      </c>
      <c r="B33" s="264" t="s">
        <v>1393</v>
      </c>
      <c r="C33" s="269" t="s">
        <v>1394</v>
      </c>
      <c r="D33" s="271">
        <v>7086.9061199999996</v>
      </c>
      <c r="E33" s="271">
        <v>0</v>
      </c>
      <c r="F33" s="271">
        <v>46.836640000000003</v>
      </c>
      <c r="G33" s="271">
        <v>0</v>
      </c>
    </row>
    <row r="34" spans="1:7" x14ac:dyDescent="0.2">
      <c r="A34" s="264" t="s">
        <v>1395</v>
      </c>
      <c r="B34" s="264" t="s">
        <v>1396</v>
      </c>
      <c r="C34" s="269" t="s">
        <v>1397</v>
      </c>
      <c r="D34" s="271">
        <v>609.44214999999997</v>
      </c>
      <c r="E34" s="271">
        <v>0</v>
      </c>
      <c r="F34" s="271">
        <v>2120.0826699999998</v>
      </c>
      <c r="G34" s="271">
        <v>0</v>
      </c>
    </row>
    <row r="35" spans="1:7" x14ac:dyDescent="0.2">
      <c r="A35" s="264" t="s">
        <v>1398</v>
      </c>
      <c r="B35" s="264" t="s">
        <v>1399</v>
      </c>
      <c r="C35" s="269" t="s">
        <v>1400</v>
      </c>
      <c r="D35" s="271">
        <v>306764.38783000002</v>
      </c>
      <c r="E35" s="271">
        <v>594.30789000000004</v>
      </c>
      <c r="F35" s="271">
        <v>296593.86385999998</v>
      </c>
      <c r="G35" s="271">
        <v>510.92698999999999</v>
      </c>
    </row>
    <row r="36" spans="1:7" x14ac:dyDescent="0.2">
      <c r="A36" s="264" t="s">
        <v>1401</v>
      </c>
      <c r="B36" s="264" t="s">
        <v>1402</v>
      </c>
      <c r="C36" s="269" t="s">
        <v>1403</v>
      </c>
      <c r="D36" s="271">
        <v>0</v>
      </c>
      <c r="E36" s="271">
        <v>0</v>
      </c>
      <c r="F36" s="271">
        <v>0</v>
      </c>
      <c r="G36" s="271">
        <v>0</v>
      </c>
    </row>
    <row r="37" spans="1:7" x14ac:dyDescent="0.2">
      <c r="A37" s="264" t="s">
        <v>1404</v>
      </c>
      <c r="B37" s="264" t="s">
        <v>1405</v>
      </c>
      <c r="C37" s="269" t="s">
        <v>1406</v>
      </c>
      <c r="D37" s="271">
        <v>0</v>
      </c>
      <c r="E37" s="271">
        <v>0</v>
      </c>
      <c r="F37" s="271">
        <v>0</v>
      </c>
      <c r="G37" s="271">
        <v>0</v>
      </c>
    </row>
    <row r="38" spans="1:7" x14ac:dyDescent="0.2">
      <c r="A38" s="264" t="s">
        <v>1407</v>
      </c>
      <c r="B38" s="264" t="s">
        <v>1408</v>
      </c>
      <c r="C38" s="269" t="s">
        <v>1409</v>
      </c>
      <c r="D38" s="271">
        <v>0</v>
      </c>
      <c r="E38" s="271">
        <v>0</v>
      </c>
      <c r="F38" s="271">
        <v>0</v>
      </c>
      <c r="G38" s="271">
        <v>0</v>
      </c>
    </row>
    <row r="39" spans="1:7" x14ac:dyDescent="0.2">
      <c r="A39" s="264" t="s">
        <v>1410</v>
      </c>
      <c r="B39" s="264" t="s">
        <v>1411</v>
      </c>
      <c r="C39" s="269" t="s">
        <v>1412</v>
      </c>
      <c r="D39" s="271">
        <v>0</v>
      </c>
      <c r="E39" s="271">
        <v>0</v>
      </c>
      <c r="F39" s="271">
        <v>0</v>
      </c>
      <c r="G39" s="271">
        <v>0</v>
      </c>
    </row>
    <row r="40" spans="1:7" x14ac:dyDescent="0.2">
      <c r="A40" s="264" t="s">
        <v>1413</v>
      </c>
      <c r="B40" s="264" t="s">
        <v>1414</v>
      </c>
      <c r="C40" s="269" t="s">
        <v>1415</v>
      </c>
      <c r="D40" s="271">
        <v>0</v>
      </c>
      <c r="E40" s="271">
        <v>0</v>
      </c>
      <c r="F40" s="271">
        <v>0</v>
      </c>
      <c r="G40" s="271">
        <v>0</v>
      </c>
    </row>
    <row r="41" spans="1:7" x14ac:dyDescent="0.2">
      <c r="A41" s="264" t="s">
        <v>1416</v>
      </c>
      <c r="B41" s="264" t="s">
        <v>1417</v>
      </c>
      <c r="C41" s="269" t="s">
        <v>1418</v>
      </c>
      <c r="D41" s="271">
        <v>0</v>
      </c>
      <c r="E41" s="271">
        <v>231.33600999999999</v>
      </c>
      <c r="F41" s="271">
        <v>0</v>
      </c>
      <c r="G41" s="271">
        <v>0</v>
      </c>
    </row>
    <row r="42" spans="1:7" x14ac:dyDescent="0.2">
      <c r="A42" s="264" t="s">
        <v>1419</v>
      </c>
      <c r="B42" s="264" t="s">
        <v>1420</v>
      </c>
      <c r="C42" s="269" t="s">
        <v>1421</v>
      </c>
      <c r="D42" s="271">
        <v>6435.9463100000003</v>
      </c>
      <c r="E42" s="271">
        <v>18.140910000000002</v>
      </c>
      <c r="F42" s="271">
        <v>2259.8016400000001</v>
      </c>
      <c r="G42" s="271">
        <v>22.764990000000001</v>
      </c>
    </row>
    <row r="43" spans="1:7" x14ac:dyDescent="0.2">
      <c r="A43" s="264" t="s">
        <v>1422</v>
      </c>
      <c r="B43" s="264" t="s">
        <v>1423</v>
      </c>
      <c r="C43" s="269" t="s">
        <v>1424</v>
      </c>
      <c r="D43" s="271">
        <v>70.681259999999995</v>
      </c>
      <c r="E43" s="271">
        <v>0.71035000000000004</v>
      </c>
      <c r="F43" s="271">
        <v>17.695599999999999</v>
      </c>
      <c r="G43" s="271">
        <v>0</v>
      </c>
    </row>
    <row r="44" spans="1:7" x14ac:dyDescent="0.2">
      <c r="A44" s="1035" t="s">
        <v>921</v>
      </c>
      <c r="B44" s="1035" t="s">
        <v>1425</v>
      </c>
      <c r="C44" s="1061" t="s">
        <v>59</v>
      </c>
      <c r="D44" s="1076">
        <f>SUM(D45:D49)</f>
        <v>0</v>
      </c>
      <c r="E44" s="1076">
        <v>0</v>
      </c>
      <c r="F44" s="1076">
        <v>0</v>
      </c>
      <c r="G44" s="1076">
        <v>0</v>
      </c>
    </row>
    <row r="45" spans="1:7" x14ac:dyDescent="0.2">
      <c r="A45" s="264" t="s">
        <v>923</v>
      </c>
      <c r="B45" s="264" t="s">
        <v>1426</v>
      </c>
      <c r="C45" s="269" t="s">
        <v>1427</v>
      </c>
      <c r="D45" s="271">
        <v>0</v>
      </c>
      <c r="E45" s="271">
        <v>0</v>
      </c>
      <c r="F45" s="271">
        <v>0</v>
      </c>
      <c r="G45" s="271">
        <v>0</v>
      </c>
    </row>
    <row r="46" spans="1:7" x14ac:dyDescent="0.2">
      <c r="A46" s="264" t="s">
        <v>925</v>
      </c>
      <c r="B46" s="264" t="s">
        <v>1428</v>
      </c>
      <c r="C46" s="269" t="s">
        <v>1429</v>
      </c>
      <c r="D46" s="271">
        <v>0</v>
      </c>
      <c r="E46" s="271">
        <v>0</v>
      </c>
      <c r="F46" s="271">
        <v>0</v>
      </c>
      <c r="G46" s="271">
        <v>0</v>
      </c>
    </row>
    <row r="47" spans="1:7" x14ac:dyDescent="0.2">
      <c r="A47" s="264" t="s">
        <v>928</v>
      </c>
      <c r="B47" s="264" t="s">
        <v>1430</v>
      </c>
      <c r="C47" s="269" t="s">
        <v>1431</v>
      </c>
      <c r="D47" s="271">
        <v>0</v>
      </c>
      <c r="E47" s="271">
        <v>0</v>
      </c>
      <c r="F47" s="271">
        <v>0</v>
      </c>
      <c r="G47" s="271">
        <v>0</v>
      </c>
    </row>
    <row r="48" spans="1:7" x14ac:dyDescent="0.2">
      <c r="A48" s="264" t="s">
        <v>931</v>
      </c>
      <c r="B48" s="264" t="s">
        <v>1432</v>
      </c>
      <c r="C48" s="269" t="s">
        <v>1433</v>
      </c>
      <c r="D48" s="271">
        <v>0</v>
      </c>
      <c r="E48" s="271">
        <v>0</v>
      </c>
      <c r="F48" s="271">
        <v>0</v>
      </c>
      <c r="G48" s="271">
        <v>0</v>
      </c>
    </row>
    <row r="49" spans="1:7" x14ac:dyDescent="0.2">
      <c r="A49" s="264" t="s">
        <v>934</v>
      </c>
      <c r="B49" s="264" t="s">
        <v>1434</v>
      </c>
      <c r="C49" s="269" t="s">
        <v>1435</v>
      </c>
      <c r="D49" s="271">
        <v>0</v>
      </c>
      <c r="E49" s="271">
        <v>0</v>
      </c>
      <c r="F49" s="271">
        <v>0</v>
      </c>
      <c r="G49" s="271">
        <v>0</v>
      </c>
    </row>
    <row r="50" spans="1:7" x14ac:dyDescent="0.2">
      <c r="A50" s="1035" t="s">
        <v>952</v>
      </c>
      <c r="B50" s="1035" t="s">
        <v>1436</v>
      </c>
      <c r="C50" s="1061" t="s">
        <v>59</v>
      </c>
      <c r="D50" s="1076">
        <f>SUM(D51:D52)</f>
        <v>0</v>
      </c>
      <c r="E50" s="1076">
        <v>0</v>
      </c>
      <c r="F50" s="1076">
        <v>0</v>
      </c>
      <c r="G50" s="1076">
        <v>0</v>
      </c>
    </row>
    <row r="51" spans="1:7" x14ac:dyDescent="0.2">
      <c r="A51" s="264" t="s">
        <v>954</v>
      </c>
      <c r="B51" s="264" t="s">
        <v>1437</v>
      </c>
      <c r="C51" s="269" t="s">
        <v>1438</v>
      </c>
      <c r="D51" s="271">
        <v>0</v>
      </c>
      <c r="E51" s="271">
        <v>0</v>
      </c>
      <c r="F51" s="271">
        <v>0</v>
      </c>
      <c r="G51" s="271">
        <v>0</v>
      </c>
    </row>
    <row r="52" spans="1:7" x14ac:dyDescent="0.2">
      <c r="A52" s="264" t="s">
        <v>957</v>
      </c>
      <c r="B52" s="264" t="s">
        <v>1439</v>
      </c>
      <c r="C52" s="269" t="s">
        <v>1440</v>
      </c>
      <c r="D52" s="271">
        <v>0</v>
      </c>
      <c r="E52" s="271">
        <v>0</v>
      </c>
      <c r="F52" s="271">
        <v>0</v>
      </c>
      <c r="G52" s="271">
        <v>0</v>
      </c>
    </row>
    <row r="53" spans="1:7" x14ac:dyDescent="0.2">
      <c r="A53" s="1035" t="s">
        <v>1441</v>
      </c>
      <c r="B53" s="1035" t="s">
        <v>1071</v>
      </c>
      <c r="C53" s="1061" t="s">
        <v>59</v>
      </c>
      <c r="D53" s="1076">
        <f>SUM(D54:D55)</f>
        <v>4379.11049</v>
      </c>
      <c r="E53" s="1076">
        <v>219.851</v>
      </c>
      <c r="F53" s="1076">
        <v>5257.5043599999999</v>
      </c>
      <c r="G53" s="1076">
        <v>276.45400000000001</v>
      </c>
    </row>
    <row r="54" spans="1:7" x14ac:dyDescent="0.2">
      <c r="A54" s="264" t="s">
        <v>1442</v>
      </c>
      <c r="B54" s="264" t="s">
        <v>1071</v>
      </c>
      <c r="C54" s="269" t="s">
        <v>1443</v>
      </c>
      <c r="D54" s="271">
        <v>4379.11049</v>
      </c>
      <c r="E54" s="271">
        <v>219.851</v>
      </c>
      <c r="F54" s="271">
        <v>5257.5043599999999</v>
      </c>
      <c r="G54" s="271">
        <v>276.45400000000001</v>
      </c>
    </row>
    <row r="55" spans="1:7" x14ac:dyDescent="0.2">
      <c r="A55" s="264" t="s">
        <v>1444</v>
      </c>
      <c r="B55" s="264" t="s">
        <v>1445</v>
      </c>
      <c r="C55" s="269" t="s">
        <v>1446</v>
      </c>
      <c r="D55" s="271">
        <v>0</v>
      </c>
      <c r="E55" s="271">
        <v>0</v>
      </c>
      <c r="F55" s="271">
        <v>0</v>
      </c>
      <c r="G55" s="271">
        <v>0</v>
      </c>
    </row>
    <row r="56" spans="1:7" x14ac:dyDescent="0.2">
      <c r="A56" s="1035" t="s">
        <v>998</v>
      </c>
      <c r="B56" s="1035" t="s">
        <v>1447</v>
      </c>
      <c r="C56" s="1061" t="s">
        <v>59</v>
      </c>
      <c r="D56" s="1076">
        <f>D57+D72+D78</f>
        <v>1444899.77669</v>
      </c>
      <c r="E56" s="1076">
        <f t="shared" ref="E56:G56" si="2">E57+E72+E78</f>
        <v>7402.2219800000003</v>
      </c>
      <c r="F56" s="1076">
        <f t="shared" si="2"/>
        <v>1669172.49184</v>
      </c>
      <c r="G56" s="1076">
        <f t="shared" si="2"/>
        <v>7586.7890299999999</v>
      </c>
    </row>
    <row r="57" spans="1:7" x14ac:dyDescent="0.2">
      <c r="A57" s="1035" t="s">
        <v>1000</v>
      </c>
      <c r="B57" s="1035" t="s">
        <v>1448</v>
      </c>
      <c r="C57" s="1061" t="s">
        <v>59</v>
      </c>
      <c r="D57" s="1076">
        <f>SUM(D58:D71)</f>
        <v>21501.087229999997</v>
      </c>
      <c r="E57" s="1076">
        <f t="shared" ref="E57:G57" si="3">SUM(E58:E71)</f>
        <v>7402.2219800000003</v>
      </c>
      <c r="F57" s="1076">
        <f t="shared" si="3"/>
        <v>81528.221470000004</v>
      </c>
      <c r="G57" s="1076">
        <f t="shared" si="3"/>
        <v>7586.7890299999999</v>
      </c>
    </row>
    <row r="58" spans="1:7" x14ac:dyDescent="0.2">
      <c r="A58" s="264" t="s">
        <v>1002</v>
      </c>
      <c r="B58" s="264" t="s">
        <v>1449</v>
      </c>
      <c r="C58" s="269" t="s">
        <v>1450</v>
      </c>
      <c r="D58" s="271">
        <v>0</v>
      </c>
      <c r="E58" s="271">
        <v>0</v>
      </c>
      <c r="F58" s="271">
        <v>0</v>
      </c>
      <c r="G58" s="271">
        <v>0</v>
      </c>
    </row>
    <row r="59" spans="1:7" x14ac:dyDescent="0.2">
      <c r="A59" s="264" t="s">
        <v>1005</v>
      </c>
      <c r="B59" s="264" t="s">
        <v>1451</v>
      </c>
      <c r="C59" s="269" t="s">
        <v>1452</v>
      </c>
      <c r="D59" s="271">
        <v>2936.2019100000002</v>
      </c>
      <c r="E59" s="271">
        <v>7402.2219800000003</v>
      </c>
      <c r="F59" s="271">
        <v>1903.70209</v>
      </c>
      <c r="G59" s="271">
        <v>7586.7890299999999</v>
      </c>
    </row>
    <row r="60" spans="1:7" x14ac:dyDescent="0.2">
      <c r="A60" s="264" t="s">
        <v>1008</v>
      </c>
      <c r="B60" s="264" t="s">
        <v>1453</v>
      </c>
      <c r="C60" s="269" t="s">
        <v>1454</v>
      </c>
      <c r="D60" s="271">
        <v>9901.3777599999994</v>
      </c>
      <c r="E60" s="271">
        <v>0</v>
      </c>
      <c r="F60" s="271">
        <v>9475.4489300000005</v>
      </c>
      <c r="G60" s="271">
        <v>0</v>
      </c>
    </row>
    <row r="61" spans="1:7" x14ac:dyDescent="0.2">
      <c r="A61" s="264" t="s">
        <v>1011</v>
      </c>
      <c r="B61" s="264" t="s">
        <v>1455</v>
      </c>
      <c r="C61" s="269" t="s">
        <v>1456</v>
      </c>
      <c r="D61" s="271">
        <v>0</v>
      </c>
      <c r="E61" s="271">
        <v>0</v>
      </c>
      <c r="F61" s="271">
        <v>0</v>
      </c>
      <c r="G61" s="271">
        <v>0</v>
      </c>
    </row>
    <row r="62" spans="1:7" x14ac:dyDescent="0.2">
      <c r="A62" s="264" t="s">
        <v>1023</v>
      </c>
      <c r="B62" s="264" t="s">
        <v>1457</v>
      </c>
      <c r="C62" s="269" t="s">
        <v>1458</v>
      </c>
      <c r="D62" s="271">
        <v>0</v>
      </c>
      <c r="E62" s="271">
        <v>0</v>
      </c>
      <c r="F62" s="271">
        <v>0</v>
      </c>
      <c r="G62" s="271">
        <v>0</v>
      </c>
    </row>
    <row r="63" spans="1:7" x14ac:dyDescent="0.2">
      <c r="A63" s="264" t="s">
        <v>1026</v>
      </c>
      <c r="B63" s="264" t="s">
        <v>1381</v>
      </c>
      <c r="C63" s="269" t="s">
        <v>1459</v>
      </c>
      <c r="D63" s="271">
        <v>1350.5051599999999</v>
      </c>
      <c r="E63" s="271">
        <v>0</v>
      </c>
      <c r="F63" s="271">
        <v>34.806550000000001</v>
      </c>
      <c r="G63" s="271">
        <v>0</v>
      </c>
    </row>
    <row r="64" spans="1:7" x14ac:dyDescent="0.2">
      <c r="A64" s="264" t="s">
        <v>1029</v>
      </c>
      <c r="B64" s="264" t="s">
        <v>1384</v>
      </c>
      <c r="C64" s="269" t="s">
        <v>1460</v>
      </c>
      <c r="D64" s="271">
        <v>2.8</v>
      </c>
      <c r="E64" s="271">
        <v>0</v>
      </c>
      <c r="F64" s="271">
        <v>100</v>
      </c>
      <c r="G64" s="271">
        <v>0</v>
      </c>
    </row>
    <row r="65" spans="1:7" x14ac:dyDescent="0.2">
      <c r="A65" s="264" t="s">
        <v>1461</v>
      </c>
      <c r="B65" s="264" t="s">
        <v>1462</v>
      </c>
      <c r="C65" s="269" t="s">
        <v>1463</v>
      </c>
      <c r="D65" s="271">
        <v>0</v>
      </c>
      <c r="E65" s="271">
        <v>0</v>
      </c>
      <c r="F65" s="271">
        <v>0</v>
      </c>
      <c r="G65" s="271">
        <v>0</v>
      </c>
    </row>
    <row r="66" spans="1:7" x14ac:dyDescent="0.2">
      <c r="A66" s="264" t="s">
        <v>1464</v>
      </c>
      <c r="B66" s="264" t="s">
        <v>1465</v>
      </c>
      <c r="C66" s="269" t="s">
        <v>1466</v>
      </c>
      <c r="D66" s="271">
        <v>2158.6365900000001</v>
      </c>
      <c r="E66" s="271">
        <v>0</v>
      </c>
      <c r="F66" s="271">
        <v>6122.9773100000002</v>
      </c>
      <c r="G66" s="271">
        <v>0</v>
      </c>
    </row>
    <row r="67" spans="1:7" x14ac:dyDescent="0.2">
      <c r="A67" s="264" t="s">
        <v>1467</v>
      </c>
      <c r="B67" s="264" t="s">
        <v>1468</v>
      </c>
      <c r="C67" s="269" t="s">
        <v>1469</v>
      </c>
      <c r="D67" s="271">
        <v>0</v>
      </c>
      <c r="E67" s="271">
        <v>0</v>
      </c>
      <c r="F67" s="271">
        <v>0</v>
      </c>
      <c r="G67" s="271">
        <v>0</v>
      </c>
    </row>
    <row r="68" spans="1:7" x14ac:dyDescent="0.2">
      <c r="A68" s="264" t="s">
        <v>1470</v>
      </c>
      <c r="B68" s="264" t="s">
        <v>1471</v>
      </c>
      <c r="C68" s="269" t="s">
        <v>1472</v>
      </c>
      <c r="D68" s="271">
        <v>618.94627000000003</v>
      </c>
      <c r="E68" s="271">
        <v>0</v>
      </c>
      <c r="F68" s="271">
        <v>2128.5124300000002</v>
      </c>
      <c r="G68" s="271">
        <v>0</v>
      </c>
    </row>
    <row r="69" spans="1:7" x14ac:dyDescent="0.2">
      <c r="A69" s="264" t="s">
        <v>1473</v>
      </c>
      <c r="B69" s="264" t="s">
        <v>1474</v>
      </c>
      <c r="C69" s="269" t="s">
        <v>1475</v>
      </c>
      <c r="D69" s="271">
        <v>0</v>
      </c>
      <c r="E69" s="271">
        <v>0</v>
      </c>
      <c r="F69" s="271">
        <v>0</v>
      </c>
      <c r="G69" s="271">
        <v>0</v>
      </c>
    </row>
    <row r="70" spans="1:7" x14ac:dyDescent="0.2">
      <c r="A70" s="264" t="s">
        <v>1476</v>
      </c>
      <c r="B70" s="264" t="s">
        <v>1477</v>
      </c>
      <c r="C70" s="269" t="s">
        <v>1478</v>
      </c>
      <c r="D70" s="271">
        <v>211.75620000000001</v>
      </c>
      <c r="E70" s="271">
        <v>0</v>
      </c>
      <c r="F70" s="271">
        <v>54175.549460000002</v>
      </c>
      <c r="G70" s="271">
        <v>0</v>
      </c>
    </row>
    <row r="71" spans="1:7" x14ac:dyDescent="0.2">
      <c r="A71" s="264" t="s">
        <v>1479</v>
      </c>
      <c r="B71" s="264" t="s">
        <v>1480</v>
      </c>
      <c r="C71" s="269" t="s">
        <v>1481</v>
      </c>
      <c r="D71" s="271">
        <v>4320.8633399999999</v>
      </c>
      <c r="E71" s="271">
        <v>0</v>
      </c>
      <c r="F71" s="271">
        <v>7587.2246999999998</v>
      </c>
      <c r="G71" s="271">
        <v>0</v>
      </c>
    </row>
    <row r="72" spans="1:7" x14ac:dyDescent="0.2">
      <c r="A72" s="1035" t="s">
        <v>1032</v>
      </c>
      <c r="B72" s="1035" t="s">
        <v>1482</v>
      </c>
      <c r="C72" s="1061" t="s">
        <v>59</v>
      </c>
      <c r="D72" s="1076">
        <f>SUM(D73:D77)</f>
        <v>9687.2454799999996</v>
      </c>
      <c r="E72" s="1076">
        <f t="shared" ref="E72:G72" si="4">SUM(E73:E77)</f>
        <v>0</v>
      </c>
      <c r="F72" s="1076">
        <f t="shared" si="4"/>
        <v>11760.59937</v>
      </c>
      <c r="G72" s="1076">
        <f t="shared" si="4"/>
        <v>0</v>
      </c>
    </row>
    <row r="73" spans="1:7" x14ac:dyDescent="0.2">
      <c r="A73" s="264" t="s">
        <v>1034</v>
      </c>
      <c r="B73" s="264" t="s">
        <v>1483</v>
      </c>
      <c r="C73" s="269" t="s">
        <v>1484</v>
      </c>
      <c r="D73" s="271">
        <v>0</v>
      </c>
      <c r="E73" s="271">
        <v>0</v>
      </c>
      <c r="F73" s="271">
        <v>0</v>
      </c>
      <c r="G73" s="271">
        <v>0</v>
      </c>
    </row>
    <row r="74" spans="1:7" x14ac:dyDescent="0.2">
      <c r="A74" s="264" t="s">
        <v>1037</v>
      </c>
      <c r="B74" s="264" t="s">
        <v>1428</v>
      </c>
      <c r="C74" s="269" t="s">
        <v>1485</v>
      </c>
      <c r="D74" s="271">
        <v>9687.2454799999996</v>
      </c>
      <c r="E74" s="271">
        <v>0</v>
      </c>
      <c r="F74" s="271">
        <v>11760.59937</v>
      </c>
      <c r="G74" s="271">
        <v>0</v>
      </c>
    </row>
    <row r="75" spans="1:7" x14ac:dyDescent="0.2">
      <c r="A75" s="264" t="s">
        <v>1040</v>
      </c>
      <c r="B75" s="264" t="s">
        <v>1486</v>
      </c>
      <c r="C75" s="269" t="s">
        <v>1487</v>
      </c>
      <c r="D75" s="271">
        <v>0</v>
      </c>
      <c r="E75" s="271">
        <v>0</v>
      </c>
      <c r="F75" s="271">
        <v>0</v>
      </c>
      <c r="G75" s="271">
        <v>0</v>
      </c>
    </row>
    <row r="76" spans="1:7" x14ac:dyDescent="0.2">
      <c r="A76" s="264" t="s">
        <v>1043</v>
      </c>
      <c r="B76" s="264" t="s">
        <v>1488</v>
      </c>
      <c r="C76" s="269" t="s">
        <v>1489</v>
      </c>
      <c r="D76" s="271">
        <v>0</v>
      </c>
      <c r="E76" s="271">
        <v>0</v>
      </c>
      <c r="F76" s="271">
        <v>0</v>
      </c>
      <c r="G76" s="271">
        <v>0</v>
      </c>
    </row>
    <row r="77" spans="1:7" x14ac:dyDescent="0.2">
      <c r="A77" s="264" t="s">
        <v>1049</v>
      </c>
      <c r="B77" s="264" t="s">
        <v>1490</v>
      </c>
      <c r="C77" s="269" t="s">
        <v>1491</v>
      </c>
      <c r="D77" s="271">
        <v>0</v>
      </c>
      <c r="E77" s="271">
        <v>0</v>
      </c>
      <c r="F77" s="271">
        <v>0</v>
      </c>
      <c r="G77" s="271">
        <v>0</v>
      </c>
    </row>
    <row r="78" spans="1:7" x14ac:dyDescent="0.2">
      <c r="A78" s="1035" t="s">
        <v>1492</v>
      </c>
      <c r="B78" s="1035" t="s">
        <v>1493</v>
      </c>
      <c r="C78" s="1061" t="s">
        <v>59</v>
      </c>
      <c r="D78" s="1076">
        <f>SUM(D79:D80)</f>
        <v>1413711.44398</v>
      </c>
      <c r="E78" s="1076">
        <f t="shared" ref="E78:G78" si="5">SUM(E79:E80)</f>
        <v>0</v>
      </c>
      <c r="F78" s="1076">
        <f t="shared" si="5"/>
        <v>1575883.6710000001</v>
      </c>
      <c r="G78" s="1076">
        <f t="shared" si="5"/>
        <v>0</v>
      </c>
    </row>
    <row r="79" spans="1:7" x14ac:dyDescent="0.2">
      <c r="A79" s="264" t="s">
        <v>1494</v>
      </c>
      <c r="B79" s="264" t="s">
        <v>1495</v>
      </c>
      <c r="C79" s="269" t="s">
        <v>1496</v>
      </c>
      <c r="D79" s="271">
        <v>0</v>
      </c>
      <c r="E79" s="271">
        <v>0</v>
      </c>
      <c r="F79" s="271">
        <v>0</v>
      </c>
      <c r="G79" s="271">
        <v>0</v>
      </c>
    </row>
    <row r="80" spans="1:7" x14ac:dyDescent="0.2">
      <c r="A80" s="264" t="s">
        <v>1497</v>
      </c>
      <c r="B80" s="264" t="s">
        <v>1498</v>
      </c>
      <c r="C80" s="269" t="s">
        <v>1499</v>
      </c>
      <c r="D80" s="271">
        <v>1413711.44398</v>
      </c>
      <c r="E80" s="271">
        <v>0</v>
      </c>
      <c r="F80" s="271">
        <v>1575883.6710000001</v>
      </c>
      <c r="G80" s="271">
        <v>0</v>
      </c>
    </row>
    <row r="81" spans="1:7" x14ac:dyDescent="0.2">
      <c r="A81" s="1035" t="s">
        <v>1159</v>
      </c>
      <c r="B81" s="1035" t="s">
        <v>1500</v>
      </c>
      <c r="C81" s="1061" t="s">
        <v>59</v>
      </c>
      <c r="D81" s="1075"/>
      <c r="E81" s="1075"/>
      <c r="F81" s="1075"/>
      <c r="G81" s="1075"/>
    </row>
    <row r="82" spans="1:7" x14ac:dyDescent="0.2">
      <c r="A82" s="1035" t="s">
        <v>1501</v>
      </c>
      <c r="B82" s="1035" t="s">
        <v>1502</v>
      </c>
      <c r="C82" s="1061" t="s">
        <v>59</v>
      </c>
      <c r="D82" s="1074">
        <v>6071.4921599999998</v>
      </c>
      <c r="E82" s="1074">
        <v>590.86982999999998</v>
      </c>
      <c r="F82" s="1074">
        <v>6605.52556</v>
      </c>
      <c r="G82" s="1074">
        <v>1015.32148</v>
      </c>
    </row>
    <row r="83" spans="1:7" x14ac:dyDescent="0.2">
      <c r="A83" s="1035" t="s">
        <v>1503</v>
      </c>
      <c r="B83" s="1035" t="s">
        <v>1204</v>
      </c>
      <c r="C83" s="1061" t="s">
        <v>59</v>
      </c>
      <c r="D83" s="1074">
        <v>1692.38167</v>
      </c>
      <c r="E83" s="1074">
        <v>371.01882999999998</v>
      </c>
      <c r="F83" s="1074">
        <v>1348.0211999999999</v>
      </c>
      <c r="G83" s="1074">
        <v>738.86748</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20" orientation="portrait" useFirstPageNumber="1" r:id="rId1"/>
  <headerFooter>
    <oddHeader>&amp;L&amp;"Tahoma,Kurzíva"Závěrečný účet Moravskoslezského kraje za rok 2025&amp;R&amp;"Tahoma,Kurzíva"Tabulka č. 42</oddHeader>
    <oddFooter>&amp;C&amp;"Tahoma,Obyčejné"&amp;P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98DD-BB87-4EAE-A010-00F5F4C648F3}">
  <dimension ref="A1:G140"/>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ht="18" customHeight="1" x14ac:dyDescent="0.2">
      <c r="A1" s="1430" t="s">
        <v>4478</v>
      </c>
      <c r="B1" s="1430"/>
      <c r="C1" s="1430"/>
      <c r="D1" s="1430"/>
      <c r="E1" s="1430"/>
      <c r="F1" s="1430"/>
      <c r="G1" s="1430"/>
    </row>
    <row r="2" spans="1:7" ht="33" customHeight="1" x14ac:dyDescent="0.2">
      <c r="A2" s="1459" t="s">
        <v>4480</v>
      </c>
      <c r="B2" s="1459"/>
      <c r="C2" s="1459"/>
      <c r="D2" s="1459"/>
      <c r="E2" s="1459"/>
      <c r="F2" s="1459"/>
      <c r="G2" s="1459"/>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37">
        <v>84535.330040000001</v>
      </c>
      <c r="E8" s="1037">
        <v>22045.472709999998</v>
      </c>
      <c r="F8" s="1037">
        <v>62489.857329999999</v>
      </c>
      <c r="G8" s="1037">
        <v>62824.371650000001</v>
      </c>
    </row>
    <row r="9" spans="1:7" s="196" customFormat="1" x14ac:dyDescent="0.2">
      <c r="A9" s="1056" t="s">
        <v>890</v>
      </c>
      <c r="B9" s="1056" t="s">
        <v>891</v>
      </c>
      <c r="C9" s="1057" t="s">
        <v>59</v>
      </c>
      <c r="D9" s="1037">
        <v>61419.425340000002</v>
      </c>
      <c r="E9" s="1037">
        <v>22045.472709999998</v>
      </c>
      <c r="F9" s="1037">
        <v>39373.95263</v>
      </c>
      <c r="G9" s="1037">
        <v>50751.951439999997</v>
      </c>
    </row>
    <row r="10" spans="1:7" s="196" customFormat="1" x14ac:dyDescent="0.2">
      <c r="A10" s="1056" t="s">
        <v>892</v>
      </c>
      <c r="B10" s="1056" t="s">
        <v>893</v>
      </c>
      <c r="C10" s="1057" t="s">
        <v>59</v>
      </c>
      <c r="D10" s="1037">
        <v>9030.8000900000006</v>
      </c>
      <c r="E10" s="1037">
        <v>2847.0060100000001</v>
      </c>
      <c r="F10" s="1037">
        <v>6183.7940799999997</v>
      </c>
      <c r="G10" s="1037">
        <v>7172.29414</v>
      </c>
    </row>
    <row r="11" spans="1:7" x14ac:dyDescent="0.2">
      <c r="A11" s="264" t="s">
        <v>894</v>
      </c>
      <c r="B11" s="264" t="s">
        <v>895</v>
      </c>
      <c r="C11" s="269" t="s">
        <v>896</v>
      </c>
      <c r="D11" s="275">
        <v>0</v>
      </c>
      <c r="E11" s="275">
        <v>0</v>
      </c>
      <c r="F11" s="275">
        <v>0</v>
      </c>
      <c r="G11" s="275">
        <v>0</v>
      </c>
    </row>
    <row r="12" spans="1:7" x14ac:dyDescent="0.2">
      <c r="A12" s="264" t="s">
        <v>897</v>
      </c>
      <c r="B12" s="264" t="s">
        <v>898</v>
      </c>
      <c r="C12" s="269" t="s">
        <v>899</v>
      </c>
      <c r="D12" s="275">
        <v>8665.3382299999994</v>
      </c>
      <c r="E12" s="275">
        <v>2501.4159800000002</v>
      </c>
      <c r="F12" s="275">
        <v>6163.9222499999996</v>
      </c>
      <c r="G12" s="275">
        <v>7152.4223099999999</v>
      </c>
    </row>
    <row r="13" spans="1:7" x14ac:dyDescent="0.2">
      <c r="A13" s="264" t="s">
        <v>900</v>
      </c>
      <c r="B13" s="264" t="s">
        <v>901</v>
      </c>
      <c r="C13" s="269" t="s">
        <v>902</v>
      </c>
      <c r="D13" s="275">
        <v>0</v>
      </c>
      <c r="E13" s="275">
        <v>0</v>
      </c>
      <c r="F13" s="275">
        <v>0</v>
      </c>
      <c r="G13" s="275">
        <v>0</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345.59003000000001</v>
      </c>
      <c r="E15" s="275">
        <v>345.59003000000001</v>
      </c>
      <c r="F15" s="275">
        <v>0</v>
      </c>
      <c r="G15" s="275">
        <v>0</v>
      </c>
    </row>
    <row r="16" spans="1:7" x14ac:dyDescent="0.2">
      <c r="A16" s="264" t="s">
        <v>909</v>
      </c>
      <c r="B16" s="264" t="s">
        <v>910</v>
      </c>
      <c r="C16" s="269" t="s">
        <v>911</v>
      </c>
      <c r="D16" s="275">
        <v>0</v>
      </c>
      <c r="E16" s="275">
        <v>0</v>
      </c>
      <c r="F16" s="275">
        <v>0</v>
      </c>
      <c r="G16" s="275">
        <v>0</v>
      </c>
    </row>
    <row r="17" spans="1:7" x14ac:dyDescent="0.2">
      <c r="A17" s="264" t="s">
        <v>912</v>
      </c>
      <c r="B17" s="264" t="s">
        <v>913</v>
      </c>
      <c r="C17" s="269" t="s">
        <v>914</v>
      </c>
      <c r="D17" s="275">
        <v>19.871829999999999</v>
      </c>
      <c r="E17" s="275">
        <v>0</v>
      </c>
      <c r="F17" s="275">
        <v>19.871829999999999</v>
      </c>
      <c r="G17" s="275">
        <v>19.871829999999999</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x14ac:dyDescent="0.2">
      <c r="A20" s="1056" t="s">
        <v>921</v>
      </c>
      <c r="B20" s="1056" t="s">
        <v>922</v>
      </c>
      <c r="C20" s="1057" t="s">
        <v>59</v>
      </c>
      <c r="D20" s="1037">
        <v>52388.625249999997</v>
      </c>
      <c r="E20" s="1037">
        <v>19198.466700000001</v>
      </c>
      <c r="F20" s="1037">
        <v>33190.15855</v>
      </c>
      <c r="G20" s="1037">
        <v>43579.657299999999</v>
      </c>
    </row>
    <row r="21" spans="1:7" s="196" customFormat="1" x14ac:dyDescent="0.2">
      <c r="A21" s="264" t="s">
        <v>923</v>
      </c>
      <c r="B21" s="264" t="s">
        <v>265</v>
      </c>
      <c r="C21" s="269" t="s">
        <v>924</v>
      </c>
      <c r="D21" s="275">
        <v>0</v>
      </c>
      <c r="E21" s="275">
        <v>0</v>
      </c>
      <c r="F21" s="275">
        <v>0</v>
      </c>
      <c r="G21" s="275">
        <v>0</v>
      </c>
    </row>
    <row r="22" spans="1:7" x14ac:dyDescent="0.2">
      <c r="A22" s="264" t="s">
        <v>925</v>
      </c>
      <c r="B22" s="264" t="s">
        <v>926</v>
      </c>
      <c r="C22" s="269" t="s">
        <v>927</v>
      </c>
      <c r="D22" s="275">
        <v>0</v>
      </c>
      <c r="E22" s="275">
        <v>0</v>
      </c>
      <c r="F22" s="275">
        <v>0</v>
      </c>
      <c r="G22" s="275">
        <v>0</v>
      </c>
    </row>
    <row r="23" spans="1:7" x14ac:dyDescent="0.2">
      <c r="A23" s="264" t="s">
        <v>928</v>
      </c>
      <c r="B23" s="264" t="s">
        <v>929</v>
      </c>
      <c r="C23" s="269" t="s">
        <v>930</v>
      </c>
      <c r="D23" s="275">
        <v>7647.8156900000004</v>
      </c>
      <c r="E23" s="275">
        <v>1149.83285</v>
      </c>
      <c r="F23" s="275">
        <v>6497.9828399999997</v>
      </c>
      <c r="G23" s="275">
        <v>7112.8224399999999</v>
      </c>
    </row>
    <row r="24" spans="1:7" ht="21" x14ac:dyDescent="0.2">
      <c r="A24" s="264" t="s">
        <v>931</v>
      </c>
      <c r="B24" s="264" t="s">
        <v>932</v>
      </c>
      <c r="C24" s="269" t="s">
        <v>933</v>
      </c>
      <c r="D24" s="275">
        <v>37735.472170000001</v>
      </c>
      <c r="E24" s="275">
        <v>12705.679120000001</v>
      </c>
      <c r="F24" s="275">
        <v>25029.79305</v>
      </c>
      <c r="G24" s="275">
        <v>29218.970399999998</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5342.9547300000004</v>
      </c>
      <c r="E26" s="275">
        <v>5342.9547300000004</v>
      </c>
      <c r="F26" s="275">
        <v>0</v>
      </c>
      <c r="G26" s="275">
        <v>0</v>
      </c>
    </row>
    <row r="27" spans="1:7" x14ac:dyDescent="0.2">
      <c r="A27" s="264" t="s">
        <v>940</v>
      </c>
      <c r="B27" s="264" t="s">
        <v>941</v>
      </c>
      <c r="C27" s="269" t="s">
        <v>942</v>
      </c>
      <c r="D27" s="275">
        <v>0</v>
      </c>
      <c r="E27" s="275">
        <v>0</v>
      </c>
      <c r="F27" s="275">
        <v>0</v>
      </c>
      <c r="G27" s="275">
        <v>0</v>
      </c>
    </row>
    <row r="28" spans="1:7" x14ac:dyDescent="0.2">
      <c r="A28" s="264" t="s">
        <v>943</v>
      </c>
      <c r="B28" s="264" t="s">
        <v>944</v>
      </c>
      <c r="C28" s="269" t="s">
        <v>945</v>
      </c>
      <c r="D28" s="275">
        <v>1662.38266</v>
      </c>
      <c r="E28" s="275">
        <v>0</v>
      </c>
      <c r="F28" s="275">
        <v>1662.38266</v>
      </c>
      <c r="G28" s="275">
        <v>7247.8644599999998</v>
      </c>
    </row>
    <row r="29" spans="1:7" x14ac:dyDescent="0.2">
      <c r="A29" s="264" t="s">
        <v>946</v>
      </c>
      <c r="B29" s="264" t="s">
        <v>947</v>
      </c>
      <c r="C29" s="269" t="s">
        <v>948</v>
      </c>
      <c r="D29" s="275">
        <v>0</v>
      </c>
      <c r="E29" s="275">
        <v>0</v>
      </c>
      <c r="F29" s="275">
        <v>0</v>
      </c>
      <c r="G29" s="275">
        <v>0</v>
      </c>
    </row>
    <row r="30" spans="1:7" x14ac:dyDescent="0.2">
      <c r="A30" s="266" t="s">
        <v>949</v>
      </c>
      <c r="B30" s="264" t="s">
        <v>950</v>
      </c>
      <c r="C30" s="269" t="s">
        <v>951</v>
      </c>
      <c r="D30" s="275">
        <v>0</v>
      </c>
      <c r="E30" s="275">
        <v>0</v>
      </c>
      <c r="F30" s="275">
        <v>0</v>
      </c>
      <c r="G30" s="275">
        <v>0</v>
      </c>
    </row>
    <row r="31" spans="1:7" x14ac:dyDescent="0.2">
      <c r="A31" s="1056" t="s">
        <v>952</v>
      </c>
      <c r="B31" s="1056" t="s">
        <v>953</v>
      </c>
      <c r="C31" s="1057" t="s">
        <v>59</v>
      </c>
      <c r="D31" s="1037">
        <v>0</v>
      </c>
      <c r="E31" s="1037">
        <v>0</v>
      </c>
      <c r="F31" s="1037">
        <v>0</v>
      </c>
      <c r="G31" s="1037">
        <v>0</v>
      </c>
    </row>
    <row r="32" spans="1:7" x14ac:dyDescent="0.2">
      <c r="A32" s="264" t="s">
        <v>954</v>
      </c>
      <c r="B32" s="264" t="s">
        <v>955</v>
      </c>
      <c r="C32" s="269" t="s">
        <v>956</v>
      </c>
      <c r="D32" s="275">
        <v>0</v>
      </c>
      <c r="E32" s="275">
        <v>0</v>
      </c>
      <c r="F32" s="275">
        <v>0</v>
      </c>
      <c r="G32" s="275">
        <v>0</v>
      </c>
    </row>
    <row r="33" spans="1:7" s="196" customFormat="1"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0</v>
      </c>
      <c r="E36" s="275">
        <v>0</v>
      </c>
      <c r="F36" s="275">
        <v>0</v>
      </c>
      <c r="G36" s="275">
        <v>0</v>
      </c>
    </row>
    <row r="37" spans="1:7" x14ac:dyDescent="0.2">
      <c r="A37" s="1056" t="s">
        <v>978</v>
      </c>
      <c r="B37" s="1056" t="s">
        <v>979</v>
      </c>
      <c r="C37" s="1057" t="s">
        <v>59</v>
      </c>
      <c r="D37" s="1037">
        <v>0</v>
      </c>
      <c r="E37" s="1037">
        <v>0</v>
      </c>
      <c r="F37" s="1037">
        <v>0</v>
      </c>
      <c r="G37" s="1037">
        <v>0</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0</v>
      </c>
      <c r="E40" s="275">
        <v>0</v>
      </c>
      <c r="F40" s="275">
        <v>0</v>
      </c>
      <c r="G40" s="275">
        <v>0</v>
      </c>
    </row>
    <row r="41" spans="1:7" s="196" customFormat="1" x14ac:dyDescent="0.2">
      <c r="A41" s="264" t="s">
        <v>992</v>
      </c>
      <c r="B41" s="264" t="s">
        <v>993</v>
      </c>
      <c r="C41" s="269" t="s">
        <v>994</v>
      </c>
      <c r="D41" s="275">
        <v>0</v>
      </c>
      <c r="E41" s="275">
        <v>0</v>
      </c>
      <c r="F41" s="275">
        <v>0</v>
      </c>
      <c r="G41" s="275">
        <v>0</v>
      </c>
    </row>
    <row r="42" spans="1:7" s="196" customFormat="1" x14ac:dyDescent="0.2">
      <c r="A42" s="264" t="s">
        <v>995</v>
      </c>
      <c r="B42" s="268" t="s">
        <v>996</v>
      </c>
      <c r="C42" s="272" t="s">
        <v>997</v>
      </c>
      <c r="D42" s="275">
        <v>0</v>
      </c>
      <c r="E42" s="275">
        <v>0</v>
      </c>
      <c r="F42" s="275">
        <v>0</v>
      </c>
      <c r="G42" s="275">
        <v>0</v>
      </c>
    </row>
    <row r="43" spans="1:7" x14ac:dyDescent="0.2">
      <c r="A43" s="1056" t="s">
        <v>998</v>
      </c>
      <c r="B43" s="1056" t="s">
        <v>999</v>
      </c>
      <c r="C43" s="1057" t="s">
        <v>59</v>
      </c>
      <c r="D43" s="1037">
        <v>23115.904699999999</v>
      </c>
      <c r="E43" s="1037">
        <v>0</v>
      </c>
      <c r="F43" s="1037">
        <v>23115.904699999999</v>
      </c>
      <c r="G43" s="1037">
        <v>12072.42021</v>
      </c>
    </row>
    <row r="44" spans="1:7" x14ac:dyDescent="0.2">
      <c r="A44" s="1035" t="s">
        <v>1000</v>
      </c>
      <c r="B44" s="1035" t="s">
        <v>1001</v>
      </c>
      <c r="C44" s="1061" t="s">
        <v>59</v>
      </c>
      <c r="D44" s="1037">
        <v>0</v>
      </c>
      <c r="E44" s="1037">
        <v>0</v>
      </c>
      <c r="F44" s="1037">
        <v>0</v>
      </c>
      <c r="G44" s="1037">
        <v>0</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0</v>
      </c>
      <c r="E46" s="275">
        <v>0</v>
      </c>
      <c r="F46" s="275">
        <v>0</v>
      </c>
      <c r="G46" s="275">
        <v>0</v>
      </c>
    </row>
    <row r="47" spans="1:7" x14ac:dyDescent="0.2">
      <c r="A47" s="264" t="s">
        <v>1008</v>
      </c>
      <c r="B47" s="264" t="s">
        <v>1009</v>
      </c>
      <c r="C47" s="269" t="s">
        <v>1010</v>
      </c>
      <c r="D47" s="275">
        <v>0</v>
      </c>
      <c r="E47" s="275">
        <v>0</v>
      </c>
      <c r="F47" s="275">
        <v>0</v>
      </c>
      <c r="G47" s="275">
        <v>0</v>
      </c>
    </row>
    <row r="48" spans="1:7" x14ac:dyDescent="0.2">
      <c r="A48" s="264" t="s">
        <v>1011</v>
      </c>
      <c r="B48" s="264" t="s">
        <v>1012</v>
      </c>
      <c r="C48" s="269" t="s">
        <v>1013</v>
      </c>
      <c r="D48" s="275">
        <v>0</v>
      </c>
      <c r="E48" s="275">
        <v>0</v>
      </c>
      <c r="F48" s="275">
        <v>0</v>
      </c>
      <c r="G48" s="275">
        <v>0</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0</v>
      </c>
      <c r="E50" s="275">
        <v>0</v>
      </c>
      <c r="F50" s="275">
        <v>0</v>
      </c>
      <c r="G50" s="275">
        <v>0</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0</v>
      </c>
      <c r="E52" s="275">
        <v>0</v>
      </c>
      <c r="F52" s="275">
        <v>0</v>
      </c>
      <c r="G52" s="275">
        <v>0</v>
      </c>
    </row>
    <row r="53" spans="1:7" s="196" customFormat="1" x14ac:dyDescent="0.2">
      <c r="A53" s="264" t="s">
        <v>1026</v>
      </c>
      <c r="B53" s="264" t="s">
        <v>1027</v>
      </c>
      <c r="C53" s="269" t="s">
        <v>1028</v>
      </c>
      <c r="D53" s="275">
        <v>0</v>
      </c>
      <c r="E53" s="275">
        <v>0</v>
      </c>
      <c r="F53" s="275">
        <v>0</v>
      </c>
      <c r="G53" s="275">
        <v>0</v>
      </c>
    </row>
    <row r="54" spans="1:7" x14ac:dyDescent="0.2">
      <c r="A54" s="268" t="s">
        <v>1029</v>
      </c>
      <c r="B54" s="268" t="s">
        <v>1030</v>
      </c>
      <c r="C54" s="272" t="s">
        <v>1031</v>
      </c>
      <c r="D54" s="275">
        <v>0</v>
      </c>
      <c r="E54" s="275">
        <v>0</v>
      </c>
      <c r="F54" s="275">
        <v>0</v>
      </c>
      <c r="G54" s="275">
        <v>0</v>
      </c>
    </row>
    <row r="55" spans="1:7" x14ac:dyDescent="0.2">
      <c r="A55" s="1035" t="s">
        <v>1032</v>
      </c>
      <c r="B55" s="1035" t="s">
        <v>1033</v>
      </c>
      <c r="C55" s="1061" t="s">
        <v>59</v>
      </c>
      <c r="D55" s="1037">
        <v>5000.5757000000003</v>
      </c>
      <c r="E55" s="1037">
        <v>0</v>
      </c>
      <c r="F55" s="1037">
        <v>5000.5757000000003</v>
      </c>
      <c r="G55" s="1037">
        <v>519.18364999999994</v>
      </c>
    </row>
    <row r="56" spans="1:7" x14ac:dyDescent="0.2">
      <c r="A56" s="1043" t="s">
        <v>1034</v>
      </c>
      <c r="B56" s="1043" t="s">
        <v>1035</v>
      </c>
      <c r="C56" s="1063" t="s">
        <v>1036</v>
      </c>
      <c r="D56" s="275">
        <v>0</v>
      </c>
      <c r="E56" s="275">
        <v>0</v>
      </c>
      <c r="F56" s="275">
        <v>0</v>
      </c>
      <c r="G56" s="275">
        <v>0</v>
      </c>
    </row>
    <row r="57" spans="1:7" x14ac:dyDescent="0.2">
      <c r="A57" s="264" t="s">
        <v>1043</v>
      </c>
      <c r="B57" s="264" t="s">
        <v>1044</v>
      </c>
      <c r="C57" s="269" t="s">
        <v>1045</v>
      </c>
      <c r="D57" s="275">
        <v>0.39106000000000002</v>
      </c>
      <c r="E57" s="275">
        <v>0</v>
      </c>
      <c r="F57" s="275">
        <v>0.39106000000000002</v>
      </c>
      <c r="G57" s="275">
        <v>18.55</v>
      </c>
    </row>
    <row r="58" spans="1:7" x14ac:dyDescent="0.2">
      <c r="A58" s="264" t="s">
        <v>1046</v>
      </c>
      <c r="B58" s="264" t="s">
        <v>1047</v>
      </c>
      <c r="C58" s="269" t="s">
        <v>1048</v>
      </c>
      <c r="D58" s="275">
        <v>7.5</v>
      </c>
      <c r="E58" s="275">
        <v>0</v>
      </c>
      <c r="F58" s="275">
        <v>7.5</v>
      </c>
      <c r="G58" s="275">
        <v>7.5</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0</v>
      </c>
      <c r="E60" s="275">
        <v>0</v>
      </c>
      <c r="F60" s="275">
        <v>0</v>
      </c>
      <c r="G60" s="275">
        <v>0</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0</v>
      </c>
      <c r="E64" s="275">
        <v>0</v>
      </c>
      <c r="F64" s="275">
        <v>0</v>
      </c>
      <c r="G64" s="275">
        <v>0</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0</v>
      </c>
      <c r="E66" s="275">
        <v>0</v>
      </c>
      <c r="F66" s="275">
        <v>0</v>
      </c>
      <c r="G66" s="275">
        <v>0</v>
      </c>
    </row>
    <row r="67" spans="1:7" x14ac:dyDescent="0.2">
      <c r="A67" s="264" t="s">
        <v>1078</v>
      </c>
      <c r="B67" s="264" t="s">
        <v>1079</v>
      </c>
      <c r="C67" s="269" t="s">
        <v>1080</v>
      </c>
      <c r="D67" s="275">
        <v>0</v>
      </c>
      <c r="E67" s="275">
        <v>0</v>
      </c>
      <c r="F67" s="275">
        <v>0</v>
      </c>
      <c r="G67" s="275">
        <v>0</v>
      </c>
    </row>
    <row r="68" spans="1:7" x14ac:dyDescent="0.2">
      <c r="A68" s="264" t="s">
        <v>1081</v>
      </c>
      <c r="B68" s="264" t="s">
        <v>1082</v>
      </c>
      <c r="C68" s="269" t="s">
        <v>1083</v>
      </c>
      <c r="D68" s="275">
        <v>0</v>
      </c>
      <c r="E68" s="275">
        <v>0</v>
      </c>
      <c r="F68" s="275">
        <v>0</v>
      </c>
      <c r="G68" s="275">
        <v>0</v>
      </c>
    </row>
    <row r="69" spans="1:7" x14ac:dyDescent="0.2">
      <c r="A69" s="264" t="s">
        <v>1084</v>
      </c>
      <c r="B69" s="264" t="s">
        <v>1085</v>
      </c>
      <c r="C69" s="269" t="s">
        <v>1086</v>
      </c>
      <c r="D69" s="275">
        <v>380.78953999999999</v>
      </c>
      <c r="E69" s="275">
        <v>0</v>
      </c>
      <c r="F69" s="275">
        <v>380.78953999999999</v>
      </c>
      <c r="G69" s="275">
        <v>238.59362999999999</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364.13508999999999</v>
      </c>
      <c r="E71" s="275">
        <v>0</v>
      </c>
      <c r="F71" s="275">
        <v>364.13508999999999</v>
      </c>
      <c r="G71" s="275">
        <v>251.87827999999999</v>
      </c>
    </row>
    <row r="72" spans="1:7" x14ac:dyDescent="0.2">
      <c r="A72" s="264" t="s">
        <v>1111</v>
      </c>
      <c r="B72" s="264" t="s">
        <v>1112</v>
      </c>
      <c r="C72" s="269" t="s">
        <v>1113</v>
      </c>
      <c r="D72" s="275">
        <v>0</v>
      </c>
      <c r="E72" s="275">
        <v>0</v>
      </c>
      <c r="F72" s="275">
        <v>0</v>
      </c>
      <c r="G72" s="275">
        <v>0</v>
      </c>
    </row>
    <row r="73" spans="1:7" x14ac:dyDescent="0.2">
      <c r="A73" s="264" t="s">
        <v>1114</v>
      </c>
      <c r="B73" s="264" t="s">
        <v>1115</v>
      </c>
      <c r="C73" s="269" t="s">
        <v>1116</v>
      </c>
      <c r="D73" s="275">
        <v>4211.8200100000004</v>
      </c>
      <c r="E73" s="275">
        <v>0</v>
      </c>
      <c r="F73" s="275">
        <v>4211.8200100000004</v>
      </c>
      <c r="G73" s="275">
        <v>2.66174</v>
      </c>
    </row>
    <row r="74" spans="1:7" x14ac:dyDescent="0.2">
      <c r="A74" s="1068" t="s">
        <v>1117</v>
      </c>
      <c r="B74" s="1068" t="s">
        <v>1118</v>
      </c>
      <c r="C74" s="1069" t="s">
        <v>1119</v>
      </c>
      <c r="D74" s="1042">
        <v>35.94</v>
      </c>
      <c r="E74" s="1042">
        <v>0</v>
      </c>
      <c r="F74" s="1042">
        <v>35.94</v>
      </c>
      <c r="G74" s="1042">
        <v>0</v>
      </c>
    </row>
    <row r="75" spans="1:7" x14ac:dyDescent="0.2">
      <c r="A75" s="1056" t="s">
        <v>1120</v>
      </c>
      <c r="B75" s="1056" t="s">
        <v>1121</v>
      </c>
      <c r="C75" s="1057" t="s">
        <v>59</v>
      </c>
      <c r="D75" s="1037">
        <v>18115.329000000002</v>
      </c>
      <c r="E75" s="1037">
        <v>0</v>
      </c>
      <c r="F75" s="1037">
        <v>18115.329000000002</v>
      </c>
      <c r="G75" s="1037">
        <v>11553.236559999999</v>
      </c>
    </row>
    <row r="76" spans="1:7"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s="193" customFormat="1" x14ac:dyDescent="0.2">
      <c r="A79" s="264" t="s">
        <v>1131</v>
      </c>
      <c r="B79" s="264" t="s">
        <v>1132</v>
      </c>
      <c r="C79" s="269" t="s">
        <v>1133</v>
      </c>
      <c r="D79" s="275">
        <v>0</v>
      </c>
      <c r="E79" s="275">
        <v>0</v>
      </c>
      <c r="F79" s="275">
        <v>0</v>
      </c>
      <c r="G79" s="275">
        <v>0</v>
      </c>
    </row>
    <row r="80" spans="1:7" s="193" customFormat="1" x14ac:dyDescent="0.2">
      <c r="A80" s="264" t="s">
        <v>1134</v>
      </c>
      <c r="B80" s="264" t="s">
        <v>1135</v>
      </c>
      <c r="C80" s="269" t="s">
        <v>1136</v>
      </c>
      <c r="D80" s="275">
        <v>0</v>
      </c>
      <c r="E80" s="275">
        <v>0</v>
      </c>
      <c r="F80" s="275">
        <v>0</v>
      </c>
      <c r="G80" s="275">
        <v>0</v>
      </c>
    </row>
    <row r="81" spans="1:7" s="196" customFormat="1" x14ac:dyDescent="0.2">
      <c r="A81" s="264" t="s">
        <v>1137</v>
      </c>
      <c r="B81" s="264" t="s">
        <v>1138</v>
      </c>
      <c r="C81" s="269" t="s">
        <v>1139</v>
      </c>
      <c r="D81" s="275">
        <v>17996.607479999999</v>
      </c>
      <c r="E81" s="275">
        <v>0</v>
      </c>
      <c r="F81" s="275">
        <v>17996.607479999999</v>
      </c>
      <c r="G81" s="275">
        <v>11474.283589999999</v>
      </c>
    </row>
    <row r="82" spans="1:7" s="196" customFormat="1" x14ac:dyDescent="0.2">
      <c r="A82" s="264" t="s">
        <v>1140</v>
      </c>
      <c r="B82" s="264" t="s">
        <v>1141</v>
      </c>
      <c r="C82" s="269" t="s">
        <v>1142</v>
      </c>
      <c r="D82" s="275">
        <v>106.35827</v>
      </c>
      <c r="E82" s="275">
        <v>0</v>
      </c>
      <c r="F82" s="275">
        <v>106.35827</v>
      </c>
      <c r="G82" s="275">
        <v>73.867720000000006</v>
      </c>
    </row>
    <row r="83" spans="1:7" x14ac:dyDescent="0.2">
      <c r="A83" s="264" t="s">
        <v>1149</v>
      </c>
      <c r="B83" s="264" t="s">
        <v>1150</v>
      </c>
      <c r="C83" s="269" t="s">
        <v>1151</v>
      </c>
      <c r="D83" s="275">
        <v>0.40600000000000003</v>
      </c>
      <c r="E83" s="275">
        <v>0</v>
      </c>
      <c r="F83" s="275">
        <v>0.40600000000000003</v>
      </c>
      <c r="G83" s="275">
        <v>0.53800000000000003</v>
      </c>
    </row>
    <row r="84" spans="1:7" x14ac:dyDescent="0.2">
      <c r="A84" s="264" t="s">
        <v>1152</v>
      </c>
      <c r="B84" s="264" t="s">
        <v>1153</v>
      </c>
      <c r="C84" s="269" t="s">
        <v>1154</v>
      </c>
      <c r="D84" s="275">
        <v>0</v>
      </c>
      <c r="E84" s="275">
        <v>0</v>
      </c>
      <c r="F84" s="275">
        <v>0</v>
      </c>
      <c r="G84" s="275">
        <v>0</v>
      </c>
    </row>
    <row r="85" spans="1:7" x14ac:dyDescent="0.2">
      <c r="A85" s="1040" t="s">
        <v>1155</v>
      </c>
      <c r="B85" s="1040" t="s">
        <v>1156</v>
      </c>
      <c r="C85" s="1041" t="s">
        <v>1157</v>
      </c>
      <c r="D85" s="1042">
        <v>11.95725</v>
      </c>
      <c r="E85" s="1042">
        <v>0</v>
      </c>
      <c r="F85" s="1042">
        <v>11.95725</v>
      </c>
      <c r="G85" s="1042">
        <v>4.54725</v>
      </c>
    </row>
    <row r="86" spans="1:7" x14ac:dyDescent="0.2">
      <c r="A86" s="245"/>
      <c r="B86" s="245"/>
      <c r="C86" s="245"/>
      <c r="D86" s="246"/>
      <c r="E86" s="247"/>
      <c r="F86" s="246"/>
      <c r="G86" s="246"/>
    </row>
    <row r="87" spans="1:7" x14ac:dyDescent="0.2">
      <c r="A87" s="245"/>
      <c r="B87" s="245"/>
      <c r="C87" s="245"/>
      <c r="D87" s="246"/>
      <c r="E87" s="247"/>
      <c r="F87" s="246"/>
      <c r="G87" s="246"/>
    </row>
    <row r="88" spans="1:7" s="196" customFormat="1" x14ac:dyDescent="0.2">
      <c r="A88" s="368"/>
      <c r="B88" s="244"/>
      <c r="C88" s="1065"/>
      <c r="D88" s="1049">
        <v>1</v>
      </c>
      <c r="E88" s="1049">
        <v>2</v>
      </c>
      <c r="F88" s="239"/>
      <c r="G88" s="240"/>
    </row>
    <row r="89" spans="1:7" x14ac:dyDescent="0.2">
      <c r="A89" s="1431" t="s">
        <v>881</v>
      </c>
      <c r="B89" s="1432"/>
      <c r="C89" s="1437" t="s">
        <v>882</v>
      </c>
      <c r="D89" s="1451" t="s">
        <v>883</v>
      </c>
      <c r="E89" s="1451"/>
      <c r="F89" s="239"/>
      <c r="G89" s="240"/>
    </row>
    <row r="90" spans="1:7" x14ac:dyDescent="0.2">
      <c r="A90" s="1435"/>
      <c r="B90" s="1436"/>
      <c r="C90" s="1442"/>
      <c r="D90" s="1050" t="s">
        <v>884</v>
      </c>
      <c r="E90" s="1051" t="s">
        <v>885</v>
      </c>
      <c r="F90" s="239"/>
      <c r="G90" s="240"/>
    </row>
    <row r="91" spans="1:7" ht="13.5" customHeight="1" x14ac:dyDescent="0.2">
      <c r="A91" s="1056"/>
      <c r="B91" s="1056" t="s">
        <v>1158</v>
      </c>
      <c r="C91" s="1057" t="s">
        <v>59</v>
      </c>
      <c r="D91" s="1058">
        <v>62489.857329999999</v>
      </c>
      <c r="E91" s="1058">
        <v>62824.371650000001</v>
      </c>
      <c r="F91" s="237"/>
      <c r="G91" s="238"/>
    </row>
    <row r="92" spans="1:7" x14ac:dyDescent="0.2">
      <c r="A92" s="1056" t="s">
        <v>1159</v>
      </c>
      <c r="B92" s="1056" t="s">
        <v>1160</v>
      </c>
      <c r="C92" s="1057" t="s">
        <v>59</v>
      </c>
      <c r="D92" s="1058">
        <v>54790.726020000002</v>
      </c>
      <c r="E92" s="1058">
        <v>57409.263339999998</v>
      </c>
      <c r="F92" s="237"/>
      <c r="G92" s="238"/>
    </row>
    <row r="93" spans="1:7" x14ac:dyDescent="0.2">
      <c r="A93" s="1056" t="s">
        <v>1161</v>
      </c>
      <c r="B93" s="1056" t="s">
        <v>1162</v>
      </c>
      <c r="C93" s="1057" t="s">
        <v>59</v>
      </c>
      <c r="D93" s="1058">
        <v>41579.469409999998</v>
      </c>
      <c r="E93" s="1058">
        <v>50833.854720000003</v>
      </c>
      <c r="F93" s="237"/>
      <c r="G93" s="238"/>
    </row>
    <row r="94" spans="1:7" s="196" customFormat="1" x14ac:dyDescent="0.2">
      <c r="A94" s="264" t="s">
        <v>1163</v>
      </c>
      <c r="B94" s="264" t="s">
        <v>1164</v>
      </c>
      <c r="C94" s="269" t="s">
        <v>1165</v>
      </c>
      <c r="D94" s="275">
        <v>40676.697379999998</v>
      </c>
      <c r="E94" s="275">
        <v>49883.97077</v>
      </c>
      <c r="F94" s="239"/>
      <c r="G94" s="240"/>
    </row>
    <row r="95" spans="1:7" x14ac:dyDescent="0.2">
      <c r="A95" s="264" t="s">
        <v>1166</v>
      </c>
      <c r="B95" s="264" t="s">
        <v>1167</v>
      </c>
      <c r="C95" s="269" t="s">
        <v>1168</v>
      </c>
      <c r="D95" s="275">
        <v>902.77202999999997</v>
      </c>
      <c r="E95" s="275">
        <v>949.88395000000003</v>
      </c>
      <c r="F95" s="239"/>
      <c r="G95" s="234"/>
    </row>
    <row r="96" spans="1:7" x14ac:dyDescent="0.2">
      <c r="A96" s="264" t="s">
        <v>1169</v>
      </c>
      <c r="B96" s="264" t="s">
        <v>1170</v>
      </c>
      <c r="C96" s="269" t="s">
        <v>1171</v>
      </c>
      <c r="D96" s="275">
        <v>0</v>
      </c>
      <c r="E96" s="275">
        <v>0</v>
      </c>
      <c r="F96" s="241"/>
      <c r="G96" s="234"/>
    </row>
    <row r="97" spans="1:7" x14ac:dyDescent="0.2">
      <c r="A97" s="264" t="s">
        <v>1172</v>
      </c>
      <c r="B97" s="264" t="s">
        <v>1173</v>
      </c>
      <c r="C97" s="269" t="s">
        <v>1174</v>
      </c>
      <c r="D97" s="275">
        <v>0</v>
      </c>
      <c r="E97" s="275">
        <v>0</v>
      </c>
      <c r="F97" s="241"/>
      <c r="G97" s="234"/>
    </row>
    <row r="98" spans="1:7" s="196" customFormat="1" x14ac:dyDescent="0.2">
      <c r="A98" s="264" t="s">
        <v>1175</v>
      </c>
      <c r="B98" s="264" t="s">
        <v>1176</v>
      </c>
      <c r="C98" s="269" t="s">
        <v>1177</v>
      </c>
      <c r="D98" s="275">
        <v>0</v>
      </c>
      <c r="E98" s="275">
        <v>0</v>
      </c>
      <c r="F98" s="241"/>
      <c r="G98" s="234"/>
    </row>
    <row r="99" spans="1:7" s="196" customFormat="1" x14ac:dyDescent="0.2">
      <c r="A99" s="264" t="s">
        <v>1178</v>
      </c>
      <c r="B99" s="264" t="s">
        <v>1179</v>
      </c>
      <c r="C99" s="269" t="s">
        <v>1180</v>
      </c>
      <c r="D99" s="275">
        <v>0</v>
      </c>
      <c r="E99" s="275">
        <v>0</v>
      </c>
      <c r="F99" s="241"/>
      <c r="G99" s="234"/>
    </row>
    <row r="100" spans="1:7" x14ac:dyDescent="0.2">
      <c r="A100" s="1056" t="s">
        <v>1181</v>
      </c>
      <c r="B100" s="1056" t="s">
        <v>1182</v>
      </c>
      <c r="C100" s="1057" t="s">
        <v>59</v>
      </c>
      <c r="D100" s="1037">
        <v>12979.88947</v>
      </c>
      <c r="E100" s="1037">
        <v>6378.4205400000001</v>
      </c>
      <c r="F100" s="237"/>
      <c r="G100" s="238"/>
    </row>
    <row r="101" spans="1:7" s="196" customFormat="1" x14ac:dyDescent="0.2">
      <c r="A101" s="264" t="s">
        <v>1183</v>
      </c>
      <c r="B101" s="264" t="s">
        <v>1184</v>
      </c>
      <c r="C101" s="269" t="s">
        <v>1185</v>
      </c>
      <c r="D101" s="275">
        <v>58.038589999999999</v>
      </c>
      <c r="E101" s="275">
        <v>58.038589999999999</v>
      </c>
      <c r="F101" s="239"/>
      <c r="G101" s="240"/>
    </row>
    <row r="102" spans="1:7" x14ac:dyDescent="0.2">
      <c r="A102" s="264" t="s">
        <v>1186</v>
      </c>
      <c r="B102" s="264" t="s">
        <v>1187</v>
      </c>
      <c r="C102" s="269" t="s">
        <v>1188</v>
      </c>
      <c r="D102" s="275">
        <v>137.59477999999999</v>
      </c>
      <c r="E102" s="275">
        <v>98.652450000000002</v>
      </c>
      <c r="F102" s="239"/>
      <c r="G102" s="240"/>
    </row>
    <row r="103" spans="1:7" x14ac:dyDescent="0.2">
      <c r="A103" s="264" t="s">
        <v>1189</v>
      </c>
      <c r="B103" s="264" t="s">
        <v>1190</v>
      </c>
      <c r="C103" s="269" t="s">
        <v>1191</v>
      </c>
      <c r="D103" s="275">
        <v>421.37103000000002</v>
      </c>
      <c r="E103" s="275">
        <v>224.38294999999999</v>
      </c>
      <c r="F103" s="239"/>
      <c r="G103" s="240"/>
    </row>
    <row r="104" spans="1:7" x14ac:dyDescent="0.2">
      <c r="A104" s="264" t="s">
        <v>1192</v>
      </c>
      <c r="B104" s="264" t="s">
        <v>1193</v>
      </c>
      <c r="C104" s="269" t="s">
        <v>1194</v>
      </c>
      <c r="D104" s="275">
        <v>0</v>
      </c>
      <c r="E104" s="275">
        <v>0</v>
      </c>
      <c r="F104" s="241"/>
      <c r="G104" s="234"/>
    </row>
    <row r="105" spans="1:7" x14ac:dyDescent="0.2">
      <c r="A105" s="264" t="s">
        <v>1195</v>
      </c>
      <c r="B105" s="264" t="s">
        <v>1196</v>
      </c>
      <c r="C105" s="269" t="s">
        <v>1197</v>
      </c>
      <c r="D105" s="275">
        <v>12362.88507</v>
      </c>
      <c r="E105" s="275">
        <v>5997.3465500000002</v>
      </c>
      <c r="F105" s="239"/>
      <c r="G105" s="240"/>
    </row>
    <row r="106" spans="1:7" x14ac:dyDescent="0.2">
      <c r="A106" s="1056" t="s">
        <v>1201</v>
      </c>
      <c r="B106" s="1056" t="s">
        <v>1202</v>
      </c>
      <c r="C106" s="1057" t="s">
        <v>59</v>
      </c>
      <c r="D106" s="1037">
        <v>231.36714000000001</v>
      </c>
      <c r="E106" s="1037">
        <v>196.98808</v>
      </c>
      <c r="F106" s="237"/>
      <c r="G106" s="238"/>
    </row>
    <row r="107" spans="1:7" s="196" customFormat="1" x14ac:dyDescent="0.2">
      <c r="A107" s="264" t="s">
        <v>1203</v>
      </c>
      <c r="B107" s="264" t="s">
        <v>1204</v>
      </c>
      <c r="C107" s="269" t="s">
        <v>59</v>
      </c>
      <c r="D107" s="275">
        <v>231.36714000000001</v>
      </c>
      <c r="E107" s="275">
        <v>196.98808</v>
      </c>
      <c r="F107" s="239"/>
      <c r="G107" s="234"/>
    </row>
    <row r="108" spans="1:7" x14ac:dyDescent="0.2">
      <c r="A108" s="264" t="s">
        <v>1205</v>
      </c>
      <c r="B108" s="264" t="s">
        <v>1206</v>
      </c>
      <c r="C108" s="269" t="s">
        <v>1207</v>
      </c>
      <c r="D108" s="275">
        <v>0</v>
      </c>
      <c r="E108" s="275">
        <v>0</v>
      </c>
      <c r="F108" s="241"/>
      <c r="G108" s="240"/>
    </row>
    <row r="109" spans="1:7" x14ac:dyDescent="0.2">
      <c r="A109" s="264" t="s">
        <v>1208</v>
      </c>
      <c r="B109" s="264" t="s">
        <v>1209</v>
      </c>
      <c r="C109" s="269" t="s">
        <v>1210</v>
      </c>
      <c r="D109" s="275">
        <v>0</v>
      </c>
      <c r="E109" s="275">
        <v>0</v>
      </c>
      <c r="F109" s="241"/>
      <c r="G109" s="234"/>
    </row>
    <row r="110" spans="1:7" x14ac:dyDescent="0.2">
      <c r="A110" s="1056" t="s">
        <v>1211</v>
      </c>
      <c r="B110" s="1056" t="s">
        <v>1212</v>
      </c>
      <c r="C110" s="1057" t="s">
        <v>59</v>
      </c>
      <c r="D110" s="1037">
        <v>7699.1313099999998</v>
      </c>
      <c r="E110" s="1037">
        <v>5415.1083099999996</v>
      </c>
      <c r="F110" s="237"/>
      <c r="G110" s="238"/>
    </row>
    <row r="111" spans="1:7" x14ac:dyDescent="0.2">
      <c r="A111" s="1056" t="s">
        <v>1213</v>
      </c>
      <c r="B111" s="1056" t="s">
        <v>1214</v>
      </c>
      <c r="C111" s="1057" t="s">
        <v>59</v>
      </c>
      <c r="D111" s="1037">
        <v>0</v>
      </c>
      <c r="E111" s="1037">
        <v>0</v>
      </c>
      <c r="F111" s="237"/>
      <c r="G111" s="238"/>
    </row>
    <row r="112" spans="1:7" x14ac:dyDescent="0.2">
      <c r="A112" s="264" t="s">
        <v>1215</v>
      </c>
      <c r="B112" s="264" t="s">
        <v>1214</v>
      </c>
      <c r="C112" s="269" t="s">
        <v>1216</v>
      </c>
      <c r="D112" s="275">
        <v>0</v>
      </c>
      <c r="E112" s="275">
        <v>0</v>
      </c>
      <c r="F112" s="241"/>
      <c r="G112" s="234"/>
    </row>
    <row r="113" spans="1:7" x14ac:dyDescent="0.2">
      <c r="A113" s="1056" t="s">
        <v>1217</v>
      </c>
      <c r="B113" s="1056" t="s">
        <v>1218</v>
      </c>
      <c r="C113" s="1057" t="s">
        <v>59</v>
      </c>
      <c r="D113" s="1037">
        <v>0</v>
      </c>
      <c r="E113" s="1037">
        <v>0</v>
      </c>
      <c r="F113" s="237"/>
      <c r="G113" s="238"/>
    </row>
    <row r="114" spans="1:7" x14ac:dyDescent="0.2">
      <c r="A114" s="264" t="s">
        <v>1219</v>
      </c>
      <c r="B114" s="264" t="s">
        <v>1220</v>
      </c>
      <c r="C114" s="269" t="s">
        <v>1221</v>
      </c>
      <c r="D114" s="275">
        <v>0</v>
      </c>
      <c r="E114" s="275">
        <v>0</v>
      </c>
      <c r="F114" s="241"/>
      <c r="G114" s="234"/>
    </row>
    <row r="115" spans="1:7" x14ac:dyDescent="0.2">
      <c r="A115" s="264" t="s">
        <v>1222</v>
      </c>
      <c r="B115" s="264" t="s">
        <v>1223</v>
      </c>
      <c r="C115" s="269" t="s">
        <v>1224</v>
      </c>
      <c r="D115" s="275">
        <v>0</v>
      </c>
      <c r="E115" s="275">
        <v>0</v>
      </c>
      <c r="F115" s="241"/>
      <c r="G115" s="234"/>
    </row>
    <row r="116" spans="1:7" x14ac:dyDescent="0.2">
      <c r="A116" s="264" t="s">
        <v>1228</v>
      </c>
      <c r="B116" s="264" t="s">
        <v>1229</v>
      </c>
      <c r="C116" s="269" t="s">
        <v>1230</v>
      </c>
      <c r="D116" s="275">
        <v>0</v>
      </c>
      <c r="E116" s="275">
        <v>0</v>
      </c>
      <c r="F116" s="241"/>
      <c r="G116" s="234"/>
    </row>
    <row r="117" spans="1:7" x14ac:dyDescent="0.2">
      <c r="A117" s="264" t="s">
        <v>1237</v>
      </c>
      <c r="B117" s="264" t="s">
        <v>1238</v>
      </c>
      <c r="C117" s="269" t="s">
        <v>1239</v>
      </c>
      <c r="D117" s="275">
        <v>0</v>
      </c>
      <c r="E117" s="275">
        <v>0</v>
      </c>
      <c r="F117" s="241"/>
      <c r="G117" s="234"/>
    </row>
    <row r="118" spans="1:7" x14ac:dyDescent="0.2">
      <c r="A118" s="264" t="s">
        <v>1240</v>
      </c>
      <c r="B118" s="264" t="s">
        <v>1241</v>
      </c>
      <c r="C118" s="269" t="s">
        <v>1242</v>
      </c>
      <c r="D118" s="275">
        <v>0</v>
      </c>
      <c r="E118" s="275">
        <v>0</v>
      </c>
      <c r="F118" s="241"/>
      <c r="G118" s="234"/>
    </row>
    <row r="119" spans="1:7" x14ac:dyDescent="0.2">
      <c r="A119" s="1056" t="s">
        <v>1243</v>
      </c>
      <c r="B119" s="1056" t="s">
        <v>1244</v>
      </c>
      <c r="C119" s="1057" t="s">
        <v>59</v>
      </c>
      <c r="D119" s="1037">
        <v>7699.1313099999998</v>
      </c>
      <c r="E119" s="1037">
        <v>5415.1083099999996</v>
      </c>
      <c r="F119" s="237"/>
      <c r="G119" s="238"/>
    </row>
    <row r="120" spans="1:7" x14ac:dyDescent="0.2">
      <c r="A120" s="264" t="s">
        <v>1245</v>
      </c>
      <c r="B120" s="264" t="s">
        <v>1246</v>
      </c>
      <c r="C120" s="269" t="s">
        <v>1247</v>
      </c>
      <c r="D120" s="275">
        <v>0</v>
      </c>
      <c r="E120" s="275">
        <v>0</v>
      </c>
      <c r="F120" s="241"/>
      <c r="G120" s="234"/>
    </row>
    <row r="121" spans="1:7" x14ac:dyDescent="0.2">
      <c r="A121" s="264" t="s">
        <v>1254</v>
      </c>
      <c r="B121" s="264" t="s">
        <v>1255</v>
      </c>
      <c r="C121" s="269" t="s">
        <v>1256</v>
      </c>
      <c r="D121" s="275">
        <v>0</v>
      </c>
      <c r="E121" s="275">
        <v>0</v>
      </c>
      <c r="F121" s="241"/>
      <c r="G121" s="234"/>
    </row>
    <row r="122" spans="1:7" x14ac:dyDescent="0.2">
      <c r="A122" s="264" t="s">
        <v>1257</v>
      </c>
      <c r="B122" s="264" t="s">
        <v>1258</v>
      </c>
      <c r="C122" s="269" t="s">
        <v>1259</v>
      </c>
      <c r="D122" s="275">
        <v>3644.3998799999999</v>
      </c>
      <c r="E122" s="275">
        <v>363.67036999999999</v>
      </c>
      <c r="F122" s="239"/>
      <c r="G122" s="240"/>
    </row>
    <row r="123" spans="1:7" x14ac:dyDescent="0.2">
      <c r="A123" s="264" t="s">
        <v>1263</v>
      </c>
      <c r="B123" s="264" t="s">
        <v>1264</v>
      </c>
      <c r="C123" s="269" t="s">
        <v>1265</v>
      </c>
      <c r="D123" s="275">
        <v>0</v>
      </c>
      <c r="E123" s="275">
        <v>0</v>
      </c>
      <c r="F123" s="239"/>
      <c r="G123" s="240"/>
    </row>
    <row r="124" spans="1:7" x14ac:dyDescent="0.2">
      <c r="A124" s="264" t="s">
        <v>1269</v>
      </c>
      <c r="B124" s="264" t="s">
        <v>1270</v>
      </c>
      <c r="C124" s="269" t="s">
        <v>1271</v>
      </c>
      <c r="D124" s="275">
        <v>0</v>
      </c>
      <c r="E124" s="275">
        <v>0</v>
      </c>
      <c r="F124" s="241"/>
      <c r="G124" s="234"/>
    </row>
    <row r="125" spans="1:7" ht="12.75" customHeight="1" x14ac:dyDescent="0.2">
      <c r="A125" s="264" t="s">
        <v>1272</v>
      </c>
      <c r="B125" s="264" t="s">
        <v>1273</v>
      </c>
      <c r="C125" s="269" t="s">
        <v>1274</v>
      </c>
      <c r="D125" s="275">
        <v>1753.2242000000001</v>
      </c>
      <c r="E125" s="275">
        <v>1482.8375000000001</v>
      </c>
      <c r="F125" s="239"/>
      <c r="G125" s="240"/>
    </row>
    <row r="126" spans="1:7" ht="12.75" customHeight="1" x14ac:dyDescent="0.2">
      <c r="A126" s="264" t="s">
        <v>1275</v>
      </c>
      <c r="B126" s="264" t="s">
        <v>1276</v>
      </c>
      <c r="C126" s="269" t="s">
        <v>1277</v>
      </c>
      <c r="D126" s="275">
        <v>0</v>
      </c>
      <c r="E126" s="275">
        <v>0</v>
      </c>
      <c r="F126" s="239"/>
      <c r="G126" s="240"/>
    </row>
    <row r="127" spans="1:7" ht="12.75" customHeight="1" x14ac:dyDescent="0.2">
      <c r="A127" s="264" t="s">
        <v>1278</v>
      </c>
      <c r="B127" s="264" t="s">
        <v>1062</v>
      </c>
      <c r="C127" s="269" t="s">
        <v>1063</v>
      </c>
      <c r="D127" s="275">
        <v>712.03</v>
      </c>
      <c r="E127" s="275">
        <v>602.38199999999995</v>
      </c>
      <c r="F127" s="239"/>
      <c r="G127" s="240"/>
    </row>
    <row r="128" spans="1:7" ht="12.75" customHeight="1" x14ac:dyDescent="0.2">
      <c r="A128" s="264" t="s">
        <v>1279</v>
      </c>
      <c r="B128" s="264" t="s">
        <v>1065</v>
      </c>
      <c r="C128" s="269" t="s">
        <v>1066</v>
      </c>
      <c r="D128" s="275">
        <v>304.99799999999999</v>
      </c>
      <c r="E128" s="275">
        <v>254.934</v>
      </c>
      <c r="F128" s="239"/>
      <c r="G128" s="240"/>
    </row>
    <row r="129" spans="1:7" ht="12.75" customHeight="1" x14ac:dyDescent="0.2">
      <c r="A129" s="264" t="s">
        <v>1280</v>
      </c>
      <c r="B129" s="264" t="s">
        <v>1068</v>
      </c>
      <c r="C129" s="269" t="s">
        <v>1069</v>
      </c>
      <c r="D129" s="275">
        <v>0</v>
      </c>
      <c r="E129" s="275">
        <v>0</v>
      </c>
      <c r="F129" s="239"/>
      <c r="G129" s="240"/>
    </row>
    <row r="130" spans="1:7" ht="12.75" customHeight="1" x14ac:dyDescent="0.2">
      <c r="A130" s="264" t="s">
        <v>1281</v>
      </c>
      <c r="B130" s="264" t="s">
        <v>1071</v>
      </c>
      <c r="C130" s="269" t="s">
        <v>1072</v>
      </c>
      <c r="D130" s="275">
        <v>0</v>
      </c>
      <c r="E130" s="275">
        <v>0</v>
      </c>
      <c r="F130" s="239"/>
      <c r="G130" s="240"/>
    </row>
    <row r="131" spans="1:7" ht="12.75" customHeight="1" x14ac:dyDescent="0.2">
      <c r="A131" s="264" t="s">
        <v>1282</v>
      </c>
      <c r="B131" s="264" t="s">
        <v>1074</v>
      </c>
      <c r="C131" s="269" t="s">
        <v>1075</v>
      </c>
      <c r="D131" s="275">
        <v>266.33100000000002</v>
      </c>
      <c r="E131" s="275">
        <v>215.29400000000001</v>
      </c>
      <c r="F131" s="241"/>
      <c r="G131" s="234"/>
    </row>
    <row r="132" spans="1:7" ht="12.75" customHeight="1" x14ac:dyDescent="0.2">
      <c r="A132" s="264" t="s">
        <v>1283</v>
      </c>
      <c r="B132" s="264" t="s">
        <v>60</v>
      </c>
      <c r="C132" s="269" t="s">
        <v>1077</v>
      </c>
      <c r="D132" s="275">
        <v>0</v>
      </c>
      <c r="E132" s="275">
        <v>0</v>
      </c>
      <c r="F132" s="239"/>
      <c r="G132" s="240"/>
    </row>
    <row r="133" spans="1:7" ht="12.75" customHeight="1" x14ac:dyDescent="0.2">
      <c r="A133" s="264" t="s">
        <v>1284</v>
      </c>
      <c r="B133" s="264" t="s">
        <v>1285</v>
      </c>
      <c r="C133" s="269" t="s">
        <v>1286</v>
      </c>
      <c r="D133" s="275">
        <v>0</v>
      </c>
      <c r="E133" s="275">
        <v>0</v>
      </c>
      <c r="F133" s="239"/>
      <c r="G133" s="240"/>
    </row>
    <row r="134" spans="1:7" ht="12.75" customHeight="1" x14ac:dyDescent="0.2">
      <c r="A134" s="264" t="s">
        <v>1287</v>
      </c>
      <c r="B134" s="264" t="s">
        <v>1288</v>
      </c>
      <c r="C134" s="269" t="s">
        <v>1289</v>
      </c>
      <c r="D134" s="275">
        <v>0</v>
      </c>
      <c r="E134" s="275">
        <v>0</v>
      </c>
      <c r="F134" s="239"/>
      <c r="G134" s="240"/>
    </row>
    <row r="135" spans="1:7" ht="12.75" customHeight="1" x14ac:dyDescent="0.2">
      <c r="A135" s="264" t="s">
        <v>1290</v>
      </c>
      <c r="B135" s="264" t="s">
        <v>1291</v>
      </c>
      <c r="C135" s="269" t="s">
        <v>1292</v>
      </c>
      <c r="D135" s="275">
        <v>0</v>
      </c>
      <c r="E135" s="275">
        <v>0</v>
      </c>
      <c r="F135" s="241"/>
      <c r="G135" s="234"/>
    </row>
    <row r="136" spans="1:7" ht="12.75" customHeight="1" x14ac:dyDescent="0.2">
      <c r="A136" s="264" t="s">
        <v>1306</v>
      </c>
      <c r="B136" s="264" t="s">
        <v>1307</v>
      </c>
      <c r="C136" s="269" t="s">
        <v>1308</v>
      </c>
      <c r="D136" s="275">
        <v>0</v>
      </c>
      <c r="E136" s="275">
        <v>2495.7904400000002</v>
      </c>
      <c r="F136" s="241"/>
      <c r="G136" s="234"/>
    </row>
    <row r="137" spans="1:7" ht="12.75" customHeight="1" x14ac:dyDescent="0.2">
      <c r="A137" s="264" t="s">
        <v>1310</v>
      </c>
      <c r="B137" s="264" t="s">
        <v>1311</v>
      </c>
      <c r="C137" s="269" t="s">
        <v>1312</v>
      </c>
      <c r="D137" s="275">
        <v>1007.66023</v>
      </c>
      <c r="E137" s="275">
        <v>0</v>
      </c>
      <c r="F137" s="241"/>
      <c r="G137" s="234"/>
    </row>
    <row r="138" spans="1:7" ht="12.75" customHeight="1" x14ac:dyDescent="0.2">
      <c r="A138" s="264" t="s">
        <v>1313</v>
      </c>
      <c r="B138" s="264" t="s">
        <v>1314</v>
      </c>
      <c r="C138" s="269" t="s">
        <v>1315</v>
      </c>
      <c r="D138" s="275">
        <v>0</v>
      </c>
      <c r="E138" s="275">
        <v>0</v>
      </c>
      <c r="F138" s="241"/>
      <c r="G138" s="234"/>
    </row>
    <row r="139" spans="1:7" ht="12.75" customHeight="1" x14ac:dyDescent="0.2">
      <c r="A139" s="264" t="s">
        <v>1316</v>
      </c>
      <c r="B139" s="264" t="s">
        <v>1317</v>
      </c>
      <c r="C139" s="269" t="s">
        <v>1318</v>
      </c>
      <c r="D139" s="275">
        <v>0</v>
      </c>
      <c r="E139" s="275">
        <v>0.2</v>
      </c>
      <c r="F139" s="241"/>
      <c r="G139" s="234"/>
    </row>
    <row r="140" spans="1:7" ht="12.75" customHeight="1" x14ac:dyDescent="0.2">
      <c r="A140" s="1040" t="s">
        <v>1319</v>
      </c>
      <c r="B140" s="1040" t="s">
        <v>1320</v>
      </c>
      <c r="C140" s="1041" t="s">
        <v>1321</v>
      </c>
      <c r="D140" s="1042">
        <v>10.488</v>
      </c>
      <c r="E140" s="1042">
        <v>0</v>
      </c>
      <c r="F140" s="241"/>
      <c r="G140" s="234"/>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8" firstPageNumber="421" fitToHeight="2" orientation="portrait" useFirstPageNumber="1" r:id="rId1"/>
  <headerFooter>
    <oddHeader>&amp;L&amp;"Tahoma,Kurzíva"Závěrečný účet Moravskoslezského kraje za rok 2025&amp;R&amp;"Tahoma,Kurzíva"Tabulka č. 43</oddHeader>
    <oddFooter>&amp;C&amp;"Tahoma,Obyčejné"&amp;P</oddFooter>
  </headerFooter>
  <rowBreaks count="1" manualBreakCount="1">
    <brk id="74" max="6"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FAEC-FBDE-4FAF-A121-A20A93EF0808}">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33" customHeight="1" x14ac:dyDescent="0.2">
      <c r="A2" s="1459" t="s">
        <v>4481</v>
      </c>
      <c r="B2" s="1459"/>
      <c r="C2" s="1459"/>
      <c r="D2" s="1459"/>
      <c r="E2" s="1459"/>
      <c r="F2" s="1459"/>
      <c r="G2" s="1459"/>
    </row>
    <row r="4" spans="1:7" ht="12.75" customHeight="1" x14ac:dyDescent="0.2">
      <c r="A4" s="369"/>
      <c r="B4" s="370"/>
      <c r="C4" s="1070"/>
      <c r="D4" s="1071">
        <v>1</v>
      </c>
      <c r="E4" s="1071">
        <v>2</v>
      </c>
      <c r="F4" s="1071">
        <v>3</v>
      </c>
      <c r="G4" s="1071">
        <v>4</v>
      </c>
    </row>
    <row r="5" spans="1:7" s="193" customFormat="1" x14ac:dyDescent="0.2">
      <c r="A5" s="1452" t="s">
        <v>881</v>
      </c>
      <c r="B5" s="1453"/>
      <c r="C5" s="1456" t="s">
        <v>882</v>
      </c>
      <c r="D5" s="1458" t="s">
        <v>1325</v>
      </c>
      <c r="E5" s="1458"/>
      <c r="F5" s="1458" t="s">
        <v>1326</v>
      </c>
      <c r="G5" s="1458"/>
    </row>
    <row r="6" spans="1:7" s="193" customFormat="1" ht="34.5" customHeight="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6">
        <v>68564.520659999995</v>
      </c>
      <c r="E7" s="1076">
        <v>0</v>
      </c>
      <c r="F7" s="1076">
        <v>55184.619930000001</v>
      </c>
      <c r="G7" s="1076">
        <v>0</v>
      </c>
    </row>
    <row r="8" spans="1:7" x14ac:dyDescent="0.2">
      <c r="A8" s="1035" t="s">
        <v>892</v>
      </c>
      <c r="B8" s="1035" t="s">
        <v>1330</v>
      </c>
      <c r="C8" s="1061" t="s">
        <v>59</v>
      </c>
      <c r="D8" s="1076">
        <v>68457.534620000006</v>
      </c>
      <c r="E8" s="1076">
        <v>0</v>
      </c>
      <c r="F8" s="1076">
        <v>55094.671320000001</v>
      </c>
      <c r="G8" s="1076">
        <v>0</v>
      </c>
    </row>
    <row r="9" spans="1:7" x14ac:dyDescent="0.2">
      <c r="A9" s="1043" t="s">
        <v>894</v>
      </c>
      <c r="B9" s="1043" t="s">
        <v>1331</v>
      </c>
      <c r="C9" s="1063" t="s">
        <v>1332</v>
      </c>
      <c r="D9" s="271">
        <v>333.24398000000002</v>
      </c>
      <c r="E9" s="271">
        <v>0</v>
      </c>
      <c r="F9" s="271">
        <v>271.46127000000001</v>
      </c>
      <c r="G9" s="271">
        <v>0</v>
      </c>
    </row>
    <row r="10" spans="1:7" x14ac:dyDescent="0.2">
      <c r="A10" s="264" t="s">
        <v>897</v>
      </c>
      <c r="B10" s="264" t="s">
        <v>1333</v>
      </c>
      <c r="C10" s="269" t="s">
        <v>1334</v>
      </c>
      <c r="D10" s="271">
        <v>0</v>
      </c>
      <c r="E10" s="271">
        <v>0</v>
      </c>
      <c r="F10" s="271">
        <v>0</v>
      </c>
      <c r="G10" s="271">
        <v>0</v>
      </c>
    </row>
    <row r="11" spans="1:7" x14ac:dyDescent="0.2">
      <c r="A11" s="264" t="s">
        <v>900</v>
      </c>
      <c r="B11" s="264" t="s">
        <v>1335</v>
      </c>
      <c r="C11" s="269" t="s">
        <v>1336</v>
      </c>
      <c r="D11" s="271">
        <v>0</v>
      </c>
      <c r="E11" s="271">
        <v>0</v>
      </c>
      <c r="F11" s="271">
        <v>0</v>
      </c>
      <c r="G11" s="271">
        <v>0</v>
      </c>
    </row>
    <row r="12" spans="1:7" x14ac:dyDescent="0.2">
      <c r="A12" s="264" t="s">
        <v>903</v>
      </c>
      <c r="B12" s="264" t="s">
        <v>1337</v>
      </c>
      <c r="C12" s="269" t="s">
        <v>1338</v>
      </c>
      <c r="D12" s="271">
        <v>0</v>
      </c>
      <c r="E12" s="271">
        <v>0</v>
      </c>
      <c r="F12" s="271">
        <v>0</v>
      </c>
      <c r="G12" s="271">
        <v>0</v>
      </c>
    </row>
    <row r="13" spans="1:7" x14ac:dyDescent="0.2">
      <c r="A13" s="264" t="s">
        <v>906</v>
      </c>
      <c r="B13" s="264" t="s">
        <v>1339</v>
      </c>
      <c r="C13" s="269" t="s">
        <v>1340</v>
      </c>
      <c r="D13" s="271">
        <v>0</v>
      </c>
      <c r="E13" s="271">
        <v>0</v>
      </c>
      <c r="F13" s="271">
        <v>0</v>
      </c>
      <c r="G13" s="271">
        <v>0</v>
      </c>
    </row>
    <row r="14" spans="1:7" x14ac:dyDescent="0.2">
      <c r="A14" s="264" t="s">
        <v>909</v>
      </c>
      <c r="B14" s="264" t="s">
        <v>1341</v>
      </c>
      <c r="C14" s="269" t="s">
        <v>1342</v>
      </c>
      <c r="D14" s="271">
        <v>0</v>
      </c>
      <c r="E14" s="271">
        <v>0</v>
      </c>
      <c r="F14" s="271">
        <v>0</v>
      </c>
      <c r="G14" s="271">
        <v>0</v>
      </c>
    </row>
    <row r="15" spans="1:7" x14ac:dyDescent="0.2">
      <c r="A15" s="264" t="s">
        <v>912</v>
      </c>
      <c r="B15" s="264" t="s">
        <v>1343</v>
      </c>
      <c r="C15" s="269" t="s">
        <v>1344</v>
      </c>
      <c r="D15" s="271">
        <v>0</v>
      </c>
      <c r="E15" s="271">
        <v>0</v>
      </c>
      <c r="F15" s="271">
        <v>0</v>
      </c>
      <c r="G15" s="271">
        <v>0</v>
      </c>
    </row>
    <row r="16" spans="1:7" x14ac:dyDescent="0.2">
      <c r="A16" s="264" t="s">
        <v>915</v>
      </c>
      <c r="B16" s="264" t="s">
        <v>152</v>
      </c>
      <c r="C16" s="269" t="s">
        <v>1345</v>
      </c>
      <c r="D16" s="271">
        <v>43.117179999999998</v>
      </c>
      <c r="E16" s="271">
        <v>0</v>
      </c>
      <c r="F16" s="271">
        <v>284.14172000000002</v>
      </c>
      <c r="G16" s="271">
        <v>0</v>
      </c>
    </row>
    <row r="17" spans="1:7" x14ac:dyDescent="0.2">
      <c r="A17" s="264" t="s">
        <v>918</v>
      </c>
      <c r="B17" s="264" t="s">
        <v>138</v>
      </c>
      <c r="C17" s="269" t="s">
        <v>1346</v>
      </c>
      <c r="D17" s="271">
        <v>290.93633999999997</v>
      </c>
      <c r="E17" s="271">
        <v>0</v>
      </c>
      <c r="F17" s="271">
        <v>376.21231</v>
      </c>
      <c r="G17" s="271">
        <v>0</v>
      </c>
    </row>
    <row r="18" spans="1:7" x14ac:dyDescent="0.2">
      <c r="A18" s="264" t="s">
        <v>1347</v>
      </c>
      <c r="B18" s="264" t="s">
        <v>1348</v>
      </c>
      <c r="C18" s="269" t="s">
        <v>1349</v>
      </c>
      <c r="D18" s="271">
        <v>92.937709999999996</v>
      </c>
      <c r="E18" s="271">
        <v>0</v>
      </c>
      <c r="F18" s="271">
        <v>109.82822</v>
      </c>
      <c r="G18" s="271">
        <v>0</v>
      </c>
    </row>
    <row r="19" spans="1:7" x14ac:dyDescent="0.2">
      <c r="A19" s="264" t="s">
        <v>1350</v>
      </c>
      <c r="B19" s="264" t="s">
        <v>1351</v>
      </c>
      <c r="C19" s="269" t="s">
        <v>1352</v>
      </c>
      <c r="D19" s="271">
        <v>0</v>
      </c>
      <c r="E19" s="271">
        <v>0</v>
      </c>
      <c r="F19" s="271">
        <v>0</v>
      </c>
      <c r="G19" s="271">
        <v>0</v>
      </c>
    </row>
    <row r="20" spans="1:7" x14ac:dyDescent="0.2">
      <c r="A20" s="264" t="s">
        <v>1353</v>
      </c>
      <c r="B20" s="264" t="s">
        <v>1354</v>
      </c>
      <c r="C20" s="269" t="s">
        <v>1355</v>
      </c>
      <c r="D20" s="271">
        <v>24566.82386</v>
      </c>
      <c r="E20" s="271">
        <v>0</v>
      </c>
      <c r="F20" s="271">
        <v>22696.728940000001</v>
      </c>
      <c r="G20" s="271">
        <v>0</v>
      </c>
    </row>
    <row r="21" spans="1:7" x14ac:dyDescent="0.2">
      <c r="A21" s="264" t="s">
        <v>1356</v>
      </c>
      <c r="B21" s="264" t="s">
        <v>1357</v>
      </c>
      <c r="C21" s="269" t="s">
        <v>1358</v>
      </c>
      <c r="D21" s="271">
        <v>23755.507000000001</v>
      </c>
      <c r="E21" s="271">
        <v>0</v>
      </c>
      <c r="F21" s="271">
        <v>17539.335500000001</v>
      </c>
      <c r="G21" s="271">
        <v>0</v>
      </c>
    </row>
    <row r="22" spans="1:7" x14ac:dyDescent="0.2">
      <c r="A22" s="264" t="s">
        <v>1359</v>
      </c>
      <c r="B22" s="264" t="s">
        <v>1360</v>
      </c>
      <c r="C22" s="269" t="s">
        <v>1361</v>
      </c>
      <c r="D22" s="271">
        <v>7888.9480000000003</v>
      </c>
      <c r="E22" s="271">
        <v>0</v>
      </c>
      <c r="F22" s="271">
        <v>5898.2269999999999</v>
      </c>
      <c r="G22" s="271">
        <v>0</v>
      </c>
    </row>
    <row r="23" spans="1:7" x14ac:dyDescent="0.2">
      <c r="A23" s="264" t="s">
        <v>1362</v>
      </c>
      <c r="B23" s="264" t="s">
        <v>1363</v>
      </c>
      <c r="C23" s="269" t="s">
        <v>1364</v>
      </c>
      <c r="D23" s="271">
        <v>19.329000000000001</v>
      </c>
      <c r="E23" s="271">
        <v>0</v>
      </c>
      <c r="F23" s="271">
        <v>65.152000000000001</v>
      </c>
      <c r="G23" s="271">
        <v>0</v>
      </c>
    </row>
    <row r="24" spans="1:7" x14ac:dyDescent="0.2">
      <c r="A24" s="264" t="s">
        <v>1365</v>
      </c>
      <c r="B24" s="264" t="s">
        <v>1366</v>
      </c>
      <c r="C24" s="269" t="s">
        <v>1367</v>
      </c>
      <c r="D24" s="271">
        <v>982.54796999999996</v>
      </c>
      <c r="E24" s="271">
        <v>0</v>
      </c>
      <c r="F24" s="271">
        <v>1528.4515200000001</v>
      </c>
      <c r="G24" s="271">
        <v>0</v>
      </c>
    </row>
    <row r="25" spans="1:7" x14ac:dyDescent="0.2">
      <c r="A25" s="264" t="s">
        <v>1368</v>
      </c>
      <c r="B25" s="264" t="s">
        <v>1369</v>
      </c>
      <c r="C25" s="269" t="s">
        <v>1370</v>
      </c>
      <c r="D25" s="271">
        <v>0</v>
      </c>
      <c r="E25" s="271">
        <v>0</v>
      </c>
      <c r="F25" s="271">
        <v>0</v>
      </c>
      <c r="G25" s="271">
        <v>0</v>
      </c>
    </row>
    <row r="26" spans="1:7" x14ac:dyDescent="0.2">
      <c r="A26" s="264" t="s">
        <v>1371</v>
      </c>
      <c r="B26" s="264" t="s">
        <v>1372</v>
      </c>
      <c r="C26" s="269" t="s">
        <v>1373</v>
      </c>
      <c r="D26" s="271">
        <v>0</v>
      </c>
      <c r="E26" s="271">
        <v>0</v>
      </c>
      <c r="F26" s="271">
        <v>0</v>
      </c>
      <c r="G26" s="271">
        <v>0</v>
      </c>
    </row>
    <row r="27" spans="1:7" x14ac:dyDescent="0.2">
      <c r="A27" s="264" t="s">
        <v>1374</v>
      </c>
      <c r="B27" s="264" t="s">
        <v>1375</v>
      </c>
      <c r="C27" s="269" t="s">
        <v>1376</v>
      </c>
      <c r="D27" s="271">
        <v>0</v>
      </c>
      <c r="E27" s="271">
        <v>0</v>
      </c>
      <c r="F27" s="271">
        <v>0</v>
      </c>
      <c r="G27" s="271">
        <v>0</v>
      </c>
    </row>
    <row r="28" spans="1:7" x14ac:dyDescent="0.2">
      <c r="A28" s="264" t="s">
        <v>1377</v>
      </c>
      <c r="B28" s="264" t="s">
        <v>1378</v>
      </c>
      <c r="C28" s="269" t="s">
        <v>1379</v>
      </c>
      <c r="D28" s="271">
        <v>1</v>
      </c>
      <c r="E28" s="271">
        <v>0</v>
      </c>
      <c r="F28" s="271">
        <v>0</v>
      </c>
      <c r="G28" s="271">
        <v>0</v>
      </c>
    </row>
    <row r="29" spans="1:7" x14ac:dyDescent="0.2">
      <c r="A29" s="264" t="s">
        <v>1380</v>
      </c>
      <c r="B29" s="264" t="s">
        <v>1381</v>
      </c>
      <c r="C29" s="269" t="s">
        <v>1382</v>
      </c>
      <c r="D29" s="271">
        <v>0</v>
      </c>
      <c r="E29" s="271">
        <v>0</v>
      </c>
      <c r="F29" s="271">
        <v>0</v>
      </c>
      <c r="G29" s="271">
        <v>0</v>
      </c>
    </row>
    <row r="30" spans="1:7" x14ac:dyDescent="0.2">
      <c r="A30" s="264" t="s">
        <v>1383</v>
      </c>
      <c r="B30" s="264" t="s">
        <v>1384</v>
      </c>
      <c r="C30" s="269" t="s">
        <v>1385</v>
      </c>
      <c r="D30" s="271">
        <v>0</v>
      </c>
      <c r="E30" s="271">
        <v>0</v>
      </c>
      <c r="F30" s="271">
        <v>0</v>
      </c>
      <c r="G30" s="271">
        <v>0</v>
      </c>
    </row>
    <row r="31" spans="1:7" x14ac:dyDescent="0.2">
      <c r="A31" s="264" t="s">
        <v>1386</v>
      </c>
      <c r="B31" s="264" t="s">
        <v>1387</v>
      </c>
      <c r="C31" s="269" t="s">
        <v>1388</v>
      </c>
      <c r="D31" s="271">
        <v>0</v>
      </c>
      <c r="E31" s="271">
        <v>0</v>
      </c>
      <c r="F31" s="271">
        <v>0</v>
      </c>
      <c r="G31" s="271">
        <v>0</v>
      </c>
    </row>
    <row r="32" spans="1:7" x14ac:dyDescent="0.2">
      <c r="A32" s="264" t="s">
        <v>1389</v>
      </c>
      <c r="B32" s="264" t="s">
        <v>1390</v>
      </c>
      <c r="C32" s="269" t="s">
        <v>1391</v>
      </c>
      <c r="D32" s="271">
        <v>0</v>
      </c>
      <c r="E32" s="271">
        <v>0</v>
      </c>
      <c r="F32" s="271">
        <v>0</v>
      </c>
      <c r="G32" s="271">
        <v>0</v>
      </c>
    </row>
    <row r="33" spans="1:7" x14ac:dyDescent="0.2">
      <c r="A33" s="264" t="s">
        <v>1392</v>
      </c>
      <c r="B33" s="264" t="s">
        <v>1393</v>
      </c>
      <c r="C33" s="269" t="s">
        <v>1394</v>
      </c>
      <c r="D33" s="271">
        <v>0</v>
      </c>
      <c r="E33" s="271">
        <v>0</v>
      </c>
      <c r="F33" s="271">
        <v>0</v>
      </c>
      <c r="G33" s="271">
        <v>0</v>
      </c>
    </row>
    <row r="34" spans="1:7" x14ac:dyDescent="0.2">
      <c r="A34" s="264" t="s">
        <v>1395</v>
      </c>
      <c r="B34" s="264" t="s">
        <v>1396</v>
      </c>
      <c r="C34" s="269" t="s">
        <v>1397</v>
      </c>
      <c r="D34" s="271">
        <v>0</v>
      </c>
      <c r="E34" s="271">
        <v>0</v>
      </c>
      <c r="F34" s="271">
        <v>0</v>
      </c>
      <c r="G34" s="271">
        <v>0</v>
      </c>
    </row>
    <row r="35" spans="1:7" x14ac:dyDescent="0.2">
      <c r="A35" s="264" t="s">
        <v>1398</v>
      </c>
      <c r="B35" s="264" t="s">
        <v>1399</v>
      </c>
      <c r="C35" s="269" t="s">
        <v>1400</v>
      </c>
      <c r="D35" s="271">
        <v>8827.7436400000006</v>
      </c>
      <c r="E35" s="271">
        <v>0</v>
      </c>
      <c r="F35" s="271">
        <v>6006.4675999999999</v>
      </c>
      <c r="G35" s="271">
        <v>0</v>
      </c>
    </row>
    <row r="36" spans="1:7" x14ac:dyDescent="0.2">
      <c r="A36" s="264" t="s">
        <v>1401</v>
      </c>
      <c r="B36" s="264" t="s">
        <v>1402</v>
      </c>
      <c r="C36" s="269" t="s">
        <v>1403</v>
      </c>
      <c r="D36" s="271">
        <v>0</v>
      </c>
      <c r="E36" s="271">
        <v>0</v>
      </c>
      <c r="F36" s="271">
        <v>0</v>
      </c>
      <c r="G36" s="271">
        <v>0</v>
      </c>
    </row>
    <row r="37" spans="1:7" x14ac:dyDescent="0.2">
      <c r="A37" s="264" t="s">
        <v>1404</v>
      </c>
      <c r="B37" s="264" t="s">
        <v>1405</v>
      </c>
      <c r="C37" s="269" t="s">
        <v>1406</v>
      </c>
      <c r="D37" s="271">
        <v>0</v>
      </c>
      <c r="E37" s="271">
        <v>0</v>
      </c>
      <c r="F37" s="271">
        <v>0</v>
      </c>
      <c r="G37" s="271">
        <v>0</v>
      </c>
    </row>
    <row r="38" spans="1:7" x14ac:dyDescent="0.2">
      <c r="A38" s="264" t="s">
        <v>1407</v>
      </c>
      <c r="B38" s="264" t="s">
        <v>1408</v>
      </c>
      <c r="C38" s="269" t="s">
        <v>1409</v>
      </c>
      <c r="D38" s="271">
        <v>0</v>
      </c>
      <c r="E38" s="271">
        <v>0</v>
      </c>
      <c r="F38" s="271">
        <v>0</v>
      </c>
      <c r="G38" s="271">
        <v>0</v>
      </c>
    </row>
    <row r="39" spans="1:7" x14ac:dyDescent="0.2">
      <c r="A39" s="264" t="s">
        <v>1410</v>
      </c>
      <c r="B39" s="264" t="s">
        <v>1411</v>
      </c>
      <c r="C39" s="269" t="s">
        <v>1412</v>
      </c>
      <c r="D39" s="271">
        <v>0</v>
      </c>
      <c r="E39" s="271">
        <v>0</v>
      </c>
      <c r="F39" s="271">
        <v>0</v>
      </c>
      <c r="G39" s="271">
        <v>0</v>
      </c>
    </row>
    <row r="40" spans="1:7" x14ac:dyDescent="0.2">
      <c r="A40" s="264" t="s">
        <v>1413</v>
      </c>
      <c r="B40" s="264" t="s">
        <v>1414</v>
      </c>
      <c r="C40" s="269" t="s">
        <v>1415</v>
      </c>
      <c r="D40" s="271">
        <v>0</v>
      </c>
      <c r="E40" s="271">
        <v>0</v>
      </c>
      <c r="F40" s="271">
        <v>0</v>
      </c>
      <c r="G40" s="271">
        <v>0</v>
      </c>
    </row>
    <row r="41" spans="1:7" x14ac:dyDescent="0.2">
      <c r="A41" s="264" t="s">
        <v>1416</v>
      </c>
      <c r="B41" s="264" t="s">
        <v>1417</v>
      </c>
      <c r="C41" s="269" t="s">
        <v>1418</v>
      </c>
      <c r="D41" s="271">
        <v>0</v>
      </c>
      <c r="E41" s="271">
        <v>0</v>
      </c>
      <c r="F41" s="271">
        <v>0</v>
      </c>
      <c r="G41" s="271">
        <v>0</v>
      </c>
    </row>
    <row r="42" spans="1:7" x14ac:dyDescent="0.2">
      <c r="A42" s="264" t="s">
        <v>1419</v>
      </c>
      <c r="B42" s="264" t="s">
        <v>1420</v>
      </c>
      <c r="C42" s="269" t="s">
        <v>1421</v>
      </c>
      <c r="D42" s="271">
        <v>1655.39994</v>
      </c>
      <c r="E42" s="271">
        <v>0</v>
      </c>
      <c r="F42" s="271">
        <v>318.66523999999998</v>
      </c>
      <c r="G42" s="271">
        <v>0</v>
      </c>
    </row>
    <row r="43" spans="1:7" x14ac:dyDescent="0.2">
      <c r="A43" s="264" t="s">
        <v>1422</v>
      </c>
      <c r="B43" s="264" t="s">
        <v>1423</v>
      </c>
      <c r="C43" s="269" t="s">
        <v>1424</v>
      </c>
      <c r="D43" s="271">
        <v>0</v>
      </c>
      <c r="E43" s="271">
        <v>0</v>
      </c>
      <c r="F43" s="271">
        <v>0</v>
      </c>
      <c r="G43" s="271">
        <v>0</v>
      </c>
    </row>
    <row r="44" spans="1:7" x14ac:dyDescent="0.2">
      <c r="A44" s="1035" t="s">
        <v>921</v>
      </c>
      <c r="B44" s="1035" t="s">
        <v>1425</v>
      </c>
      <c r="C44" s="1061" t="s">
        <v>59</v>
      </c>
      <c r="D44" s="1076">
        <v>2.8098800000000002</v>
      </c>
      <c r="E44" s="1076">
        <v>0</v>
      </c>
      <c r="F44" s="1076">
        <v>0.35309000000000001</v>
      </c>
      <c r="G44" s="1076">
        <v>0</v>
      </c>
    </row>
    <row r="45" spans="1:7" x14ac:dyDescent="0.2">
      <c r="A45" s="264" t="s">
        <v>923</v>
      </c>
      <c r="B45" s="264" t="s">
        <v>1426</v>
      </c>
      <c r="C45" s="269" t="s">
        <v>1427</v>
      </c>
      <c r="D45" s="271">
        <v>0</v>
      </c>
      <c r="E45" s="271">
        <v>0</v>
      </c>
      <c r="F45" s="271">
        <v>0</v>
      </c>
      <c r="G45" s="271">
        <v>0</v>
      </c>
    </row>
    <row r="46" spans="1:7" x14ac:dyDescent="0.2">
      <c r="A46" s="264" t="s">
        <v>925</v>
      </c>
      <c r="B46" s="264" t="s">
        <v>1428</v>
      </c>
      <c r="C46" s="269" t="s">
        <v>1429</v>
      </c>
      <c r="D46" s="271">
        <v>0</v>
      </c>
      <c r="E46" s="271">
        <v>0</v>
      </c>
      <c r="F46" s="271">
        <v>0</v>
      </c>
      <c r="G46" s="271">
        <v>0</v>
      </c>
    </row>
    <row r="47" spans="1:7" x14ac:dyDescent="0.2">
      <c r="A47" s="264" t="s">
        <v>928</v>
      </c>
      <c r="B47" s="264" t="s">
        <v>1430</v>
      </c>
      <c r="C47" s="269" t="s">
        <v>1431</v>
      </c>
      <c r="D47" s="271">
        <v>2.6667000000000001</v>
      </c>
      <c r="E47" s="271">
        <v>0</v>
      </c>
      <c r="F47" s="271">
        <v>0.35309000000000001</v>
      </c>
      <c r="G47" s="271">
        <v>0</v>
      </c>
    </row>
    <row r="48" spans="1:7" x14ac:dyDescent="0.2">
      <c r="A48" s="264" t="s">
        <v>931</v>
      </c>
      <c r="B48" s="264" t="s">
        <v>1432</v>
      </c>
      <c r="C48" s="269" t="s">
        <v>1433</v>
      </c>
      <c r="D48" s="271">
        <v>0</v>
      </c>
      <c r="E48" s="271">
        <v>0</v>
      </c>
      <c r="F48" s="271">
        <v>0</v>
      </c>
      <c r="G48" s="271">
        <v>0</v>
      </c>
    </row>
    <row r="49" spans="1:7" x14ac:dyDescent="0.2">
      <c r="A49" s="264" t="s">
        <v>934</v>
      </c>
      <c r="B49" s="264" t="s">
        <v>1434</v>
      </c>
      <c r="C49" s="269" t="s">
        <v>1435</v>
      </c>
      <c r="D49" s="271">
        <v>0.14318</v>
      </c>
      <c r="E49" s="271">
        <v>0</v>
      </c>
      <c r="F49" s="271">
        <v>0</v>
      </c>
      <c r="G49" s="271">
        <v>0</v>
      </c>
    </row>
    <row r="50" spans="1:7" x14ac:dyDescent="0.2">
      <c r="A50" s="1035" t="s">
        <v>952</v>
      </c>
      <c r="B50" s="1035" t="s">
        <v>1436</v>
      </c>
      <c r="C50" s="1061" t="s">
        <v>59</v>
      </c>
      <c r="D50" s="1076">
        <v>0</v>
      </c>
      <c r="E50" s="1076">
        <v>0</v>
      </c>
      <c r="F50" s="1076">
        <v>0</v>
      </c>
      <c r="G50" s="1076">
        <v>0</v>
      </c>
    </row>
    <row r="51" spans="1:7" x14ac:dyDescent="0.2">
      <c r="A51" s="264" t="s">
        <v>954</v>
      </c>
      <c r="B51" s="264" t="s">
        <v>1437</v>
      </c>
      <c r="C51" s="269" t="s">
        <v>1438</v>
      </c>
      <c r="D51" s="271">
        <v>0</v>
      </c>
      <c r="E51" s="271">
        <v>0</v>
      </c>
      <c r="F51" s="271">
        <v>0</v>
      </c>
      <c r="G51" s="271">
        <v>0</v>
      </c>
    </row>
    <row r="52" spans="1:7" x14ac:dyDescent="0.2">
      <c r="A52" s="264" t="s">
        <v>957</v>
      </c>
      <c r="B52" s="264" t="s">
        <v>1439</v>
      </c>
      <c r="C52" s="269" t="s">
        <v>1440</v>
      </c>
      <c r="D52" s="271">
        <v>0</v>
      </c>
      <c r="E52" s="271">
        <v>0</v>
      </c>
      <c r="F52" s="271">
        <v>0</v>
      </c>
      <c r="G52" s="271">
        <v>0</v>
      </c>
    </row>
    <row r="53" spans="1:7" x14ac:dyDescent="0.2">
      <c r="A53" s="1035" t="s">
        <v>1441</v>
      </c>
      <c r="B53" s="1035" t="s">
        <v>1071</v>
      </c>
      <c r="C53" s="1061" t="s">
        <v>59</v>
      </c>
      <c r="D53" s="1076">
        <v>104.17616</v>
      </c>
      <c r="E53" s="1076">
        <v>0</v>
      </c>
      <c r="F53" s="1076">
        <v>89.595519999999993</v>
      </c>
      <c r="G53" s="1076">
        <v>0</v>
      </c>
    </row>
    <row r="54" spans="1:7" x14ac:dyDescent="0.2">
      <c r="A54" s="264" t="s">
        <v>1442</v>
      </c>
      <c r="B54" s="264" t="s">
        <v>1071</v>
      </c>
      <c r="C54" s="269" t="s">
        <v>1443</v>
      </c>
      <c r="D54" s="271">
        <v>104.17616</v>
      </c>
      <c r="E54" s="271">
        <v>0</v>
      </c>
      <c r="F54" s="271">
        <v>89.595519999999993</v>
      </c>
      <c r="G54" s="271">
        <v>0</v>
      </c>
    </row>
    <row r="55" spans="1:7" x14ac:dyDescent="0.2">
      <c r="A55" s="264" t="s">
        <v>1444</v>
      </c>
      <c r="B55" s="264" t="s">
        <v>1445</v>
      </c>
      <c r="C55" s="269" t="s">
        <v>1446</v>
      </c>
      <c r="D55" s="271">
        <v>0</v>
      </c>
      <c r="E55" s="271">
        <v>0</v>
      </c>
      <c r="F55" s="271">
        <v>0</v>
      </c>
      <c r="G55" s="271">
        <v>0</v>
      </c>
    </row>
    <row r="56" spans="1:7" x14ac:dyDescent="0.2">
      <c r="A56" s="1035" t="s">
        <v>998</v>
      </c>
      <c r="B56" s="1035" t="s">
        <v>1447</v>
      </c>
      <c r="C56" s="1061" t="s">
        <v>59</v>
      </c>
      <c r="D56" s="1076">
        <v>68795.887799999997</v>
      </c>
      <c r="E56" s="1076">
        <v>0</v>
      </c>
      <c r="F56" s="1076">
        <v>55381.608010000004</v>
      </c>
      <c r="G56" s="1076">
        <v>0</v>
      </c>
    </row>
    <row r="57" spans="1:7" x14ac:dyDescent="0.2">
      <c r="A57" s="1035" t="s">
        <v>1000</v>
      </c>
      <c r="B57" s="1035" t="s">
        <v>1448</v>
      </c>
      <c r="C57" s="1061" t="s">
        <v>59</v>
      </c>
      <c r="D57" s="1076">
        <v>19.998999999999999</v>
      </c>
      <c r="E57" s="1076">
        <v>0</v>
      </c>
      <c r="F57" s="1076">
        <v>77.263419999999996</v>
      </c>
      <c r="G57" s="1076">
        <v>0</v>
      </c>
    </row>
    <row r="58" spans="1:7" x14ac:dyDescent="0.2">
      <c r="A58" s="264" t="s">
        <v>1002</v>
      </c>
      <c r="B58" s="264" t="s">
        <v>1449</v>
      </c>
      <c r="C58" s="269" t="s">
        <v>1450</v>
      </c>
      <c r="D58" s="271">
        <v>0</v>
      </c>
      <c r="E58" s="271">
        <v>0</v>
      </c>
      <c r="F58" s="271">
        <v>0</v>
      </c>
      <c r="G58" s="271">
        <v>0</v>
      </c>
    </row>
    <row r="59" spans="1:7" x14ac:dyDescent="0.2">
      <c r="A59" s="264" t="s">
        <v>1005</v>
      </c>
      <c r="B59" s="264" t="s">
        <v>1451</v>
      </c>
      <c r="C59" s="269" t="s">
        <v>1452</v>
      </c>
      <c r="D59" s="271">
        <v>0</v>
      </c>
      <c r="E59" s="271">
        <v>0</v>
      </c>
      <c r="F59" s="271">
        <v>0</v>
      </c>
      <c r="G59" s="271">
        <v>0</v>
      </c>
    </row>
    <row r="60" spans="1:7" x14ac:dyDescent="0.2">
      <c r="A60" s="264" t="s">
        <v>1008</v>
      </c>
      <c r="B60" s="264" t="s">
        <v>1453</v>
      </c>
      <c r="C60" s="269" t="s">
        <v>1454</v>
      </c>
      <c r="D60" s="271">
        <v>0</v>
      </c>
      <c r="E60" s="271">
        <v>0</v>
      </c>
      <c r="F60" s="271">
        <v>0</v>
      </c>
      <c r="G60" s="271">
        <v>0</v>
      </c>
    </row>
    <row r="61" spans="1:7" x14ac:dyDescent="0.2">
      <c r="A61" s="264" t="s">
        <v>1011</v>
      </c>
      <c r="B61" s="264" t="s">
        <v>1455</v>
      </c>
      <c r="C61" s="269" t="s">
        <v>1456</v>
      </c>
      <c r="D61" s="271">
        <v>0</v>
      </c>
      <c r="E61" s="271">
        <v>0</v>
      </c>
      <c r="F61" s="271">
        <v>0</v>
      </c>
      <c r="G61" s="271">
        <v>0</v>
      </c>
    </row>
    <row r="62" spans="1:7" x14ac:dyDescent="0.2">
      <c r="A62" s="264" t="s">
        <v>1023</v>
      </c>
      <c r="B62" s="264" t="s">
        <v>1457</v>
      </c>
      <c r="C62" s="269" t="s">
        <v>1458</v>
      </c>
      <c r="D62" s="271">
        <v>0</v>
      </c>
      <c r="E62" s="271">
        <v>0</v>
      </c>
      <c r="F62" s="271">
        <v>0</v>
      </c>
      <c r="G62" s="271">
        <v>0</v>
      </c>
    </row>
    <row r="63" spans="1:7" x14ac:dyDescent="0.2">
      <c r="A63" s="264" t="s">
        <v>1026</v>
      </c>
      <c r="B63" s="264" t="s">
        <v>1381</v>
      </c>
      <c r="C63" s="269" t="s">
        <v>1459</v>
      </c>
      <c r="D63" s="271">
        <v>0</v>
      </c>
      <c r="E63" s="271">
        <v>0</v>
      </c>
      <c r="F63" s="271">
        <v>43.148260000000001</v>
      </c>
      <c r="G63" s="271">
        <v>0</v>
      </c>
    </row>
    <row r="64" spans="1:7" x14ac:dyDescent="0.2">
      <c r="A64" s="264" t="s">
        <v>1029</v>
      </c>
      <c r="B64" s="264" t="s">
        <v>1384</v>
      </c>
      <c r="C64" s="269" t="s">
        <v>1460</v>
      </c>
      <c r="D64" s="271">
        <v>0</v>
      </c>
      <c r="E64" s="271">
        <v>0</v>
      </c>
      <c r="F64" s="271">
        <v>0</v>
      </c>
      <c r="G64" s="271">
        <v>0</v>
      </c>
    </row>
    <row r="65" spans="1:7" x14ac:dyDescent="0.2">
      <c r="A65" s="264" t="s">
        <v>1461</v>
      </c>
      <c r="B65" s="264" t="s">
        <v>1462</v>
      </c>
      <c r="C65" s="269" t="s">
        <v>1463</v>
      </c>
      <c r="D65" s="271">
        <v>0</v>
      </c>
      <c r="E65" s="271">
        <v>0</v>
      </c>
      <c r="F65" s="271">
        <v>0</v>
      </c>
      <c r="G65" s="271">
        <v>0</v>
      </c>
    </row>
    <row r="66" spans="1:7" x14ac:dyDescent="0.2">
      <c r="A66" s="264" t="s">
        <v>1464</v>
      </c>
      <c r="B66" s="264" t="s">
        <v>1465</v>
      </c>
      <c r="C66" s="269" t="s">
        <v>1466</v>
      </c>
      <c r="D66" s="271">
        <v>0</v>
      </c>
      <c r="E66" s="271">
        <v>0</v>
      </c>
      <c r="F66" s="271">
        <v>0</v>
      </c>
      <c r="G66" s="271">
        <v>0</v>
      </c>
    </row>
    <row r="67" spans="1:7" x14ac:dyDescent="0.2">
      <c r="A67" s="264" t="s">
        <v>1467</v>
      </c>
      <c r="B67" s="264" t="s">
        <v>1468</v>
      </c>
      <c r="C67" s="269" t="s">
        <v>1469</v>
      </c>
      <c r="D67" s="271">
        <v>0</v>
      </c>
      <c r="E67" s="271">
        <v>0</v>
      </c>
      <c r="F67" s="271">
        <v>0</v>
      </c>
      <c r="G67" s="271">
        <v>0</v>
      </c>
    </row>
    <row r="68" spans="1:7" x14ac:dyDescent="0.2">
      <c r="A68" s="264" t="s">
        <v>1470</v>
      </c>
      <c r="B68" s="264" t="s">
        <v>1471</v>
      </c>
      <c r="C68" s="269" t="s">
        <v>1472</v>
      </c>
      <c r="D68" s="271">
        <v>16</v>
      </c>
      <c r="E68" s="271">
        <v>0</v>
      </c>
      <c r="F68" s="271">
        <v>0</v>
      </c>
      <c r="G68" s="271">
        <v>0</v>
      </c>
    </row>
    <row r="69" spans="1:7" x14ac:dyDescent="0.2">
      <c r="A69" s="264" t="s">
        <v>1473</v>
      </c>
      <c r="B69" s="264" t="s">
        <v>1474</v>
      </c>
      <c r="C69" s="269" t="s">
        <v>1475</v>
      </c>
      <c r="D69" s="271">
        <v>0</v>
      </c>
      <c r="E69" s="271">
        <v>0</v>
      </c>
      <c r="F69" s="271">
        <v>0</v>
      </c>
      <c r="G69" s="271">
        <v>0</v>
      </c>
    </row>
    <row r="70" spans="1:7" x14ac:dyDescent="0.2">
      <c r="A70" s="264" t="s">
        <v>1476</v>
      </c>
      <c r="B70" s="264" t="s">
        <v>1477</v>
      </c>
      <c r="C70" s="269" t="s">
        <v>1478</v>
      </c>
      <c r="D70" s="271">
        <v>3.9990000000000001</v>
      </c>
      <c r="E70" s="271">
        <v>0</v>
      </c>
      <c r="F70" s="271">
        <v>0</v>
      </c>
      <c r="G70" s="271">
        <v>0</v>
      </c>
    </row>
    <row r="71" spans="1:7" x14ac:dyDescent="0.2">
      <c r="A71" s="264" t="s">
        <v>1479</v>
      </c>
      <c r="B71" s="264" t="s">
        <v>1480</v>
      </c>
      <c r="C71" s="269" t="s">
        <v>1481</v>
      </c>
      <c r="D71" s="271">
        <v>0</v>
      </c>
      <c r="E71" s="271">
        <v>0</v>
      </c>
      <c r="F71" s="271">
        <v>34.115160000000003</v>
      </c>
      <c r="G71" s="271">
        <v>0</v>
      </c>
    </row>
    <row r="72" spans="1:7" x14ac:dyDescent="0.2">
      <c r="A72" s="1035" t="s">
        <v>1032</v>
      </c>
      <c r="B72" s="1035" t="s">
        <v>1482</v>
      </c>
      <c r="C72" s="1061" t="s">
        <v>59</v>
      </c>
      <c r="D72" s="1076">
        <v>497.56191999999999</v>
      </c>
      <c r="E72" s="1076">
        <v>0</v>
      </c>
      <c r="F72" s="1076">
        <v>430.13598000000002</v>
      </c>
      <c r="G72" s="1076">
        <v>0</v>
      </c>
    </row>
    <row r="73" spans="1:7" x14ac:dyDescent="0.2">
      <c r="A73" s="264" t="s">
        <v>1034</v>
      </c>
      <c r="B73" s="264" t="s">
        <v>1483</v>
      </c>
      <c r="C73" s="269" t="s">
        <v>1484</v>
      </c>
      <c r="D73" s="271">
        <v>0</v>
      </c>
      <c r="E73" s="271">
        <v>0</v>
      </c>
      <c r="F73" s="271">
        <v>0</v>
      </c>
      <c r="G73" s="271">
        <v>0</v>
      </c>
    </row>
    <row r="74" spans="1:7" x14ac:dyDescent="0.2">
      <c r="A74" s="264" t="s">
        <v>1037</v>
      </c>
      <c r="B74" s="264" t="s">
        <v>1428</v>
      </c>
      <c r="C74" s="269" t="s">
        <v>1485</v>
      </c>
      <c r="D74" s="271">
        <v>497.55358000000001</v>
      </c>
      <c r="E74" s="271">
        <v>0</v>
      </c>
      <c r="F74" s="271">
        <v>430.13574</v>
      </c>
      <c r="G74" s="271">
        <v>0</v>
      </c>
    </row>
    <row r="75" spans="1:7" x14ac:dyDescent="0.2">
      <c r="A75" s="264" t="s">
        <v>1040</v>
      </c>
      <c r="B75" s="264" t="s">
        <v>1486</v>
      </c>
      <c r="C75" s="269" t="s">
        <v>1487</v>
      </c>
      <c r="D75" s="271">
        <v>0</v>
      </c>
      <c r="E75" s="271">
        <v>0</v>
      </c>
      <c r="F75" s="271">
        <v>0</v>
      </c>
      <c r="G75" s="271">
        <v>0</v>
      </c>
    </row>
    <row r="76" spans="1:7" x14ac:dyDescent="0.2">
      <c r="A76" s="264" t="s">
        <v>1043</v>
      </c>
      <c r="B76" s="264" t="s">
        <v>1488</v>
      </c>
      <c r="C76" s="269" t="s">
        <v>1489</v>
      </c>
      <c r="D76" s="271">
        <v>0</v>
      </c>
      <c r="E76" s="271">
        <v>0</v>
      </c>
      <c r="F76" s="271">
        <v>0</v>
      </c>
      <c r="G76" s="271">
        <v>0</v>
      </c>
    </row>
    <row r="77" spans="1:7" x14ac:dyDescent="0.2">
      <c r="A77" s="264" t="s">
        <v>1049</v>
      </c>
      <c r="B77" s="264" t="s">
        <v>1490</v>
      </c>
      <c r="C77" s="269" t="s">
        <v>1491</v>
      </c>
      <c r="D77" s="271">
        <v>8.3400000000000002E-3</v>
      </c>
      <c r="E77" s="271">
        <v>0</v>
      </c>
      <c r="F77" s="271">
        <v>2.4000000000000001E-4</v>
      </c>
      <c r="G77" s="271">
        <v>0</v>
      </c>
    </row>
    <row r="78" spans="1:7" x14ac:dyDescent="0.2">
      <c r="A78" s="1035" t="s">
        <v>1492</v>
      </c>
      <c r="B78" s="1035" t="s">
        <v>1493</v>
      </c>
      <c r="C78" s="1061" t="s">
        <v>59</v>
      </c>
      <c r="D78" s="1076">
        <v>68278.326879999993</v>
      </c>
      <c r="E78" s="1076">
        <v>0</v>
      </c>
      <c r="F78" s="1076">
        <v>54874.208610000001</v>
      </c>
      <c r="G78" s="1076">
        <v>0</v>
      </c>
    </row>
    <row r="79" spans="1:7" x14ac:dyDescent="0.2">
      <c r="A79" s="264" t="s">
        <v>1494</v>
      </c>
      <c r="B79" s="264" t="s">
        <v>1495</v>
      </c>
      <c r="C79" s="269" t="s">
        <v>1496</v>
      </c>
      <c r="D79" s="271">
        <v>0</v>
      </c>
      <c r="E79" s="271">
        <v>0</v>
      </c>
      <c r="F79" s="271">
        <v>0</v>
      </c>
      <c r="G79" s="271">
        <v>0</v>
      </c>
    </row>
    <row r="80" spans="1:7" x14ac:dyDescent="0.2">
      <c r="A80" s="264" t="s">
        <v>1497</v>
      </c>
      <c r="B80" s="264" t="s">
        <v>1498</v>
      </c>
      <c r="C80" s="269" t="s">
        <v>1499</v>
      </c>
      <c r="D80" s="271">
        <v>68278.326879999993</v>
      </c>
      <c r="E80" s="271">
        <v>0</v>
      </c>
      <c r="F80" s="271">
        <v>54874.208610000001</v>
      </c>
      <c r="G80" s="271">
        <v>0</v>
      </c>
    </row>
    <row r="81" spans="1:7" x14ac:dyDescent="0.2">
      <c r="A81" s="1035" t="s">
        <v>1159</v>
      </c>
      <c r="B81" s="1035" t="s">
        <v>1500</v>
      </c>
      <c r="C81" s="1061" t="s">
        <v>59</v>
      </c>
      <c r="D81" s="1077">
        <v>0</v>
      </c>
      <c r="E81" s="1077">
        <v>0</v>
      </c>
      <c r="F81" s="1077">
        <v>0</v>
      </c>
      <c r="G81" s="1077">
        <v>0</v>
      </c>
    </row>
    <row r="82" spans="1:7" x14ac:dyDescent="0.2">
      <c r="A82" s="1035" t="s">
        <v>1501</v>
      </c>
      <c r="B82" s="1035" t="s">
        <v>1502</v>
      </c>
      <c r="C82" s="1061" t="s">
        <v>59</v>
      </c>
      <c r="D82" s="1076">
        <v>335.54329999999999</v>
      </c>
      <c r="E82" s="1076">
        <v>0</v>
      </c>
      <c r="F82" s="1076">
        <v>286.58359999999999</v>
      </c>
      <c r="G82" s="1076">
        <v>0</v>
      </c>
    </row>
    <row r="83" spans="1:7" x14ac:dyDescent="0.2">
      <c r="A83" s="1035" t="s">
        <v>1503</v>
      </c>
      <c r="B83" s="1035" t="s">
        <v>1204</v>
      </c>
      <c r="C83" s="1061" t="s">
        <v>59</v>
      </c>
      <c r="D83" s="1076">
        <v>231.36714000000001</v>
      </c>
      <c r="E83" s="1076">
        <v>0</v>
      </c>
      <c r="F83" s="1076">
        <v>196.98808</v>
      </c>
      <c r="G83" s="1076">
        <v>0</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23" orientation="portrait" useFirstPageNumber="1" r:id="rId1"/>
  <headerFooter>
    <oddHeader>&amp;L&amp;"Tahoma,Kurzíva"Závěrečný účet Moravskoslezského kraje za rok 2025&amp;R&amp;"Tahoma,Kurzíva"Tabulka č. 44</oddHeader>
    <oddFooter>&amp;C&amp;"Tahoma,Obyčejné"&amp;P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0402-FC40-4856-9976-8FF4090DE0AB}">
  <dimension ref="A1:G146"/>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ht="18" customHeight="1" x14ac:dyDescent="0.2">
      <c r="A1" s="1430" t="s">
        <v>4478</v>
      </c>
      <c r="B1" s="1430"/>
      <c r="C1" s="1430"/>
      <c r="D1" s="1430"/>
      <c r="E1" s="1430"/>
      <c r="F1" s="1430"/>
      <c r="G1" s="1430"/>
    </row>
    <row r="2" spans="1:7" ht="18" customHeight="1" x14ac:dyDescent="0.2">
      <c r="A2" s="1430" t="s">
        <v>1509</v>
      </c>
      <c r="B2" s="1430"/>
      <c r="C2" s="1430"/>
      <c r="D2" s="1430"/>
      <c r="E2" s="1430"/>
      <c r="F2" s="1430"/>
      <c r="G2" s="1430"/>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58">
        <v>2367187.9027900002</v>
      </c>
      <c r="E8" s="1058">
        <v>544726.81495000003</v>
      </c>
      <c r="F8" s="1058">
        <v>1822461.0878399999</v>
      </c>
      <c r="G8" s="1058">
        <v>1626323.84671</v>
      </c>
    </row>
    <row r="9" spans="1:7" s="196" customFormat="1" x14ac:dyDescent="0.2">
      <c r="A9" s="1056" t="s">
        <v>890</v>
      </c>
      <c r="B9" s="1056" t="s">
        <v>891</v>
      </c>
      <c r="C9" s="1057" t="s">
        <v>59</v>
      </c>
      <c r="D9" s="1058">
        <v>2239425.1758300001</v>
      </c>
      <c r="E9" s="1058">
        <v>544726.81495000003</v>
      </c>
      <c r="F9" s="1058">
        <v>1694698.3608800001</v>
      </c>
      <c r="G9" s="1058">
        <v>1511227.5042600001</v>
      </c>
    </row>
    <row r="10" spans="1:7" s="196" customFormat="1" x14ac:dyDescent="0.2">
      <c r="A10" s="1056" t="s">
        <v>892</v>
      </c>
      <c r="B10" s="1056" t="s">
        <v>893</v>
      </c>
      <c r="C10" s="1057" t="s">
        <v>59</v>
      </c>
      <c r="D10" s="1058">
        <v>48095.014060000001</v>
      </c>
      <c r="E10" s="1058">
        <v>28022.496790000001</v>
      </c>
      <c r="F10" s="1058">
        <v>20072.51727</v>
      </c>
      <c r="G10" s="1058">
        <v>20893.707880000002</v>
      </c>
    </row>
    <row r="11" spans="1:7" x14ac:dyDescent="0.2">
      <c r="A11" s="264" t="s">
        <v>894</v>
      </c>
      <c r="B11" s="264" t="s">
        <v>895</v>
      </c>
      <c r="C11" s="269" t="s">
        <v>896</v>
      </c>
      <c r="D11" s="275">
        <v>0</v>
      </c>
      <c r="E11" s="275">
        <v>0</v>
      </c>
      <c r="F11" s="275">
        <v>0</v>
      </c>
      <c r="G11" s="275">
        <v>0</v>
      </c>
    </row>
    <row r="12" spans="1:7" x14ac:dyDescent="0.2">
      <c r="A12" s="264" t="s">
        <v>897</v>
      </c>
      <c r="B12" s="264" t="s">
        <v>898</v>
      </c>
      <c r="C12" s="269" t="s">
        <v>899</v>
      </c>
      <c r="D12" s="265">
        <v>25036.181229999998</v>
      </c>
      <c r="E12" s="275">
        <v>14290.85066</v>
      </c>
      <c r="F12" s="265">
        <v>10745.33057</v>
      </c>
      <c r="G12" s="275">
        <v>11664.821239999999</v>
      </c>
    </row>
    <row r="13" spans="1:7" x14ac:dyDescent="0.2">
      <c r="A13" s="264" t="s">
        <v>900</v>
      </c>
      <c r="B13" s="264" t="s">
        <v>901</v>
      </c>
      <c r="C13" s="269" t="s">
        <v>902</v>
      </c>
      <c r="D13" s="265">
        <v>1734.68804</v>
      </c>
      <c r="E13" s="275">
        <v>822.81</v>
      </c>
      <c r="F13" s="265">
        <v>911.87804000000006</v>
      </c>
      <c r="G13" s="275">
        <v>910.12404000000004</v>
      </c>
    </row>
    <row r="14" spans="1:7" x14ac:dyDescent="0.2">
      <c r="A14" s="264" t="s">
        <v>903</v>
      </c>
      <c r="B14" s="264" t="s">
        <v>904</v>
      </c>
      <c r="C14" s="269" t="s">
        <v>905</v>
      </c>
      <c r="D14" s="265"/>
      <c r="E14" s="275">
        <v>0</v>
      </c>
      <c r="F14" s="265"/>
      <c r="G14" s="275">
        <v>0</v>
      </c>
    </row>
    <row r="15" spans="1:7" x14ac:dyDescent="0.2">
      <c r="A15" s="264" t="s">
        <v>906</v>
      </c>
      <c r="B15" s="264" t="s">
        <v>907</v>
      </c>
      <c r="C15" s="269" t="s">
        <v>908</v>
      </c>
      <c r="D15" s="265">
        <v>7649.7961299999997</v>
      </c>
      <c r="E15" s="275">
        <v>7649.7961299999997</v>
      </c>
      <c r="F15" s="265"/>
      <c r="G15" s="275">
        <v>0</v>
      </c>
    </row>
    <row r="16" spans="1:7" x14ac:dyDescent="0.2">
      <c r="A16" s="264" t="s">
        <v>909</v>
      </c>
      <c r="B16" s="264" t="s">
        <v>910</v>
      </c>
      <c r="C16" s="269" t="s">
        <v>911</v>
      </c>
      <c r="D16" s="265">
        <v>13574.523660000001</v>
      </c>
      <c r="E16" s="275">
        <v>5259.04</v>
      </c>
      <c r="F16" s="265">
        <v>8315.4836599999999</v>
      </c>
      <c r="G16" s="275">
        <v>8262.8606</v>
      </c>
    </row>
    <row r="17" spans="1:7" x14ac:dyDescent="0.2">
      <c r="A17" s="264" t="s">
        <v>912</v>
      </c>
      <c r="B17" s="264" t="s">
        <v>913</v>
      </c>
      <c r="C17" s="269" t="s">
        <v>914</v>
      </c>
      <c r="D17" s="265">
        <v>99.825000000000003</v>
      </c>
      <c r="E17" s="275">
        <v>0</v>
      </c>
      <c r="F17" s="265">
        <v>99.825000000000003</v>
      </c>
      <c r="G17" s="275">
        <v>55.902000000000001</v>
      </c>
    </row>
    <row r="18" spans="1:7" x14ac:dyDescent="0.2">
      <c r="A18" s="264" t="s">
        <v>915</v>
      </c>
      <c r="B18" s="264" t="s">
        <v>916</v>
      </c>
      <c r="C18" s="269" t="s">
        <v>917</v>
      </c>
      <c r="D18" s="265"/>
      <c r="E18" s="275">
        <v>0</v>
      </c>
      <c r="F18" s="265"/>
      <c r="G18" s="275">
        <v>0</v>
      </c>
    </row>
    <row r="19" spans="1:7" x14ac:dyDescent="0.2">
      <c r="A19" s="266" t="s">
        <v>918</v>
      </c>
      <c r="B19" s="264" t="s">
        <v>919</v>
      </c>
      <c r="C19" s="269" t="s">
        <v>920</v>
      </c>
      <c r="D19" s="265"/>
      <c r="E19" s="275">
        <v>0</v>
      </c>
      <c r="F19" s="265"/>
      <c r="G19" s="275">
        <v>0</v>
      </c>
    </row>
    <row r="20" spans="1:7" x14ac:dyDescent="0.2">
      <c r="A20" s="1056" t="s">
        <v>921</v>
      </c>
      <c r="B20" s="1056" t="s">
        <v>922</v>
      </c>
      <c r="C20" s="1057" t="s">
        <v>59</v>
      </c>
      <c r="D20" s="1058">
        <v>2191091.13827</v>
      </c>
      <c r="E20" s="1058">
        <v>516704.31816000002</v>
      </c>
      <c r="F20" s="1058">
        <v>1674386.82011</v>
      </c>
      <c r="G20" s="1058">
        <v>1490213.63738</v>
      </c>
    </row>
    <row r="21" spans="1:7" s="196" customFormat="1" x14ac:dyDescent="0.2">
      <c r="A21" s="264" t="s">
        <v>923</v>
      </c>
      <c r="B21" s="264" t="s">
        <v>265</v>
      </c>
      <c r="C21" s="269" t="s">
        <v>924</v>
      </c>
      <c r="D21" s="275">
        <v>41058.101020000002</v>
      </c>
      <c r="E21" s="275">
        <v>0</v>
      </c>
      <c r="F21" s="275">
        <v>41058.101020000002</v>
      </c>
      <c r="G21" s="275">
        <v>35858.435570000001</v>
      </c>
    </row>
    <row r="22" spans="1:7" x14ac:dyDescent="0.2">
      <c r="A22" s="264" t="s">
        <v>925</v>
      </c>
      <c r="B22" s="264" t="s">
        <v>926</v>
      </c>
      <c r="C22" s="269" t="s">
        <v>927</v>
      </c>
      <c r="D22" s="265">
        <v>75316.994829999996</v>
      </c>
      <c r="E22" s="275">
        <v>0</v>
      </c>
      <c r="F22" s="265">
        <v>75316.994829999996</v>
      </c>
      <c r="G22" s="275">
        <v>65024.564200000001</v>
      </c>
    </row>
    <row r="23" spans="1:7" x14ac:dyDescent="0.2">
      <c r="A23" s="264" t="s">
        <v>928</v>
      </c>
      <c r="B23" s="264" t="s">
        <v>929</v>
      </c>
      <c r="C23" s="269" t="s">
        <v>930</v>
      </c>
      <c r="D23" s="265">
        <v>1623592.7244800001</v>
      </c>
      <c r="E23" s="275">
        <v>218924.32527999999</v>
      </c>
      <c r="F23" s="265">
        <v>1404668.3992000001</v>
      </c>
      <c r="G23" s="275">
        <v>1214612.08684</v>
      </c>
    </row>
    <row r="24" spans="1:7" ht="21" x14ac:dyDescent="0.2">
      <c r="A24" s="264" t="s">
        <v>931</v>
      </c>
      <c r="B24" s="264" t="s">
        <v>932</v>
      </c>
      <c r="C24" s="269" t="s">
        <v>933</v>
      </c>
      <c r="D24" s="265">
        <v>284838.78444999998</v>
      </c>
      <c r="E24" s="275">
        <v>151405.06396</v>
      </c>
      <c r="F24" s="265">
        <v>133433.72049000001</v>
      </c>
      <c r="G24" s="275">
        <v>125862.07101</v>
      </c>
    </row>
    <row r="25" spans="1:7" x14ac:dyDescent="0.2">
      <c r="A25" s="264" t="s">
        <v>934</v>
      </c>
      <c r="B25" s="264" t="s">
        <v>935</v>
      </c>
      <c r="C25" s="269" t="s">
        <v>936</v>
      </c>
      <c r="D25" s="265"/>
      <c r="E25" s="275">
        <v>0</v>
      </c>
      <c r="F25" s="265"/>
      <c r="G25" s="275">
        <v>0</v>
      </c>
    </row>
    <row r="26" spans="1:7" x14ac:dyDescent="0.2">
      <c r="A26" s="264" t="s">
        <v>937</v>
      </c>
      <c r="B26" s="264" t="s">
        <v>938</v>
      </c>
      <c r="C26" s="269" t="s">
        <v>939</v>
      </c>
      <c r="D26" s="265">
        <v>146363.04892</v>
      </c>
      <c r="E26" s="275">
        <v>146363.04892</v>
      </c>
      <c r="F26" s="265"/>
      <c r="G26" s="275">
        <v>0</v>
      </c>
    </row>
    <row r="27" spans="1:7" x14ac:dyDescent="0.2">
      <c r="A27" s="264" t="s">
        <v>940</v>
      </c>
      <c r="B27" s="264" t="s">
        <v>941</v>
      </c>
      <c r="C27" s="269" t="s">
        <v>942</v>
      </c>
      <c r="D27" s="265">
        <v>95</v>
      </c>
      <c r="E27" s="275">
        <v>11.88</v>
      </c>
      <c r="F27" s="265">
        <v>83.12</v>
      </c>
      <c r="G27" s="275">
        <v>92.623999999999995</v>
      </c>
    </row>
    <row r="28" spans="1:7" x14ac:dyDescent="0.2">
      <c r="A28" s="264" t="s">
        <v>943</v>
      </c>
      <c r="B28" s="264" t="s">
        <v>944</v>
      </c>
      <c r="C28" s="269" t="s">
        <v>945</v>
      </c>
      <c r="D28" s="265">
        <v>19826.484570000001</v>
      </c>
      <c r="E28" s="275">
        <v>0</v>
      </c>
      <c r="F28" s="265">
        <v>19826.484570000001</v>
      </c>
      <c r="G28" s="275">
        <v>48585.400759999997</v>
      </c>
    </row>
    <row r="29" spans="1:7" x14ac:dyDescent="0.2">
      <c r="A29" s="264" t="s">
        <v>946</v>
      </c>
      <c r="B29" s="264" t="s">
        <v>947</v>
      </c>
      <c r="C29" s="269" t="s">
        <v>948</v>
      </c>
      <c r="D29" s="265"/>
      <c r="E29" s="275">
        <v>0</v>
      </c>
      <c r="F29" s="265"/>
      <c r="G29" s="275">
        <v>178.45500000000001</v>
      </c>
    </row>
    <row r="30" spans="1:7" x14ac:dyDescent="0.2">
      <c r="A30" s="266" t="s">
        <v>949</v>
      </c>
      <c r="B30" s="264" t="s">
        <v>950</v>
      </c>
      <c r="C30" s="269" t="s">
        <v>951</v>
      </c>
      <c r="D30" s="265"/>
      <c r="E30" s="265"/>
      <c r="F30" s="265"/>
      <c r="G30" s="265"/>
    </row>
    <row r="31" spans="1:7" x14ac:dyDescent="0.2">
      <c r="A31" s="1056" t="s">
        <v>952</v>
      </c>
      <c r="B31" s="1056" t="s">
        <v>953</v>
      </c>
      <c r="C31" s="1057" t="s">
        <v>59</v>
      </c>
      <c r="D31" s="1058"/>
      <c r="E31" s="1058"/>
      <c r="F31" s="1058"/>
      <c r="G31" s="1058"/>
    </row>
    <row r="32" spans="1:7" x14ac:dyDescent="0.2">
      <c r="A32" s="264" t="s">
        <v>954</v>
      </c>
      <c r="B32" s="264" t="s">
        <v>955</v>
      </c>
      <c r="C32" s="269" t="s">
        <v>956</v>
      </c>
      <c r="D32" s="275">
        <v>0</v>
      </c>
      <c r="E32" s="275">
        <v>0</v>
      </c>
      <c r="F32" s="275">
        <v>0</v>
      </c>
      <c r="G32" s="275">
        <v>0</v>
      </c>
    </row>
    <row r="33" spans="1:7" s="196" customFormat="1"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65"/>
      <c r="E35" s="275"/>
      <c r="F35" s="265"/>
      <c r="G35" s="275">
        <v>0</v>
      </c>
    </row>
    <row r="36" spans="1:7" x14ac:dyDescent="0.2">
      <c r="A36" s="264" t="s">
        <v>969</v>
      </c>
      <c r="B36" s="264" t="s">
        <v>970</v>
      </c>
      <c r="C36" s="269" t="s">
        <v>971</v>
      </c>
      <c r="D36" s="265"/>
      <c r="E36" s="275"/>
      <c r="F36" s="265"/>
      <c r="G36" s="275">
        <v>0</v>
      </c>
    </row>
    <row r="37" spans="1:7" x14ac:dyDescent="0.2">
      <c r="A37" s="1056" t="s">
        <v>978</v>
      </c>
      <c r="B37" s="1056" t="s">
        <v>979</v>
      </c>
      <c r="C37" s="1057" t="s">
        <v>59</v>
      </c>
      <c r="D37" s="1058">
        <v>239.02350000000001</v>
      </c>
      <c r="E37" s="1058"/>
      <c r="F37" s="1058">
        <v>239.02350000000001</v>
      </c>
      <c r="G37" s="1058">
        <v>120.15900000000001</v>
      </c>
    </row>
    <row r="38" spans="1:7" x14ac:dyDescent="0.2">
      <c r="A38" s="264" t="s">
        <v>980</v>
      </c>
      <c r="B38" s="264" t="s">
        <v>981</v>
      </c>
      <c r="C38" s="269" t="s">
        <v>982</v>
      </c>
      <c r="D38" s="265"/>
      <c r="E38" s="275">
        <v>0</v>
      </c>
      <c r="F38" s="265"/>
      <c r="G38" s="275">
        <v>0</v>
      </c>
    </row>
    <row r="39" spans="1:7" s="196" customFormat="1" x14ac:dyDescent="0.2">
      <c r="A39" s="264" t="s">
        <v>983</v>
      </c>
      <c r="B39" s="264" t="s">
        <v>984</v>
      </c>
      <c r="C39" s="269" t="s">
        <v>985</v>
      </c>
      <c r="D39" s="265"/>
      <c r="E39" s="275">
        <v>0</v>
      </c>
      <c r="F39" s="265"/>
      <c r="G39" s="275">
        <v>0</v>
      </c>
    </row>
    <row r="40" spans="1:7" x14ac:dyDescent="0.2">
      <c r="A40" s="264" t="s">
        <v>986</v>
      </c>
      <c r="B40" s="264" t="s">
        <v>987</v>
      </c>
      <c r="C40" s="269" t="s">
        <v>988</v>
      </c>
      <c r="D40" s="265">
        <v>239.02350000000001</v>
      </c>
      <c r="E40" s="275">
        <v>0</v>
      </c>
      <c r="F40" s="265">
        <v>239.02350000000001</v>
      </c>
      <c r="G40" s="275">
        <v>120.15900000000001</v>
      </c>
    </row>
    <row r="41" spans="1:7" x14ac:dyDescent="0.2">
      <c r="A41" s="264" t="s">
        <v>992</v>
      </c>
      <c r="B41" s="264" t="s">
        <v>993</v>
      </c>
      <c r="C41" s="269" t="s">
        <v>994</v>
      </c>
      <c r="D41" s="265"/>
      <c r="E41" s="275">
        <v>0</v>
      </c>
      <c r="F41" s="265"/>
      <c r="G41" s="275">
        <v>0</v>
      </c>
    </row>
    <row r="42" spans="1:7" x14ac:dyDescent="0.2">
      <c r="A42" s="264" t="s">
        <v>995</v>
      </c>
      <c r="B42" s="268" t="s">
        <v>996</v>
      </c>
      <c r="C42" s="272" t="s">
        <v>997</v>
      </c>
      <c r="D42" s="265"/>
      <c r="E42" s="275">
        <v>0</v>
      </c>
      <c r="F42" s="265"/>
      <c r="G42" s="275">
        <v>0</v>
      </c>
    </row>
    <row r="43" spans="1:7" x14ac:dyDescent="0.2">
      <c r="A43" s="1056" t="s">
        <v>998</v>
      </c>
      <c r="B43" s="1056" t="s">
        <v>999</v>
      </c>
      <c r="C43" s="1057" t="s">
        <v>59</v>
      </c>
      <c r="D43" s="1058">
        <v>127762.72696</v>
      </c>
      <c r="E43" s="1058"/>
      <c r="F43" s="1058">
        <v>127762.72696</v>
      </c>
      <c r="G43" s="1058">
        <v>115096.34245</v>
      </c>
    </row>
    <row r="44" spans="1:7" x14ac:dyDescent="0.2">
      <c r="A44" s="1035" t="s">
        <v>1000</v>
      </c>
      <c r="B44" s="1035" t="s">
        <v>1001</v>
      </c>
      <c r="C44" s="1061" t="s">
        <v>59</v>
      </c>
      <c r="D44" s="1058">
        <v>7625.1784699999998</v>
      </c>
      <c r="E44" s="1058"/>
      <c r="F44" s="1058">
        <v>7625.1784699999998</v>
      </c>
      <c r="G44" s="1058">
        <v>7739.4357600000003</v>
      </c>
    </row>
    <row r="45" spans="1:7" s="196" customFormat="1" x14ac:dyDescent="0.2">
      <c r="A45" s="264" t="s">
        <v>1002</v>
      </c>
      <c r="B45" s="264" t="s">
        <v>1003</v>
      </c>
      <c r="C45" s="269" t="s">
        <v>1004</v>
      </c>
      <c r="D45" s="265"/>
      <c r="E45" s="275">
        <v>0</v>
      </c>
      <c r="F45" s="265"/>
      <c r="G45" s="275">
        <v>0</v>
      </c>
    </row>
    <row r="46" spans="1:7" s="196" customFormat="1" x14ac:dyDescent="0.2">
      <c r="A46" s="264" t="s">
        <v>1005</v>
      </c>
      <c r="B46" s="264" t="s">
        <v>1006</v>
      </c>
      <c r="C46" s="269" t="s">
        <v>1007</v>
      </c>
      <c r="D46" s="265">
        <v>687.20376999999996</v>
      </c>
      <c r="E46" s="275">
        <v>0</v>
      </c>
      <c r="F46" s="265">
        <v>687.20376999999996</v>
      </c>
      <c r="G46" s="275">
        <v>567.75355000000002</v>
      </c>
    </row>
    <row r="47" spans="1:7" x14ac:dyDescent="0.2">
      <c r="A47" s="264" t="s">
        <v>1008</v>
      </c>
      <c r="B47" s="264" t="s">
        <v>1009</v>
      </c>
      <c r="C47" s="269" t="s">
        <v>1010</v>
      </c>
      <c r="D47" s="265"/>
      <c r="E47" s="275">
        <v>0</v>
      </c>
      <c r="F47" s="265"/>
      <c r="G47" s="275">
        <v>0</v>
      </c>
    </row>
    <row r="48" spans="1:7" x14ac:dyDescent="0.2">
      <c r="A48" s="264" t="s">
        <v>1011</v>
      </c>
      <c r="B48" s="264" t="s">
        <v>1012</v>
      </c>
      <c r="C48" s="269" t="s">
        <v>1013</v>
      </c>
      <c r="D48" s="265">
        <v>56.84</v>
      </c>
      <c r="E48" s="275">
        <v>0</v>
      </c>
      <c r="F48" s="265">
        <v>56.84</v>
      </c>
      <c r="G48" s="275">
        <v>0</v>
      </c>
    </row>
    <row r="49" spans="1:7" x14ac:dyDescent="0.2">
      <c r="A49" s="264" t="s">
        <v>1014</v>
      </c>
      <c r="B49" s="264" t="s">
        <v>1015</v>
      </c>
      <c r="C49" s="269" t="s">
        <v>1016</v>
      </c>
      <c r="D49" s="265"/>
      <c r="E49" s="275">
        <v>0</v>
      </c>
      <c r="F49" s="265"/>
      <c r="G49" s="275">
        <v>0</v>
      </c>
    </row>
    <row r="50" spans="1:7" x14ac:dyDescent="0.2">
      <c r="A50" s="264" t="s">
        <v>1017</v>
      </c>
      <c r="B50" s="264" t="s">
        <v>1018</v>
      </c>
      <c r="C50" s="269" t="s">
        <v>1019</v>
      </c>
      <c r="D50" s="265">
        <v>1986.2597900000001</v>
      </c>
      <c r="E50" s="275">
        <v>0</v>
      </c>
      <c r="F50" s="265">
        <v>1986.2597900000001</v>
      </c>
      <c r="G50" s="275">
        <v>2253.4880499999999</v>
      </c>
    </row>
    <row r="51" spans="1:7" x14ac:dyDescent="0.2">
      <c r="A51" s="264" t="s">
        <v>1020</v>
      </c>
      <c r="B51" s="264" t="s">
        <v>1021</v>
      </c>
      <c r="C51" s="269" t="s">
        <v>1022</v>
      </c>
      <c r="D51" s="265"/>
      <c r="E51" s="275">
        <v>0</v>
      </c>
      <c r="F51" s="265"/>
      <c r="G51" s="275">
        <v>0</v>
      </c>
    </row>
    <row r="52" spans="1:7" x14ac:dyDescent="0.2">
      <c r="A52" s="264" t="s">
        <v>1023</v>
      </c>
      <c r="B52" s="264" t="s">
        <v>1024</v>
      </c>
      <c r="C52" s="269" t="s">
        <v>1025</v>
      </c>
      <c r="D52" s="265">
        <v>4894.8749100000005</v>
      </c>
      <c r="E52" s="275">
        <v>0</v>
      </c>
      <c r="F52" s="265">
        <v>4894.8749100000005</v>
      </c>
      <c r="G52" s="275">
        <v>4918.19416</v>
      </c>
    </row>
    <row r="53" spans="1:7" x14ac:dyDescent="0.2">
      <c r="A53" s="264" t="s">
        <v>1026</v>
      </c>
      <c r="B53" s="264" t="s">
        <v>1027</v>
      </c>
      <c r="C53" s="269" t="s">
        <v>1028</v>
      </c>
      <c r="D53" s="265"/>
      <c r="E53" s="275">
        <v>0</v>
      </c>
      <c r="F53" s="265"/>
      <c r="G53" s="275">
        <v>0</v>
      </c>
    </row>
    <row r="54" spans="1:7" x14ac:dyDescent="0.2">
      <c r="A54" s="268" t="s">
        <v>1029</v>
      </c>
      <c r="B54" s="268" t="s">
        <v>1030</v>
      </c>
      <c r="C54" s="272" t="s">
        <v>1031</v>
      </c>
      <c r="D54" s="265"/>
      <c r="E54" s="275">
        <v>0</v>
      </c>
      <c r="F54" s="265"/>
      <c r="G54" s="275">
        <v>0</v>
      </c>
    </row>
    <row r="55" spans="1:7" x14ac:dyDescent="0.2">
      <c r="A55" s="1035" t="s">
        <v>1032</v>
      </c>
      <c r="B55" s="1035" t="s">
        <v>1033</v>
      </c>
      <c r="C55" s="1061" t="s">
        <v>59</v>
      </c>
      <c r="D55" s="1058">
        <v>21275.956440000002</v>
      </c>
      <c r="E55" s="1058"/>
      <c r="F55" s="1058">
        <v>21275.956440000002</v>
      </c>
      <c r="G55" s="1058">
        <v>17016.591830000001</v>
      </c>
    </row>
    <row r="56" spans="1:7" x14ac:dyDescent="0.2">
      <c r="A56" s="1043" t="s">
        <v>1034</v>
      </c>
      <c r="B56" s="1043" t="s">
        <v>1035</v>
      </c>
      <c r="C56" s="1063" t="s">
        <v>1036</v>
      </c>
      <c r="D56" s="265">
        <v>577.21451000000002</v>
      </c>
      <c r="E56" s="275">
        <v>0</v>
      </c>
      <c r="F56" s="265">
        <v>577.21451000000002</v>
      </c>
      <c r="G56" s="275">
        <v>645.84073999999998</v>
      </c>
    </row>
    <row r="57" spans="1:7" s="196" customFormat="1" x14ac:dyDescent="0.2">
      <c r="A57" s="264" t="s">
        <v>1043</v>
      </c>
      <c r="B57" s="264" t="s">
        <v>1044</v>
      </c>
      <c r="C57" s="269" t="s">
        <v>1045</v>
      </c>
      <c r="D57" s="265">
        <v>4674.9496499999996</v>
      </c>
      <c r="E57" s="275">
        <v>0</v>
      </c>
      <c r="F57" s="265">
        <v>4674.9496499999996</v>
      </c>
      <c r="G57" s="275">
        <v>4664.9877500000002</v>
      </c>
    </row>
    <row r="58" spans="1:7" x14ac:dyDescent="0.2">
      <c r="A58" s="264" t="s">
        <v>1046</v>
      </c>
      <c r="B58" s="264" t="s">
        <v>1047</v>
      </c>
      <c r="C58" s="269" t="s">
        <v>1048</v>
      </c>
      <c r="D58" s="265"/>
      <c r="E58" s="275">
        <v>0</v>
      </c>
      <c r="F58" s="265"/>
      <c r="G58" s="275">
        <v>0</v>
      </c>
    </row>
    <row r="59" spans="1:7" x14ac:dyDescent="0.2">
      <c r="A59" s="264" t="s">
        <v>1049</v>
      </c>
      <c r="B59" s="264" t="s">
        <v>1050</v>
      </c>
      <c r="C59" s="269" t="s">
        <v>1051</v>
      </c>
      <c r="D59" s="265"/>
      <c r="E59" s="275">
        <v>0</v>
      </c>
      <c r="F59" s="265"/>
      <c r="G59" s="275">
        <v>0</v>
      </c>
    </row>
    <row r="60" spans="1:7" x14ac:dyDescent="0.2">
      <c r="A60" s="264" t="s">
        <v>1058</v>
      </c>
      <c r="B60" s="264" t="s">
        <v>1059</v>
      </c>
      <c r="C60" s="269" t="s">
        <v>1060</v>
      </c>
      <c r="D60" s="265">
        <v>200.5625</v>
      </c>
      <c r="E60" s="275">
        <v>0</v>
      </c>
      <c r="F60" s="265">
        <v>200.5625</v>
      </c>
      <c r="G60" s="275">
        <v>61.034999999999997</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334.79199999999997</v>
      </c>
      <c r="E64" s="275">
        <v>0</v>
      </c>
      <c r="F64" s="275">
        <v>334.79199999999997</v>
      </c>
      <c r="G64" s="275">
        <v>285.52199999999999</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15.747999999999999</v>
      </c>
      <c r="E66" s="275">
        <v>0</v>
      </c>
      <c r="F66" s="275">
        <v>15.747999999999999</v>
      </c>
      <c r="G66" s="275">
        <v>0</v>
      </c>
    </row>
    <row r="67" spans="1:7" x14ac:dyDescent="0.2">
      <c r="A67" s="264" t="s">
        <v>1078</v>
      </c>
      <c r="B67" s="264" t="s">
        <v>1079</v>
      </c>
      <c r="C67" s="269" t="s">
        <v>1080</v>
      </c>
      <c r="D67" s="275">
        <v>0</v>
      </c>
      <c r="E67" s="275">
        <v>0</v>
      </c>
      <c r="F67" s="275">
        <v>0</v>
      </c>
      <c r="G67" s="275">
        <v>0</v>
      </c>
    </row>
    <row r="68" spans="1:7" x14ac:dyDescent="0.2">
      <c r="A68" s="264" t="s">
        <v>1081</v>
      </c>
      <c r="B68" s="264" t="s">
        <v>1082</v>
      </c>
      <c r="C68" s="269" t="s">
        <v>1083</v>
      </c>
      <c r="D68" s="275">
        <v>0</v>
      </c>
      <c r="E68" s="275">
        <v>0</v>
      </c>
      <c r="F68" s="275">
        <v>0</v>
      </c>
      <c r="G68" s="275">
        <v>0</v>
      </c>
    </row>
    <row r="69" spans="1:7" x14ac:dyDescent="0.2">
      <c r="A69" s="264" t="s">
        <v>1084</v>
      </c>
      <c r="B69" s="264" t="s">
        <v>1085</v>
      </c>
      <c r="C69" s="269" t="s">
        <v>1086</v>
      </c>
      <c r="D69" s="275">
        <v>0</v>
      </c>
      <c r="E69" s="275">
        <v>0</v>
      </c>
      <c r="F69" s="275">
        <v>0</v>
      </c>
      <c r="G69" s="275">
        <v>1354</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2021.0622100000001</v>
      </c>
      <c r="E71" s="275">
        <v>0</v>
      </c>
      <c r="F71" s="275">
        <v>2021.0622100000001</v>
      </c>
      <c r="G71" s="275">
        <v>1549.1492699999999</v>
      </c>
    </row>
    <row r="72" spans="1:7" x14ac:dyDescent="0.2">
      <c r="A72" s="264" t="s">
        <v>1111</v>
      </c>
      <c r="B72" s="264" t="s">
        <v>1112</v>
      </c>
      <c r="C72" s="269" t="s">
        <v>1113</v>
      </c>
      <c r="D72" s="275">
        <v>230.88174000000001</v>
      </c>
      <c r="E72" s="275">
        <v>0</v>
      </c>
      <c r="F72" s="275">
        <v>230.88174000000001</v>
      </c>
      <c r="G72" s="275">
        <v>270.98818</v>
      </c>
    </row>
    <row r="73" spans="1:7" x14ac:dyDescent="0.2">
      <c r="A73" s="264" t="s">
        <v>1114</v>
      </c>
      <c r="B73" s="264" t="s">
        <v>1115</v>
      </c>
      <c r="C73" s="269" t="s">
        <v>1116</v>
      </c>
      <c r="D73" s="275">
        <v>12651.779839999999</v>
      </c>
      <c r="E73" s="275">
        <v>0</v>
      </c>
      <c r="F73" s="275">
        <v>12651.779839999999</v>
      </c>
      <c r="G73" s="275">
        <v>7579.0721299999996</v>
      </c>
    </row>
    <row r="74" spans="1:7" x14ac:dyDescent="0.2">
      <c r="A74" s="1068" t="s">
        <v>1117</v>
      </c>
      <c r="B74" s="1068" t="s">
        <v>1118</v>
      </c>
      <c r="C74" s="1069" t="s">
        <v>1119</v>
      </c>
      <c r="D74" s="1042">
        <v>568.96599000000003</v>
      </c>
      <c r="E74" s="1042">
        <v>0</v>
      </c>
      <c r="F74" s="1042">
        <v>568.96599000000003</v>
      </c>
      <c r="G74" s="1042">
        <v>605.99675999999999</v>
      </c>
    </row>
    <row r="75" spans="1:7" x14ac:dyDescent="0.2">
      <c r="A75" s="1056" t="s">
        <v>1120</v>
      </c>
      <c r="B75" s="1056" t="s">
        <v>1121</v>
      </c>
      <c r="C75" s="1057" t="s">
        <v>59</v>
      </c>
      <c r="D75" s="1058">
        <v>98861.592050000007</v>
      </c>
      <c r="E75" s="1058"/>
      <c r="F75" s="1058">
        <v>98861.592050000007</v>
      </c>
      <c r="G75" s="1058">
        <v>90340.314859999999</v>
      </c>
    </row>
    <row r="76" spans="1:7" x14ac:dyDescent="0.2">
      <c r="A76" s="268" t="s">
        <v>1122</v>
      </c>
      <c r="B76" s="268" t="s">
        <v>1123</v>
      </c>
      <c r="C76" s="272" t="s">
        <v>1124</v>
      </c>
      <c r="D76" s="265"/>
      <c r="E76" s="265"/>
      <c r="F76" s="265"/>
      <c r="G76" s="265"/>
    </row>
    <row r="77" spans="1:7" x14ac:dyDescent="0.2">
      <c r="A77" s="264" t="s">
        <v>1125</v>
      </c>
      <c r="B77" s="264" t="s">
        <v>1126</v>
      </c>
      <c r="C77" s="269" t="s">
        <v>1127</v>
      </c>
      <c r="D77" s="265"/>
      <c r="E77" s="265"/>
      <c r="F77" s="265"/>
      <c r="G77" s="265"/>
    </row>
    <row r="78" spans="1:7" s="196" customFormat="1" x14ac:dyDescent="0.2">
      <c r="A78" s="264" t="s">
        <v>1128</v>
      </c>
      <c r="B78" s="264" t="s">
        <v>1129</v>
      </c>
      <c r="C78" s="269" t="s">
        <v>1130</v>
      </c>
      <c r="D78" s="265"/>
      <c r="E78" s="265"/>
      <c r="F78" s="265"/>
      <c r="G78" s="265"/>
    </row>
    <row r="79" spans="1:7" s="196" customFormat="1" x14ac:dyDescent="0.2">
      <c r="A79" s="264" t="s">
        <v>1131</v>
      </c>
      <c r="B79" s="264" t="s">
        <v>1132</v>
      </c>
      <c r="C79" s="269" t="s">
        <v>1133</v>
      </c>
      <c r="D79" s="265"/>
      <c r="E79" s="265"/>
      <c r="F79" s="265"/>
      <c r="G79" s="265"/>
    </row>
    <row r="80" spans="1:7" s="196" customFormat="1" x14ac:dyDescent="0.2">
      <c r="A80" s="264" t="s">
        <v>1134</v>
      </c>
      <c r="B80" s="264" t="s">
        <v>1135</v>
      </c>
      <c r="C80" s="269" t="s">
        <v>1136</v>
      </c>
      <c r="D80" s="265"/>
      <c r="E80" s="265"/>
      <c r="F80" s="265"/>
      <c r="G80" s="265"/>
    </row>
    <row r="81" spans="1:7" x14ac:dyDescent="0.2">
      <c r="A81" s="264" t="s">
        <v>1137</v>
      </c>
      <c r="B81" s="264" t="s">
        <v>1138</v>
      </c>
      <c r="C81" s="269" t="s">
        <v>1139</v>
      </c>
      <c r="D81" s="265">
        <v>95918.095740000004</v>
      </c>
      <c r="E81" s="265"/>
      <c r="F81" s="265">
        <v>95918.095740000004</v>
      </c>
      <c r="G81" s="265">
        <v>87200.957989999995</v>
      </c>
    </row>
    <row r="82" spans="1:7" x14ac:dyDescent="0.2">
      <c r="A82" s="264" t="s">
        <v>1140</v>
      </c>
      <c r="B82" s="264" t="s">
        <v>1141</v>
      </c>
      <c r="C82" s="269" t="s">
        <v>1142</v>
      </c>
      <c r="D82" s="265">
        <v>2072.3847799999999</v>
      </c>
      <c r="E82" s="265"/>
      <c r="F82" s="265">
        <v>2072.3847799999999</v>
      </c>
      <c r="G82" s="265">
        <v>2532.5989100000002</v>
      </c>
    </row>
    <row r="83" spans="1:7" x14ac:dyDescent="0.2">
      <c r="A83" s="264" t="s">
        <v>1149</v>
      </c>
      <c r="B83" s="264" t="s">
        <v>1150</v>
      </c>
      <c r="C83" s="269" t="s">
        <v>1151</v>
      </c>
      <c r="D83" s="265">
        <v>6.3818000000000001</v>
      </c>
      <c r="E83" s="265"/>
      <c r="F83" s="265">
        <v>6.3818000000000001</v>
      </c>
      <c r="G83" s="265">
        <v>39.157800000000002</v>
      </c>
    </row>
    <row r="84" spans="1:7" x14ac:dyDescent="0.2">
      <c r="A84" s="264" t="s">
        <v>1152</v>
      </c>
      <c r="B84" s="264" t="s">
        <v>1153</v>
      </c>
      <c r="C84" s="269" t="s">
        <v>1154</v>
      </c>
      <c r="D84" s="265"/>
      <c r="E84" s="265"/>
      <c r="F84" s="265"/>
      <c r="G84" s="265">
        <v>0.15</v>
      </c>
    </row>
    <row r="85" spans="1:7" x14ac:dyDescent="0.2">
      <c r="A85" s="1040" t="s">
        <v>1155</v>
      </c>
      <c r="B85" s="1040" t="s">
        <v>1156</v>
      </c>
      <c r="C85" s="1041" t="s">
        <v>1157</v>
      </c>
      <c r="D85" s="1078">
        <v>864.72973000000002</v>
      </c>
      <c r="E85" s="1078"/>
      <c r="F85" s="1078">
        <v>864.72973000000002</v>
      </c>
      <c r="G85" s="1078">
        <v>567.45015999999998</v>
      </c>
    </row>
    <row r="86" spans="1:7" x14ac:dyDescent="0.2">
      <c r="A86" s="245"/>
      <c r="B86" s="245"/>
      <c r="C86" s="245"/>
      <c r="D86" s="246"/>
      <c r="E86" s="247"/>
      <c r="F86" s="246"/>
      <c r="G86" s="246"/>
    </row>
    <row r="87" spans="1:7" x14ac:dyDescent="0.2">
      <c r="A87" s="245"/>
      <c r="B87" s="245"/>
      <c r="C87" s="245"/>
      <c r="D87" s="246"/>
      <c r="E87" s="247"/>
      <c r="F87" s="246"/>
      <c r="G87" s="246"/>
    </row>
    <row r="88" spans="1:7" x14ac:dyDescent="0.2">
      <c r="A88" s="368"/>
      <c r="B88" s="244"/>
      <c r="C88" s="1065"/>
      <c r="D88" s="1049">
        <v>1</v>
      </c>
      <c r="E88" s="1049">
        <v>2</v>
      </c>
      <c r="F88" s="239"/>
      <c r="G88" s="240"/>
    </row>
    <row r="89" spans="1:7" ht="12.75" customHeight="1" x14ac:dyDescent="0.2">
      <c r="A89" s="1431" t="s">
        <v>881</v>
      </c>
      <c r="B89" s="1432"/>
      <c r="C89" s="1437" t="s">
        <v>882</v>
      </c>
      <c r="D89" s="1451" t="s">
        <v>883</v>
      </c>
      <c r="E89" s="1451"/>
      <c r="F89" s="239"/>
      <c r="G89" s="240"/>
    </row>
    <row r="90" spans="1:7" ht="12.75" customHeight="1" x14ac:dyDescent="0.2">
      <c r="A90" s="1435"/>
      <c r="B90" s="1436"/>
      <c r="C90" s="1442"/>
      <c r="D90" s="1050" t="s">
        <v>884</v>
      </c>
      <c r="E90" s="1051" t="s">
        <v>885</v>
      </c>
      <c r="F90" s="239"/>
      <c r="G90" s="240"/>
    </row>
    <row r="91" spans="1:7" x14ac:dyDescent="0.2">
      <c r="A91" s="1056"/>
      <c r="B91" s="1056" t="s">
        <v>1158</v>
      </c>
      <c r="C91" s="1057" t="s">
        <v>59</v>
      </c>
      <c r="D91" s="1058">
        <v>1822461.0878399999</v>
      </c>
      <c r="E91" s="1058">
        <v>1626323.84671</v>
      </c>
      <c r="F91" s="237"/>
      <c r="G91" s="238"/>
    </row>
    <row r="92" spans="1:7" x14ac:dyDescent="0.2">
      <c r="A92" s="1056" t="s">
        <v>1159</v>
      </c>
      <c r="B92" s="1056" t="s">
        <v>1160</v>
      </c>
      <c r="C92" s="1057" t="s">
        <v>59</v>
      </c>
      <c r="D92" s="1058">
        <v>1752321.24756</v>
      </c>
      <c r="E92" s="1058">
        <v>1562540.47701</v>
      </c>
      <c r="F92" s="237"/>
      <c r="G92" s="238"/>
    </row>
    <row r="93" spans="1:7" s="193" customFormat="1" ht="12.75" customHeight="1" x14ac:dyDescent="0.2">
      <c r="A93" s="1056" t="s">
        <v>1161</v>
      </c>
      <c r="B93" s="1056" t="s">
        <v>1162</v>
      </c>
      <c r="C93" s="1057" t="s">
        <v>59</v>
      </c>
      <c r="D93" s="1058">
        <v>1704992.92013</v>
      </c>
      <c r="E93" s="1058">
        <v>1521474.2782699999</v>
      </c>
      <c r="F93" s="237"/>
      <c r="G93" s="238"/>
    </row>
    <row r="94" spans="1:7" s="193" customFormat="1" x14ac:dyDescent="0.2">
      <c r="A94" s="264" t="s">
        <v>1163</v>
      </c>
      <c r="B94" s="264" t="s">
        <v>1164</v>
      </c>
      <c r="C94" s="269" t="s">
        <v>1165</v>
      </c>
      <c r="D94" s="265">
        <v>1251185.8993500001</v>
      </c>
      <c r="E94" s="265">
        <v>1159000.5931299999</v>
      </c>
      <c r="F94" s="239"/>
      <c r="G94" s="240"/>
    </row>
    <row r="95" spans="1:7" s="196" customFormat="1" x14ac:dyDescent="0.2">
      <c r="A95" s="264" t="s">
        <v>1166</v>
      </c>
      <c r="B95" s="264" t="s">
        <v>1167</v>
      </c>
      <c r="C95" s="269" t="s">
        <v>1168</v>
      </c>
      <c r="D95" s="275">
        <v>454781.80832000001</v>
      </c>
      <c r="E95" s="275">
        <v>363448.47268000001</v>
      </c>
      <c r="F95" s="239"/>
      <c r="G95" s="234"/>
    </row>
    <row r="96" spans="1:7" s="196" customFormat="1" x14ac:dyDescent="0.2">
      <c r="A96" s="264" t="s">
        <v>1169</v>
      </c>
      <c r="B96" s="264" t="s">
        <v>1170</v>
      </c>
      <c r="C96" s="269" t="s">
        <v>1171</v>
      </c>
      <c r="D96" s="275">
        <v>0</v>
      </c>
      <c r="E96" s="275">
        <v>0</v>
      </c>
      <c r="F96" s="241"/>
      <c r="G96" s="234"/>
    </row>
    <row r="97" spans="1:7" s="196" customFormat="1" x14ac:dyDescent="0.2">
      <c r="A97" s="264" t="s">
        <v>1172</v>
      </c>
      <c r="B97" s="264" t="s">
        <v>1173</v>
      </c>
      <c r="C97" s="269" t="s">
        <v>1174</v>
      </c>
      <c r="D97" s="275">
        <v>0</v>
      </c>
      <c r="E97" s="275">
        <v>0</v>
      </c>
      <c r="F97" s="241"/>
      <c r="G97" s="234"/>
    </row>
    <row r="98" spans="1:7" x14ac:dyDescent="0.2">
      <c r="A98" s="264" t="s">
        <v>1175</v>
      </c>
      <c r="B98" s="264" t="s">
        <v>1176</v>
      </c>
      <c r="C98" s="269" t="s">
        <v>1177</v>
      </c>
      <c r="D98" s="275">
        <v>0</v>
      </c>
      <c r="E98" s="275">
        <v>0</v>
      </c>
      <c r="F98" s="241"/>
      <c r="G98" s="234"/>
    </row>
    <row r="99" spans="1:7" x14ac:dyDescent="0.2">
      <c r="A99" s="264" t="s">
        <v>1178</v>
      </c>
      <c r="B99" s="264" t="s">
        <v>1179</v>
      </c>
      <c r="C99" s="269" t="s">
        <v>1180</v>
      </c>
      <c r="D99" s="275">
        <v>-974.78754000000004</v>
      </c>
      <c r="E99" s="275">
        <v>-974.78754000000004</v>
      </c>
      <c r="F99" s="241"/>
      <c r="G99" s="234"/>
    </row>
    <row r="100" spans="1:7" x14ac:dyDescent="0.2">
      <c r="A100" s="1056" t="s">
        <v>1181</v>
      </c>
      <c r="B100" s="1056" t="s">
        <v>1182</v>
      </c>
      <c r="C100" s="1057" t="s">
        <v>59</v>
      </c>
      <c r="D100" s="1058">
        <v>45424.591379999998</v>
      </c>
      <c r="E100" s="1058">
        <v>38013.580269999999</v>
      </c>
      <c r="F100" s="237"/>
      <c r="G100" s="238"/>
    </row>
    <row r="101" spans="1:7" x14ac:dyDescent="0.2">
      <c r="A101" s="264" t="s">
        <v>1183</v>
      </c>
      <c r="B101" s="264" t="s">
        <v>1184</v>
      </c>
      <c r="C101" s="269" t="s">
        <v>1185</v>
      </c>
      <c r="D101" s="265">
        <v>1446.00575</v>
      </c>
      <c r="E101" s="265">
        <v>1391.7214300000001</v>
      </c>
      <c r="F101" s="239"/>
      <c r="G101" s="240"/>
    </row>
    <row r="102" spans="1:7" x14ac:dyDescent="0.2">
      <c r="A102" s="264" t="s">
        <v>1186</v>
      </c>
      <c r="B102" s="264" t="s">
        <v>1187</v>
      </c>
      <c r="C102" s="269" t="s">
        <v>1188</v>
      </c>
      <c r="D102" s="275">
        <v>2150.5406200000002</v>
      </c>
      <c r="E102" s="275">
        <v>2552.1470399999998</v>
      </c>
      <c r="F102" s="239"/>
      <c r="G102" s="240"/>
    </row>
    <row r="103" spans="1:7" x14ac:dyDescent="0.2">
      <c r="A103" s="264" t="s">
        <v>1189</v>
      </c>
      <c r="B103" s="264" t="s">
        <v>1190</v>
      </c>
      <c r="C103" s="269" t="s">
        <v>1191</v>
      </c>
      <c r="D103" s="275">
        <v>7373.2843300000004</v>
      </c>
      <c r="E103" s="275">
        <v>8498.6901099999995</v>
      </c>
      <c r="F103" s="239"/>
      <c r="G103" s="240"/>
    </row>
    <row r="104" spans="1:7" s="196" customFormat="1" ht="13.5" customHeight="1" x14ac:dyDescent="0.2">
      <c r="A104" s="264" t="s">
        <v>1192</v>
      </c>
      <c r="B104" s="264" t="s">
        <v>1193</v>
      </c>
      <c r="C104" s="269" t="s">
        <v>1194</v>
      </c>
      <c r="D104" s="275">
        <v>1268.0859</v>
      </c>
      <c r="E104" s="275">
        <v>1302.9799</v>
      </c>
      <c r="F104" s="241"/>
      <c r="G104" s="234"/>
    </row>
    <row r="105" spans="1:7" x14ac:dyDescent="0.2">
      <c r="A105" s="264" t="s">
        <v>1195</v>
      </c>
      <c r="B105" s="264" t="s">
        <v>1196</v>
      </c>
      <c r="C105" s="269" t="s">
        <v>1197</v>
      </c>
      <c r="D105" s="275">
        <v>33186.674780000001</v>
      </c>
      <c r="E105" s="275">
        <v>24268.041789999999</v>
      </c>
      <c r="F105" s="239"/>
      <c r="G105" s="240"/>
    </row>
    <row r="106" spans="1:7" x14ac:dyDescent="0.2">
      <c r="A106" s="1056" t="s">
        <v>1201</v>
      </c>
      <c r="B106" s="1056" t="s">
        <v>1202</v>
      </c>
      <c r="C106" s="1057" t="s">
        <v>59</v>
      </c>
      <c r="D106" s="1058">
        <v>1903.73605</v>
      </c>
      <c r="E106" s="1058">
        <v>3052.6184699999999</v>
      </c>
      <c r="F106" s="237"/>
      <c r="G106" s="238"/>
    </row>
    <row r="107" spans="1:7" x14ac:dyDescent="0.2">
      <c r="A107" s="264" t="s">
        <v>1203</v>
      </c>
      <c r="B107" s="264" t="s">
        <v>1204</v>
      </c>
      <c r="C107" s="269" t="s">
        <v>59</v>
      </c>
      <c r="D107" s="265">
        <v>1690.1307899999999</v>
      </c>
      <c r="E107" s="265">
        <v>2839.0132100000001</v>
      </c>
      <c r="F107" s="239"/>
      <c r="G107" s="234"/>
    </row>
    <row r="108" spans="1:7" x14ac:dyDescent="0.2">
      <c r="A108" s="264" t="s">
        <v>1205</v>
      </c>
      <c r="B108" s="264" t="s">
        <v>1206</v>
      </c>
      <c r="C108" s="269" t="s">
        <v>1207</v>
      </c>
      <c r="D108" s="275">
        <v>0</v>
      </c>
      <c r="E108" s="275">
        <v>0</v>
      </c>
      <c r="F108" s="241"/>
      <c r="G108" s="240"/>
    </row>
    <row r="109" spans="1:7" x14ac:dyDescent="0.2">
      <c r="A109" s="264" t="s">
        <v>1208</v>
      </c>
      <c r="B109" s="264" t="s">
        <v>1209</v>
      </c>
      <c r="C109" s="269" t="s">
        <v>1210</v>
      </c>
      <c r="D109" s="275">
        <v>213.60525999999999</v>
      </c>
      <c r="E109" s="275">
        <v>213.60525999999999</v>
      </c>
      <c r="F109" s="241"/>
      <c r="G109" s="234"/>
    </row>
    <row r="110" spans="1:7" s="196" customFormat="1" x14ac:dyDescent="0.2">
      <c r="A110" s="1056" t="s">
        <v>1211</v>
      </c>
      <c r="B110" s="1056" t="s">
        <v>1212</v>
      </c>
      <c r="C110" s="1057" t="s">
        <v>59</v>
      </c>
      <c r="D110" s="1058">
        <v>70139.840280000004</v>
      </c>
      <c r="E110" s="1058">
        <v>63783.369700000003</v>
      </c>
      <c r="F110" s="237"/>
      <c r="G110" s="238"/>
    </row>
    <row r="111" spans="1:7" x14ac:dyDescent="0.2">
      <c r="A111" s="1056" t="s">
        <v>1213</v>
      </c>
      <c r="B111" s="1056" t="s">
        <v>1214</v>
      </c>
      <c r="C111" s="1057" t="s">
        <v>59</v>
      </c>
      <c r="D111" s="1058"/>
      <c r="E111" s="1058"/>
      <c r="F111" s="237"/>
      <c r="G111" s="238"/>
    </row>
    <row r="112" spans="1:7" x14ac:dyDescent="0.2">
      <c r="A112" s="264" t="s">
        <v>1215</v>
      </c>
      <c r="B112" s="264" t="s">
        <v>1214</v>
      </c>
      <c r="C112" s="269" t="s">
        <v>1216</v>
      </c>
      <c r="D112" s="265"/>
      <c r="E112" s="265"/>
      <c r="F112" s="241"/>
      <c r="G112" s="234"/>
    </row>
    <row r="113" spans="1:7" x14ac:dyDescent="0.2">
      <c r="A113" s="1056" t="s">
        <v>1217</v>
      </c>
      <c r="B113" s="1056" t="s">
        <v>1218</v>
      </c>
      <c r="C113" s="1057" t="s">
        <v>59</v>
      </c>
      <c r="D113" s="1058">
        <v>22051.907139999999</v>
      </c>
      <c r="E113" s="1058">
        <v>9996.9329300000009</v>
      </c>
      <c r="F113" s="237"/>
      <c r="G113" s="238"/>
    </row>
    <row r="114" spans="1:7" s="196" customFormat="1" x14ac:dyDescent="0.2">
      <c r="A114" s="264" t="s">
        <v>1219</v>
      </c>
      <c r="B114" s="264" t="s">
        <v>1220</v>
      </c>
      <c r="C114" s="269" t="s">
        <v>1221</v>
      </c>
      <c r="D114" s="265"/>
      <c r="E114" s="265"/>
      <c r="F114" s="241"/>
      <c r="G114" s="234"/>
    </row>
    <row r="115" spans="1:7" s="196" customFormat="1" x14ac:dyDescent="0.2">
      <c r="A115" s="264" t="s">
        <v>1222</v>
      </c>
      <c r="B115" s="264" t="s">
        <v>1223</v>
      </c>
      <c r="C115" s="269" t="s">
        <v>1224</v>
      </c>
      <c r="D115" s="275">
        <v>0</v>
      </c>
      <c r="E115" s="275">
        <v>0</v>
      </c>
      <c r="F115" s="241"/>
      <c r="G115" s="234"/>
    </row>
    <row r="116" spans="1:7" x14ac:dyDescent="0.2">
      <c r="A116" s="264" t="s">
        <v>1228</v>
      </c>
      <c r="B116" s="264" t="s">
        <v>1229</v>
      </c>
      <c r="C116" s="269" t="s">
        <v>1230</v>
      </c>
      <c r="D116" s="275">
        <v>0</v>
      </c>
      <c r="E116" s="275">
        <v>0</v>
      </c>
      <c r="F116" s="241"/>
      <c r="G116" s="234"/>
    </row>
    <row r="117" spans="1:7" s="196" customFormat="1" x14ac:dyDescent="0.2">
      <c r="A117" s="264" t="s">
        <v>1237</v>
      </c>
      <c r="B117" s="264" t="s">
        <v>1238</v>
      </c>
      <c r="C117" s="269" t="s">
        <v>1239</v>
      </c>
      <c r="D117" s="275">
        <v>0</v>
      </c>
      <c r="E117" s="275">
        <v>0</v>
      </c>
      <c r="F117" s="241"/>
      <c r="G117" s="234"/>
    </row>
    <row r="118" spans="1:7" x14ac:dyDescent="0.2">
      <c r="A118" s="264" t="s">
        <v>1240</v>
      </c>
      <c r="B118" s="264" t="s">
        <v>1241</v>
      </c>
      <c r="C118" s="269" t="s">
        <v>1242</v>
      </c>
      <c r="D118" s="275">
        <v>22051.907139999999</v>
      </c>
      <c r="E118" s="275">
        <v>9996.9329300000009</v>
      </c>
      <c r="F118" s="241"/>
      <c r="G118" s="234"/>
    </row>
    <row r="119" spans="1:7" x14ac:dyDescent="0.2">
      <c r="A119" s="1056" t="s">
        <v>1243</v>
      </c>
      <c r="B119" s="1056" t="s">
        <v>1244</v>
      </c>
      <c r="C119" s="1057" t="s">
        <v>59</v>
      </c>
      <c r="D119" s="1058">
        <v>48087.933140000001</v>
      </c>
      <c r="E119" s="1058">
        <v>53786.43677</v>
      </c>
      <c r="F119" s="237"/>
      <c r="G119" s="238"/>
    </row>
    <row r="120" spans="1:7" x14ac:dyDescent="0.2">
      <c r="A120" s="264" t="s">
        <v>1245</v>
      </c>
      <c r="B120" s="264" t="s">
        <v>1246</v>
      </c>
      <c r="C120" s="269" t="s">
        <v>1247</v>
      </c>
      <c r="D120" s="265"/>
      <c r="E120" s="265"/>
      <c r="F120" s="241"/>
      <c r="G120" s="234"/>
    </row>
    <row r="121" spans="1:7" x14ac:dyDescent="0.2">
      <c r="A121" s="264" t="s">
        <v>1254</v>
      </c>
      <c r="B121" s="264" t="s">
        <v>1255</v>
      </c>
      <c r="C121" s="269" t="s">
        <v>1256</v>
      </c>
      <c r="D121" s="275">
        <v>0</v>
      </c>
      <c r="E121" s="275">
        <v>0</v>
      </c>
      <c r="F121" s="241"/>
      <c r="G121" s="234"/>
    </row>
    <row r="122" spans="1:7" x14ac:dyDescent="0.2">
      <c r="A122" s="264" t="s">
        <v>1257</v>
      </c>
      <c r="B122" s="264" t="s">
        <v>1258</v>
      </c>
      <c r="C122" s="269" t="s">
        <v>1259</v>
      </c>
      <c r="D122" s="275">
        <v>4082.8779</v>
      </c>
      <c r="E122" s="275">
        <v>4073.2099699999999</v>
      </c>
      <c r="F122" s="239"/>
      <c r="G122" s="240"/>
    </row>
    <row r="123" spans="1:7" x14ac:dyDescent="0.2">
      <c r="A123" s="264" t="s">
        <v>1263</v>
      </c>
      <c r="B123" s="264" t="s">
        <v>1264</v>
      </c>
      <c r="C123" s="269" t="s">
        <v>1265</v>
      </c>
      <c r="D123" s="275">
        <v>269.39999999999998</v>
      </c>
      <c r="E123" s="275">
        <v>70.540000000000006</v>
      </c>
      <c r="F123" s="239"/>
      <c r="G123" s="240"/>
    </row>
    <row r="124" spans="1:7" s="196" customFormat="1" x14ac:dyDescent="0.2">
      <c r="A124" s="264" t="s">
        <v>1269</v>
      </c>
      <c r="B124" s="264" t="s">
        <v>1270</v>
      </c>
      <c r="C124" s="269" t="s">
        <v>1271</v>
      </c>
      <c r="D124" s="275">
        <v>0</v>
      </c>
      <c r="E124" s="275">
        <v>0</v>
      </c>
      <c r="F124" s="241"/>
      <c r="G124" s="234"/>
    </row>
    <row r="125" spans="1:7" ht="12.75" customHeight="1" x14ac:dyDescent="0.2">
      <c r="A125" s="264" t="s">
        <v>1272</v>
      </c>
      <c r="B125" s="264" t="s">
        <v>1273</v>
      </c>
      <c r="C125" s="269" t="s">
        <v>1274</v>
      </c>
      <c r="D125" s="275">
        <v>19019.263999999999</v>
      </c>
      <c r="E125" s="275">
        <v>17518.837</v>
      </c>
      <c r="F125" s="239"/>
      <c r="G125" s="240"/>
    </row>
    <row r="126" spans="1:7" ht="12.75" customHeight="1" x14ac:dyDescent="0.2">
      <c r="A126" s="264" t="s">
        <v>1275</v>
      </c>
      <c r="B126" s="264" t="s">
        <v>1276</v>
      </c>
      <c r="C126" s="269" t="s">
        <v>1277</v>
      </c>
      <c r="D126" s="275">
        <v>38.764000000000003</v>
      </c>
      <c r="E126" s="275">
        <v>121.741</v>
      </c>
      <c r="F126" s="239"/>
      <c r="G126" s="240"/>
    </row>
    <row r="127" spans="1:7" ht="12.75" customHeight="1" x14ac:dyDescent="0.2">
      <c r="A127" s="264" t="s">
        <v>1278</v>
      </c>
      <c r="B127" s="264" t="s">
        <v>1062</v>
      </c>
      <c r="C127" s="269" t="s">
        <v>1063</v>
      </c>
      <c r="D127" s="275">
        <v>7124.4359999999997</v>
      </c>
      <c r="E127" s="275">
        <v>6719.174</v>
      </c>
      <c r="F127" s="239"/>
      <c r="G127" s="240"/>
    </row>
    <row r="128" spans="1:7" ht="12.75" customHeight="1" x14ac:dyDescent="0.2">
      <c r="A128" s="264" t="s">
        <v>1279</v>
      </c>
      <c r="B128" s="264" t="s">
        <v>1065</v>
      </c>
      <c r="C128" s="269" t="s">
        <v>1066</v>
      </c>
      <c r="D128" s="275">
        <v>3057.9989999999998</v>
      </c>
      <c r="E128" s="275">
        <v>2856.0630000000001</v>
      </c>
      <c r="F128" s="239"/>
      <c r="G128" s="240"/>
    </row>
    <row r="129" spans="1:7" ht="12.75" customHeight="1" x14ac:dyDescent="0.2">
      <c r="A129" s="264" t="s">
        <v>1280</v>
      </c>
      <c r="B129" s="264" t="s">
        <v>1068</v>
      </c>
      <c r="C129" s="269" t="s">
        <v>1069</v>
      </c>
      <c r="D129" s="275">
        <v>0</v>
      </c>
      <c r="E129" s="275">
        <v>0</v>
      </c>
      <c r="F129" s="239"/>
      <c r="G129" s="240"/>
    </row>
    <row r="130" spans="1:7" ht="12.75" customHeight="1" x14ac:dyDescent="0.2">
      <c r="A130" s="264" t="s">
        <v>1281</v>
      </c>
      <c r="B130" s="264" t="s">
        <v>1071</v>
      </c>
      <c r="C130" s="269" t="s">
        <v>1072</v>
      </c>
      <c r="D130" s="275">
        <v>28.83</v>
      </c>
      <c r="E130" s="275">
        <v>0</v>
      </c>
      <c r="F130" s="239"/>
      <c r="G130" s="240"/>
    </row>
    <row r="131" spans="1:7" ht="12.75" customHeight="1" x14ac:dyDescent="0.2">
      <c r="A131" s="264" t="s">
        <v>1282</v>
      </c>
      <c r="B131" s="264" t="s">
        <v>1074</v>
      </c>
      <c r="C131" s="269" t="s">
        <v>1075</v>
      </c>
      <c r="D131" s="275">
        <v>2109.0450000000001</v>
      </c>
      <c r="E131" s="275">
        <v>1869.557</v>
      </c>
      <c r="F131" s="241"/>
      <c r="G131" s="234"/>
    </row>
    <row r="132" spans="1:7" ht="12.75" customHeight="1" x14ac:dyDescent="0.2">
      <c r="A132" s="264" t="s">
        <v>1283</v>
      </c>
      <c r="B132" s="264" t="s">
        <v>60</v>
      </c>
      <c r="C132" s="269" t="s">
        <v>1077</v>
      </c>
      <c r="D132" s="275">
        <v>5.4729999999999999</v>
      </c>
      <c r="E132" s="275">
        <v>223.614</v>
      </c>
      <c r="F132" s="239"/>
      <c r="G132" s="240"/>
    </row>
    <row r="133" spans="1:7" ht="12.75" customHeight="1" x14ac:dyDescent="0.2">
      <c r="A133" s="264" t="s">
        <v>1284</v>
      </c>
      <c r="B133" s="264" t="s">
        <v>1285</v>
      </c>
      <c r="C133" s="269" t="s">
        <v>1286</v>
      </c>
      <c r="D133" s="275">
        <v>0</v>
      </c>
      <c r="E133" s="275">
        <v>0</v>
      </c>
      <c r="F133" s="239"/>
      <c r="G133" s="240"/>
    </row>
    <row r="134" spans="1:7" ht="12.75" customHeight="1" x14ac:dyDescent="0.2">
      <c r="A134" s="264" t="s">
        <v>1287</v>
      </c>
      <c r="B134" s="264" t="s">
        <v>1288</v>
      </c>
      <c r="C134" s="269" t="s">
        <v>1289</v>
      </c>
      <c r="D134" s="275">
        <v>0</v>
      </c>
      <c r="E134" s="275">
        <v>0</v>
      </c>
      <c r="F134" s="239"/>
      <c r="G134" s="240"/>
    </row>
    <row r="135" spans="1:7" ht="12.75" customHeight="1" x14ac:dyDescent="0.2">
      <c r="A135" s="264" t="s">
        <v>1290</v>
      </c>
      <c r="B135" s="264" t="s">
        <v>1291</v>
      </c>
      <c r="C135" s="269" t="s">
        <v>1292</v>
      </c>
      <c r="D135" s="275">
        <v>134.19965999999999</v>
      </c>
      <c r="E135" s="275">
        <v>1011.40569</v>
      </c>
      <c r="F135" s="241"/>
      <c r="G135" s="234"/>
    </row>
    <row r="136" spans="1:7" ht="12.75" customHeight="1" x14ac:dyDescent="0.2">
      <c r="A136" s="264" t="s">
        <v>1306</v>
      </c>
      <c r="B136" s="264" t="s">
        <v>1307</v>
      </c>
      <c r="C136" s="269" t="s">
        <v>1308</v>
      </c>
      <c r="D136" s="275">
        <v>2195.8815199999999</v>
      </c>
      <c r="E136" s="275">
        <v>11143.624809999999</v>
      </c>
      <c r="F136" s="241"/>
      <c r="G136" s="234"/>
    </row>
    <row r="137" spans="1:7" ht="12.75" customHeight="1" x14ac:dyDescent="0.2">
      <c r="A137" s="264" t="s">
        <v>1310</v>
      </c>
      <c r="B137" s="264" t="s">
        <v>1311</v>
      </c>
      <c r="C137" s="269" t="s">
        <v>1312</v>
      </c>
      <c r="D137" s="275">
        <v>2506.0867400000002</v>
      </c>
      <c r="E137" s="275">
        <v>1197.78215</v>
      </c>
      <c r="F137" s="241"/>
      <c r="G137" s="234"/>
    </row>
    <row r="138" spans="1:7" ht="12.75" customHeight="1" x14ac:dyDescent="0.2">
      <c r="A138" s="264" t="s">
        <v>1313</v>
      </c>
      <c r="B138" s="264" t="s">
        <v>1314</v>
      </c>
      <c r="C138" s="269" t="s">
        <v>1315</v>
      </c>
      <c r="D138" s="275">
        <v>3644.2222499999998</v>
      </c>
      <c r="E138" s="275">
        <v>3677.88355</v>
      </c>
      <c r="F138" s="241"/>
      <c r="G138" s="234"/>
    </row>
    <row r="139" spans="1:7" ht="12.75" customHeight="1" x14ac:dyDescent="0.2">
      <c r="A139" s="264" t="s">
        <v>1316</v>
      </c>
      <c r="B139" s="264" t="s">
        <v>1317</v>
      </c>
      <c r="C139" s="269" t="s">
        <v>1318</v>
      </c>
      <c r="D139" s="275">
        <v>3296.5988600000001</v>
      </c>
      <c r="E139" s="275">
        <v>3209.7129399999999</v>
      </c>
      <c r="F139" s="241"/>
      <c r="G139" s="234"/>
    </row>
    <row r="140" spans="1:7" ht="12.75" customHeight="1" x14ac:dyDescent="0.2">
      <c r="A140" s="1040" t="s">
        <v>1319</v>
      </c>
      <c r="B140" s="1040" t="s">
        <v>1320</v>
      </c>
      <c r="C140" s="1041" t="s">
        <v>1321</v>
      </c>
      <c r="D140" s="1078">
        <v>574.85521000000006</v>
      </c>
      <c r="E140" s="1078">
        <v>93.291659999999993</v>
      </c>
      <c r="F140" s="241"/>
      <c r="G140" s="234"/>
    </row>
    <row r="141" spans="1:7" ht="12.75" customHeight="1" x14ac:dyDescent="0.2"/>
    <row r="142" spans="1:7" ht="12.75" customHeight="1" x14ac:dyDescent="0.2"/>
    <row r="143" spans="1:7" ht="12.75" customHeight="1" x14ac:dyDescent="0.2"/>
    <row r="144" spans="1:7" ht="12.75" customHeight="1" x14ac:dyDescent="0.2"/>
    <row r="145" ht="12.75" customHeight="1" x14ac:dyDescent="0.2"/>
    <row r="146" ht="12.75" customHeight="1" x14ac:dyDescent="0.2"/>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24" fitToHeight="2" orientation="portrait" useFirstPageNumber="1" r:id="rId1"/>
  <headerFooter>
    <oddHeader>&amp;L&amp;"Tahoma,Kurzíva"Závěrečný účet Moravskoslezského kraje za rok 2025&amp;R&amp;"Tahoma,Kurzíva"Tabulka č. 45</oddHeader>
    <oddFooter>&amp;C&amp;"Tahoma,Obyčejné"&amp;P</oddFooter>
  </headerFooter>
  <rowBreaks count="1" manualBreakCount="1">
    <brk id="74" max="6"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3DDE-A63E-48FE-A938-3BC1E942651F}">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1510</v>
      </c>
      <c r="B2" s="1430"/>
      <c r="C2" s="1430"/>
      <c r="D2" s="1430"/>
      <c r="E2" s="1430"/>
      <c r="F2" s="1430"/>
      <c r="G2" s="1430"/>
    </row>
    <row r="4" spans="1:7" ht="12.75" customHeight="1" x14ac:dyDescent="0.2">
      <c r="A4" s="369"/>
      <c r="B4" s="370"/>
      <c r="C4" s="1070"/>
      <c r="D4" s="1071">
        <v>1</v>
      </c>
      <c r="E4" s="1071">
        <v>2</v>
      </c>
      <c r="F4" s="1071">
        <v>3</v>
      </c>
      <c r="G4" s="1071">
        <v>4</v>
      </c>
    </row>
    <row r="5" spans="1:7" s="193" customFormat="1" ht="12.75" customHeight="1" x14ac:dyDescent="0.2">
      <c r="A5" s="1452" t="s">
        <v>881</v>
      </c>
      <c r="B5" s="1453"/>
      <c r="C5" s="1456" t="s">
        <v>882</v>
      </c>
      <c r="D5" s="1458" t="s">
        <v>1325</v>
      </c>
      <c r="E5" s="1458"/>
      <c r="F5" s="1458" t="s">
        <v>1326</v>
      </c>
      <c r="G5" s="1458"/>
    </row>
    <row r="6" spans="1:7" s="193" customFormat="1" ht="2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6">
        <v>506556.36005999998</v>
      </c>
      <c r="E7" s="1076">
        <v>2431.6386200000002</v>
      </c>
      <c r="F7" s="1076">
        <v>461785.56991999998</v>
      </c>
      <c r="G7" s="1076">
        <v>2006.4795899999999</v>
      </c>
    </row>
    <row r="8" spans="1:7" x14ac:dyDescent="0.2">
      <c r="A8" s="1035" t="s">
        <v>892</v>
      </c>
      <c r="B8" s="1035" t="s">
        <v>1330</v>
      </c>
      <c r="C8" s="1061" t="s">
        <v>59</v>
      </c>
      <c r="D8" s="1076">
        <v>505744.99823000003</v>
      </c>
      <c r="E8" s="1076">
        <v>2427.7020699999998</v>
      </c>
      <c r="F8" s="1076">
        <v>460337.41275999998</v>
      </c>
      <c r="G8" s="1076">
        <v>1986.2259899999999</v>
      </c>
    </row>
    <row r="9" spans="1:7" x14ac:dyDescent="0.2">
      <c r="A9" s="1043" t="s">
        <v>894</v>
      </c>
      <c r="B9" s="1043" t="s">
        <v>1331</v>
      </c>
      <c r="C9" s="1063" t="s">
        <v>1332</v>
      </c>
      <c r="D9" s="271">
        <v>19555.070390000001</v>
      </c>
      <c r="E9" s="271">
        <v>5.3287300000000002</v>
      </c>
      <c r="F9" s="271">
        <v>18965.661909999999</v>
      </c>
      <c r="G9" s="271">
        <v>14.95627</v>
      </c>
    </row>
    <row r="10" spans="1:7" x14ac:dyDescent="0.2">
      <c r="A10" s="264" t="s">
        <v>897</v>
      </c>
      <c r="B10" s="264" t="s">
        <v>1333</v>
      </c>
      <c r="C10" s="269" t="s">
        <v>1334</v>
      </c>
      <c r="D10" s="271">
        <v>24118.247100000001</v>
      </c>
      <c r="E10" s="271">
        <v>83.870040000000003</v>
      </c>
      <c r="F10" s="271">
        <v>23870.527989999999</v>
      </c>
      <c r="G10" s="271">
        <v>75.321219999999997</v>
      </c>
    </row>
    <row r="11" spans="1:7" x14ac:dyDescent="0.2">
      <c r="A11" s="264" t="s">
        <v>900</v>
      </c>
      <c r="B11" s="264" t="s">
        <v>1335</v>
      </c>
      <c r="C11" s="269" t="s">
        <v>1336</v>
      </c>
      <c r="D11" s="271">
        <v>0</v>
      </c>
      <c r="E11" s="271">
        <v>0</v>
      </c>
      <c r="F11" s="271">
        <v>0</v>
      </c>
      <c r="G11" s="271">
        <v>0</v>
      </c>
    </row>
    <row r="12" spans="1:7" x14ac:dyDescent="0.2">
      <c r="A12" s="264" t="s">
        <v>903</v>
      </c>
      <c r="B12" s="264" t="s">
        <v>1337</v>
      </c>
      <c r="C12" s="269" t="s">
        <v>1338</v>
      </c>
      <c r="D12" s="271">
        <v>699.17944999999997</v>
      </c>
      <c r="E12" s="271">
        <v>984.72730000000001</v>
      </c>
      <c r="F12" s="271">
        <v>1066.59672</v>
      </c>
      <c r="G12" s="271">
        <v>1051.6612500000001</v>
      </c>
    </row>
    <row r="13" spans="1:7" x14ac:dyDescent="0.2">
      <c r="A13" s="264" t="s">
        <v>906</v>
      </c>
      <c r="B13" s="264" t="s">
        <v>1339</v>
      </c>
      <c r="C13" s="269" t="s">
        <v>1340</v>
      </c>
      <c r="D13" s="271">
        <v>-33.48677</v>
      </c>
      <c r="E13" s="271">
        <v>0</v>
      </c>
      <c r="F13" s="271">
        <v>-96.922979999999995</v>
      </c>
      <c r="G13" s="271">
        <v>0</v>
      </c>
    </row>
    <row r="14" spans="1:7" x14ac:dyDescent="0.2">
      <c r="A14" s="264" t="s">
        <v>909</v>
      </c>
      <c r="B14" s="264" t="s">
        <v>1341</v>
      </c>
      <c r="C14" s="269" t="s">
        <v>1342</v>
      </c>
      <c r="D14" s="271">
        <v>0</v>
      </c>
      <c r="E14" s="271">
        <v>0</v>
      </c>
      <c r="F14" s="271">
        <v>-258.37878999999998</v>
      </c>
      <c r="G14" s="271">
        <v>0</v>
      </c>
    </row>
    <row r="15" spans="1:7" x14ac:dyDescent="0.2">
      <c r="A15" s="264" t="s">
        <v>912</v>
      </c>
      <c r="B15" s="264" t="s">
        <v>1343</v>
      </c>
      <c r="C15" s="269" t="s">
        <v>1344</v>
      </c>
      <c r="D15" s="271">
        <v>-58.227339999999998</v>
      </c>
      <c r="E15" s="271">
        <v>0</v>
      </c>
      <c r="F15" s="271">
        <v>-286.83076999999997</v>
      </c>
      <c r="G15" s="271">
        <v>0</v>
      </c>
    </row>
    <row r="16" spans="1:7" x14ac:dyDescent="0.2">
      <c r="A16" s="264" t="s">
        <v>915</v>
      </c>
      <c r="B16" s="264" t="s">
        <v>152</v>
      </c>
      <c r="C16" s="269" t="s">
        <v>1345</v>
      </c>
      <c r="D16" s="271">
        <v>18707.143919999999</v>
      </c>
      <c r="E16" s="271">
        <v>537.66561000000002</v>
      </c>
      <c r="F16" s="271">
        <v>21187.618740000002</v>
      </c>
      <c r="G16" s="271">
        <v>375.01476000000002</v>
      </c>
    </row>
    <row r="17" spans="1:7" x14ac:dyDescent="0.2">
      <c r="A17" s="264" t="s">
        <v>918</v>
      </c>
      <c r="B17" s="264" t="s">
        <v>138</v>
      </c>
      <c r="C17" s="269" t="s">
        <v>1346</v>
      </c>
      <c r="D17" s="271">
        <v>5125.3535899999997</v>
      </c>
      <c r="E17" s="271">
        <v>0</v>
      </c>
      <c r="F17" s="271">
        <v>3137.8534399999999</v>
      </c>
      <c r="G17" s="271">
        <v>0</v>
      </c>
    </row>
    <row r="18" spans="1:7" x14ac:dyDescent="0.2">
      <c r="A18" s="264" t="s">
        <v>1347</v>
      </c>
      <c r="B18" s="264" t="s">
        <v>1348</v>
      </c>
      <c r="C18" s="269" t="s">
        <v>1349</v>
      </c>
      <c r="D18" s="271">
        <v>254.91107</v>
      </c>
      <c r="E18" s="271">
        <v>0</v>
      </c>
      <c r="F18" s="271">
        <v>334.74979000000002</v>
      </c>
      <c r="G18" s="271">
        <v>0</v>
      </c>
    </row>
    <row r="19" spans="1:7" x14ac:dyDescent="0.2">
      <c r="A19" s="264" t="s">
        <v>1350</v>
      </c>
      <c r="B19" s="264" t="s">
        <v>1351</v>
      </c>
      <c r="C19" s="269" t="s">
        <v>1352</v>
      </c>
      <c r="D19" s="271">
        <v>0</v>
      </c>
      <c r="E19" s="271">
        <v>0</v>
      </c>
      <c r="F19" s="271">
        <v>0</v>
      </c>
      <c r="G19" s="271">
        <v>0</v>
      </c>
    </row>
    <row r="20" spans="1:7" x14ac:dyDescent="0.2">
      <c r="A20" s="264" t="s">
        <v>1353</v>
      </c>
      <c r="B20" s="264" t="s">
        <v>1354</v>
      </c>
      <c r="C20" s="269" t="s">
        <v>1355</v>
      </c>
      <c r="D20" s="271">
        <v>64885.14733</v>
      </c>
      <c r="E20" s="271">
        <v>55.090139999999998</v>
      </c>
      <c r="F20" s="271">
        <v>66587.358399999997</v>
      </c>
      <c r="G20" s="271">
        <v>50.743830000000003</v>
      </c>
    </row>
    <row r="21" spans="1:7" x14ac:dyDescent="0.2">
      <c r="A21" s="264" t="s">
        <v>1356</v>
      </c>
      <c r="B21" s="264" t="s">
        <v>1357</v>
      </c>
      <c r="C21" s="269" t="s">
        <v>1358</v>
      </c>
      <c r="D21" s="271">
        <v>240086.535</v>
      </c>
      <c r="E21" s="271">
        <v>206.357</v>
      </c>
      <c r="F21" s="271">
        <v>208865.18273</v>
      </c>
      <c r="G21" s="271">
        <v>160.45227</v>
      </c>
    </row>
    <row r="22" spans="1:7" x14ac:dyDescent="0.2">
      <c r="A22" s="264" t="s">
        <v>1359</v>
      </c>
      <c r="B22" s="264" t="s">
        <v>1360</v>
      </c>
      <c r="C22" s="269" t="s">
        <v>1361</v>
      </c>
      <c r="D22" s="271">
        <v>77333.454769999997</v>
      </c>
      <c r="E22" s="271">
        <v>71.929230000000004</v>
      </c>
      <c r="F22" s="271">
        <v>65897.1198</v>
      </c>
      <c r="G22" s="271">
        <v>51.498530000000002</v>
      </c>
    </row>
    <row r="23" spans="1:7" x14ac:dyDescent="0.2">
      <c r="A23" s="264" t="s">
        <v>1362</v>
      </c>
      <c r="B23" s="264" t="s">
        <v>1363</v>
      </c>
      <c r="C23" s="269" t="s">
        <v>1364</v>
      </c>
      <c r="D23" s="271">
        <v>839.20570999999995</v>
      </c>
      <c r="E23" s="271">
        <v>0</v>
      </c>
      <c r="F23" s="271">
        <v>697.32312999999999</v>
      </c>
      <c r="G23" s="271">
        <v>5.8999999999999999E-3</v>
      </c>
    </row>
    <row r="24" spans="1:7" x14ac:dyDescent="0.2">
      <c r="A24" s="264" t="s">
        <v>1365</v>
      </c>
      <c r="B24" s="264" t="s">
        <v>1366</v>
      </c>
      <c r="C24" s="269" t="s">
        <v>1367</v>
      </c>
      <c r="D24" s="271">
        <v>10848.290209999999</v>
      </c>
      <c r="E24" s="271">
        <v>2.5365600000000001</v>
      </c>
      <c r="F24" s="271">
        <v>8233.1396700000005</v>
      </c>
      <c r="G24" s="271">
        <v>1.0612900000000001</v>
      </c>
    </row>
    <row r="25" spans="1:7" x14ac:dyDescent="0.2">
      <c r="A25" s="264" t="s">
        <v>1368</v>
      </c>
      <c r="B25" s="264" t="s">
        <v>1369</v>
      </c>
      <c r="C25" s="269" t="s">
        <v>1370</v>
      </c>
      <c r="D25" s="271">
        <v>147.25854000000001</v>
      </c>
      <c r="E25" s="271">
        <v>0</v>
      </c>
      <c r="F25" s="271">
        <v>118.44063</v>
      </c>
      <c r="G25" s="271">
        <v>0</v>
      </c>
    </row>
    <row r="26" spans="1:7" x14ac:dyDescent="0.2">
      <c r="A26" s="264" t="s">
        <v>1371</v>
      </c>
      <c r="B26" s="264" t="s">
        <v>1372</v>
      </c>
      <c r="C26" s="269" t="s">
        <v>1373</v>
      </c>
      <c r="D26" s="271">
        <v>0</v>
      </c>
      <c r="E26" s="271">
        <v>0</v>
      </c>
      <c r="F26" s="271">
        <v>0</v>
      </c>
      <c r="G26" s="271">
        <v>0</v>
      </c>
    </row>
    <row r="27" spans="1:7" x14ac:dyDescent="0.2">
      <c r="A27" s="264" t="s">
        <v>1374</v>
      </c>
      <c r="B27" s="264" t="s">
        <v>1375</v>
      </c>
      <c r="C27" s="269" t="s">
        <v>1376</v>
      </c>
      <c r="D27" s="271">
        <v>11.676</v>
      </c>
      <c r="E27" s="271">
        <v>0</v>
      </c>
      <c r="F27" s="271">
        <v>11.606</v>
      </c>
      <c r="G27" s="271">
        <v>0</v>
      </c>
    </row>
    <row r="28" spans="1:7" x14ac:dyDescent="0.2">
      <c r="A28" s="264" t="s">
        <v>1377</v>
      </c>
      <c r="B28" s="264" t="s">
        <v>1378</v>
      </c>
      <c r="C28" s="269" t="s">
        <v>1379</v>
      </c>
      <c r="D28" s="271">
        <v>782.51359000000002</v>
      </c>
      <c r="E28" s="271">
        <v>0</v>
      </c>
      <c r="F28" s="271">
        <v>700.28574000000003</v>
      </c>
      <c r="G28" s="271">
        <v>0</v>
      </c>
    </row>
    <row r="29" spans="1:7" x14ac:dyDescent="0.2">
      <c r="A29" s="264" t="s">
        <v>1380</v>
      </c>
      <c r="B29" s="264" t="s">
        <v>1381</v>
      </c>
      <c r="C29" s="269" t="s">
        <v>1382</v>
      </c>
      <c r="D29" s="271">
        <v>18.945219999999999</v>
      </c>
      <c r="E29" s="271">
        <v>0</v>
      </c>
      <c r="F29" s="271">
        <v>0</v>
      </c>
      <c r="G29" s="271">
        <v>0</v>
      </c>
    </row>
    <row r="30" spans="1:7" x14ac:dyDescent="0.2">
      <c r="A30" s="264" t="s">
        <v>1383</v>
      </c>
      <c r="B30" s="264" t="s">
        <v>1384</v>
      </c>
      <c r="C30" s="269" t="s">
        <v>1385</v>
      </c>
      <c r="D30" s="271">
        <v>0</v>
      </c>
      <c r="E30" s="271">
        <v>0</v>
      </c>
      <c r="F30" s="271">
        <v>26.512530000000002</v>
      </c>
      <c r="G30" s="271">
        <v>0</v>
      </c>
    </row>
    <row r="31" spans="1:7" x14ac:dyDescent="0.2">
      <c r="A31" s="264" t="s">
        <v>1386</v>
      </c>
      <c r="B31" s="264" t="s">
        <v>1387</v>
      </c>
      <c r="C31" s="269" t="s">
        <v>1388</v>
      </c>
      <c r="D31" s="271">
        <v>0</v>
      </c>
      <c r="E31" s="271">
        <v>0</v>
      </c>
      <c r="F31" s="271">
        <v>0</v>
      </c>
      <c r="G31" s="271">
        <v>0</v>
      </c>
    </row>
    <row r="32" spans="1:7" x14ac:dyDescent="0.2">
      <c r="A32" s="264" t="s">
        <v>1389</v>
      </c>
      <c r="B32" s="264" t="s">
        <v>1390</v>
      </c>
      <c r="C32" s="269" t="s">
        <v>1391</v>
      </c>
      <c r="D32" s="271">
        <v>0</v>
      </c>
      <c r="E32" s="271">
        <v>0</v>
      </c>
      <c r="F32" s="271">
        <v>0</v>
      </c>
      <c r="G32" s="271">
        <v>0</v>
      </c>
    </row>
    <row r="33" spans="1:7" x14ac:dyDescent="0.2">
      <c r="A33" s="264" t="s">
        <v>1392</v>
      </c>
      <c r="B33" s="264" t="s">
        <v>1393</v>
      </c>
      <c r="C33" s="269" t="s">
        <v>1394</v>
      </c>
      <c r="D33" s="271">
        <v>2191.4609999999998</v>
      </c>
      <c r="E33" s="271">
        <v>0</v>
      </c>
      <c r="F33" s="271">
        <v>0.76600000000000001</v>
      </c>
      <c r="G33" s="271">
        <v>0</v>
      </c>
    </row>
    <row r="34" spans="1:7" x14ac:dyDescent="0.2">
      <c r="A34" s="264" t="s">
        <v>1395</v>
      </c>
      <c r="B34" s="264" t="s">
        <v>1396</v>
      </c>
      <c r="C34" s="269" t="s">
        <v>1397</v>
      </c>
      <c r="D34" s="271">
        <v>0</v>
      </c>
      <c r="E34" s="271">
        <v>0</v>
      </c>
      <c r="F34" s="271">
        <v>1.6850000000000001</v>
      </c>
      <c r="G34" s="271">
        <v>0</v>
      </c>
    </row>
    <row r="35" spans="1:7" x14ac:dyDescent="0.2">
      <c r="A35" s="264" t="s">
        <v>1398</v>
      </c>
      <c r="B35" s="264" t="s">
        <v>1399</v>
      </c>
      <c r="C35" s="269" t="s">
        <v>1400</v>
      </c>
      <c r="D35" s="271">
        <v>32262.58727</v>
      </c>
      <c r="E35" s="271">
        <v>168.45678000000001</v>
      </c>
      <c r="F35" s="271">
        <v>26490.947209999998</v>
      </c>
      <c r="G35" s="271">
        <v>141.29552000000001</v>
      </c>
    </row>
    <row r="36" spans="1:7" x14ac:dyDescent="0.2">
      <c r="A36" s="264" t="s">
        <v>1401</v>
      </c>
      <c r="B36" s="264" t="s">
        <v>1402</v>
      </c>
      <c r="C36" s="269" t="s">
        <v>1403</v>
      </c>
      <c r="D36" s="271">
        <v>0</v>
      </c>
      <c r="E36" s="271">
        <v>0</v>
      </c>
      <c r="F36" s="271">
        <v>0</v>
      </c>
      <c r="G36" s="271">
        <v>0</v>
      </c>
    </row>
    <row r="37" spans="1:7" x14ac:dyDescent="0.2">
      <c r="A37" s="264" t="s">
        <v>1404</v>
      </c>
      <c r="B37" s="264" t="s">
        <v>1405</v>
      </c>
      <c r="C37" s="269" t="s">
        <v>1406</v>
      </c>
      <c r="D37" s="271">
        <v>8.5000000000000006E-2</v>
      </c>
      <c r="E37" s="271">
        <v>0</v>
      </c>
      <c r="F37" s="271">
        <v>70.314999999999998</v>
      </c>
      <c r="G37" s="271">
        <v>0</v>
      </c>
    </row>
    <row r="38" spans="1:7" x14ac:dyDescent="0.2">
      <c r="A38" s="264" t="s">
        <v>1407</v>
      </c>
      <c r="B38" s="264" t="s">
        <v>1408</v>
      </c>
      <c r="C38" s="269" t="s">
        <v>1409</v>
      </c>
      <c r="D38" s="271">
        <v>0</v>
      </c>
      <c r="E38" s="271">
        <v>0</v>
      </c>
      <c r="F38" s="271">
        <v>0</v>
      </c>
      <c r="G38" s="271">
        <v>0</v>
      </c>
    </row>
    <row r="39" spans="1:7" x14ac:dyDescent="0.2">
      <c r="A39" s="264" t="s">
        <v>1410</v>
      </c>
      <c r="B39" s="264" t="s">
        <v>1411</v>
      </c>
      <c r="C39" s="269" t="s">
        <v>1412</v>
      </c>
      <c r="D39" s="271">
        <v>0</v>
      </c>
      <c r="E39" s="271">
        <v>0</v>
      </c>
      <c r="F39" s="271">
        <v>0</v>
      </c>
      <c r="G39" s="271">
        <v>0</v>
      </c>
    </row>
    <row r="40" spans="1:7" x14ac:dyDescent="0.2">
      <c r="A40" s="264" t="s">
        <v>1413</v>
      </c>
      <c r="B40" s="264" t="s">
        <v>1414</v>
      </c>
      <c r="C40" s="269" t="s">
        <v>1415</v>
      </c>
      <c r="D40" s="271">
        <v>0</v>
      </c>
      <c r="E40" s="271">
        <v>0</v>
      </c>
      <c r="F40" s="271">
        <v>0</v>
      </c>
      <c r="G40" s="271">
        <v>0</v>
      </c>
    </row>
    <row r="41" spans="1:7" x14ac:dyDescent="0.2">
      <c r="A41" s="264" t="s">
        <v>1416</v>
      </c>
      <c r="B41" s="264" t="s">
        <v>1417</v>
      </c>
      <c r="C41" s="269" t="s">
        <v>1418</v>
      </c>
      <c r="D41" s="271">
        <v>0</v>
      </c>
      <c r="E41" s="271">
        <v>0</v>
      </c>
      <c r="F41" s="271">
        <v>8.7409999999999997</v>
      </c>
      <c r="G41" s="271">
        <v>0</v>
      </c>
    </row>
    <row r="42" spans="1:7" x14ac:dyDescent="0.2">
      <c r="A42" s="264" t="s">
        <v>1419</v>
      </c>
      <c r="B42" s="264" t="s">
        <v>1420</v>
      </c>
      <c r="C42" s="269" t="s">
        <v>1421</v>
      </c>
      <c r="D42" s="271">
        <v>7992.3326200000001</v>
      </c>
      <c r="E42" s="271">
        <v>311.74061999999998</v>
      </c>
      <c r="F42" s="271">
        <v>13942.8446</v>
      </c>
      <c r="G42" s="271">
        <v>64.215000000000003</v>
      </c>
    </row>
    <row r="43" spans="1:7" x14ac:dyDescent="0.2">
      <c r="A43" s="264" t="s">
        <v>1422</v>
      </c>
      <c r="B43" s="264" t="s">
        <v>1423</v>
      </c>
      <c r="C43" s="269" t="s">
        <v>1424</v>
      </c>
      <c r="D43" s="271">
        <v>-22.68544</v>
      </c>
      <c r="E43" s="271">
        <v>6.0000000000000002E-5</v>
      </c>
      <c r="F43" s="271">
        <v>764.26927000000001</v>
      </c>
      <c r="G43" s="271">
        <v>1.4999999999999999E-4</v>
      </c>
    </row>
    <row r="44" spans="1:7" x14ac:dyDescent="0.2">
      <c r="A44" s="1035" t="s">
        <v>921</v>
      </c>
      <c r="B44" s="1035" t="s">
        <v>1425</v>
      </c>
      <c r="C44" s="1061" t="s">
        <v>59</v>
      </c>
      <c r="D44" s="1076">
        <v>246.10373000000001</v>
      </c>
      <c r="E44" s="1076">
        <v>0</v>
      </c>
      <c r="F44" s="1076">
        <v>346.29273999999998</v>
      </c>
      <c r="G44" s="1076">
        <v>0</v>
      </c>
    </row>
    <row r="45" spans="1:7" x14ac:dyDescent="0.2">
      <c r="A45" s="264" t="s">
        <v>923</v>
      </c>
      <c r="B45" s="264" t="s">
        <v>1426</v>
      </c>
      <c r="C45" s="269" t="s">
        <v>1427</v>
      </c>
      <c r="D45" s="271">
        <v>0</v>
      </c>
      <c r="E45" s="271">
        <v>0</v>
      </c>
      <c r="F45" s="271">
        <v>0</v>
      </c>
      <c r="G45" s="271">
        <v>0</v>
      </c>
    </row>
    <row r="46" spans="1:7" x14ac:dyDescent="0.2">
      <c r="A46" s="264" t="s">
        <v>925</v>
      </c>
      <c r="B46" s="264" t="s">
        <v>1428</v>
      </c>
      <c r="C46" s="269" t="s">
        <v>1429</v>
      </c>
      <c r="D46" s="271">
        <v>0</v>
      </c>
      <c r="E46" s="271">
        <v>0</v>
      </c>
      <c r="F46" s="271">
        <v>0</v>
      </c>
      <c r="G46" s="271">
        <v>0</v>
      </c>
    </row>
    <row r="47" spans="1:7" x14ac:dyDescent="0.2">
      <c r="A47" s="264" t="s">
        <v>928</v>
      </c>
      <c r="B47" s="264" t="s">
        <v>1430</v>
      </c>
      <c r="C47" s="269" t="s">
        <v>1431</v>
      </c>
      <c r="D47" s="271">
        <v>153.46426</v>
      </c>
      <c r="E47" s="271">
        <v>0</v>
      </c>
      <c r="F47" s="271">
        <v>264.84593999999998</v>
      </c>
      <c r="G47" s="271">
        <v>0</v>
      </c>
    </row>
    <row r="48" spans="1:7" x14ac:dyDescent="0.2">
      <c r="A48" s="264" t="s">
        <v>931</v>
      </c>
      <c r="B48" s="264" t="s">
        <v>1432</v>
      </c>
      <c r="C48" s="269" t="s">
        <v>1433</v>
      </c>
      <c r="D48" s="271">
        <v>0</v>
      </c>
      <c r="E48" s="271">
        <v>0</v>
      </c>
      <c r="F48" s="271">
        <v>0</v>
      </c>
      <c r="G48" s="271">
        <v>0</v>
      </c>
    </row>
    <row r="49" spans="1:7" x14ac:dyDescent="0.2">
      <c r="A49" s="264" t="s">
        <v>934</v>
      </c>
      <c r="B49" s="264" t="s">
        <v>1434</v>
      </c>
      <c r="C49" s="269" t="s">
        <v>1435</v>
      </c>
      <c r="D49" s="271">
        <v>92.639470000000003</v>
      </c>
      <c r="E49" s="271">
        <v>0</v>
      </c>
      <c r="F49" s="271">
        <v>81.446799999999996</v>
      </c>
      <c r="G49" s="271">
        <v>0</v>
      </c>
    </row>
    <row r="50" spans="1:7" x14ac:dyDescent="0.2">
      <c r="A50" s="1035" t="s">
        <v>952</v>
      </c>
      <c r="B50" s="1035" t="s">
        <v>1436</v>
      </c>
      <c r="C50" s="1061" t="s">
        <v>59</v>
      </c>
      <c r="D50" s="1076">
        <v>0</v>
      </c>
      <c r="E50" s="1076">
        <v>0</v>
      </c>
      <c r="F50" s="1076">
        <v>0</v>
      </c>
      <c r="G50" s="1076">
        <v>0</v>
      </c>
    </row>
    <row r="51" spans="1:7" x14ac:dyDescent="0.2">
      <c r="A51" s="264" t="s">
        <v>954</v>
      </c>
      <c r="B51" s="264" t="s">
        <v>1437</v>
      </c>
      <c r="C51" s="269" t="s">
        <v>1438</v>
      </c>
      <c r="D51" s="271">
        <v>0</v>
      </c>
      <c r="E51" s="271">
        <v>0</v>
      </c>
      <c r="F51" s="271">
        <v>0</v>
      </c>
      <c r="G51" s="271">
        <v>0</v>
      </c>
    </row>
    <row r="52" spans="1:7" x14ac:dyDescent="0.2">
      <c r="A52" s="264" t="s">
        <v>957</v>
      </c>
      <c r="B52" s="264" t="s">
        <v>1439</v>
      </c>
      <c r="C52" s="269" t="s">
        <v>1440</v>
      </c>
      <c r="D52" s="271">
        <v>0</v>
      </c>
      <c r="E52" s="271">
        <v>0</v>
      </c>
      <c r="F52" s="271">
        <v>0</v>
      </c>
      <c r="G52" s="271">
        <v>0</v>
      </c>
    </row>
    <row r="53" spans="1:7" x14ac:dyDescent="0.2">
      <c r="A53" s="1035" t="s">
        <v>1441</v>
      </c>
      <c r="B53" s="1035" t="s">
        <v>1071</v>
      </c>
      <c r="C53" s="1061" t="s">
        <v>59</v>
      </c>
      <c r="D53" s="1076">
        <v>565.25810000000001</v>
      </c>
      <c r="E53" s="1076">
        <v>3.93655</v>
      </c>
      <c r="F53" s="1076">
        <v>1101.8644200000001</v>
      </c>
      <c r="G53" s="1076">
        <v>20.253599999999999</v>
      </c>
    </row>
    <row r="54" spans="1:7" x14ac:dyDescent="0.2">
      <c r="A54" s="264" t="s">
        <v>1442</v>
      </c>
      <c r="B54" s="264" t="s">
        <v>1071</v>
      </c>
      <c r="C54" s="269" t="s">
        <v>1443</v>
      </c>
      <c r="D54" s="271">
        <v>549.08465000000001</v>
      </c>
      <c r="E54" s="271">
        <v>0</v>
      </c>
      <c r="F54" s="271">
        <v>1101.8644200000001</v>
      </c>
      <c r="G54" s="271">
        <v>20.253599999999999</v>
      </c>
    </row>
    <row r="55" spans="1:7" x14ac:dyDescent="0.2">
      <c r="A55" s="264" t="s">
        <v>1444</v>
      </c>
      <c r="B55" s="264" t="s">
        <v>1445</v>
      </c>
      <c r="C55" s="269" t="s">
        <v>1446</v>
      </c>
      <c r="D55" s="271">
        <v>16.173449999999999</v>
      </c>
      <c r="E55" s="271">
        <v>3.93655</v>
      </c>
      <c r="F55" s="271">
        <v>0</v>
      </c>
      <c r="G55" s="271">
        <v>0</v>
      </c>
    </row>
    <row r="56" spans="1:7" x14ac:dyDescent="0.2">
      <c r="A56" s="1035" t="s">
        <v>998</v>
      </c>
      <c r="B56" s="1035" t="s">
        <v>1447</v>
      </c>
      <c r="C56" s="1061" t="s">
        <v>59</v>
      </c>
      <c r="D56" s="1076">
        <v>507434.00573999999</v>
      </c>
      <c r="E56" s="1076">
        <v>3244.1237299999998</v>
      </c>
      <c r="F56" s="1076">
        <v>463368.72077999997</v>
      </c>
      <c r="G56" s="1076">
        <v>3262.3419399999998</v>
      </c>
    </row>
    <row r="57" spans="1:7" x14ac:dyDescent="0.2">
      <c r="A57" s="1035" t="s">
        <v>1000</v>
      </c>
      <c r="B57" s="1035" t="s">
        <v>1448</v>
      </c>
      <c r="C57" s="1061" t="s">
        <v>59</v>
      </c>
      <c r="D57" s="1076">
        <v>71578.241370000003</v>
      </c>
      <c r="E57" s="1076">
        <v>3244.1237299999998</v>
      </c>
      <c r="F57" s="1076">
        <v>67507.849289999998</v>
      </c>
      <c r="G57" s="1076">
        <v>3262.3419399999998</v>
      </c>
    </row>
    <row r="58" spans="1:7" x14ac:dyDescent="0.2">
      <c r="A58" s="264" t="s">
        <v>1002</v>
      </c>
      <c r="B58" s="264" t="s">
        <v>1449</v>
      </c>
      <c r="C58" s="269" t="s">
        <v>1450</v>
      </c>
      <c r="D58" s="271">
        <v>844.49847999999997</v>
      </c>
      <c r="E58" s="271">
        <v>0</v>
      </c>
      <c r="F58" s="271">
        <v>929.37762999999995</v>
      </c>
      <c r="G58" s="271">
        <v>0</v>
      </c>
    </row>
    <row r="59" spans="1:7" x14ac:dyDescent="0.2">
      <c r="A59" s="264" t="s">
        <v>1005</v>
      </c>
      <c r="B59" s="264" t="s">
        <v>1451</v>
      </c>
      <c r="C59" s="269" t="s">
        <v>1452</v>
      </c>
      <c r="D59" s="271">
        <v>59607.984980000001</v>
      </c>
      <c r="E59" s="271">
        <v>117.06573</v>
      </c>
      <c r="F59" s="271">
        <v>57900.410479999999</v>
      </c>
      <c r="G59" s="271">
        <v>129.54384999999999</v>
      </c>
    </row>
    <row r="60" spans="1:7" x14ac:dyDescent="0.2">
      <c r="A60" s="264" t="s">
        <v>1008</v>
      </c>
      <c r="B60" s="264" t="s">
        <v>1453</v>
      </c>
      <c r="C60" s="269" t="s">
        <v>1454</v>
      </c>
      <c r="D60" s="271">
        <v>704.01919999999996</v>
      </c>
      <c r="E60" s="271">
        <v>1668.9749300000001</v>
      </c>
      <c r="F60" s="271">
        <v>716.62761999999998</v>
      </c>
      <c r="G60" s="271">
        <v>1608.9041400000001</v>
      </c>
    </row>
    <row r="61" spans="1:7" x14ac:dyDescent="0.2">
      <c r="A61" s="264" t="s">
        <v>1011</v>
      </c>
      <c r="B61" s="264" t="s">
        <v>1455</v>
      </c>
      <c r="C61" s="269" t="s">
        <v>1456</v>
      </c>
      <c r="D61" s="271">
        <v>726.41700000000003</v>
      </c>
      <c r="E61" s="271">
        <v>1458.0830699999999</v>
      </c>
      <c r="F61" s="271">
        <v>852.50250000000005</v>
      </c>
      <c r="G61" s="271">
        <v>1523.8937100000001</v>
      </c>
    </row>
    <row r="62" spans="1:7" x14ac:dyDescent="0.2">
      <c r="A62" s="264" t="s">
        <v>1023</v>
      </c>
      <c r="B62" s="264" t="s">
        <v>1457</v>
      </c>
      <c r="C62" s="269" t="s">
        <v>1458</v>
      </c>
      <c r="D62" s="271">
        <v>0</v>
      </c>
      <c r="E62" s="271">
        <v>0</v>
      </c>
      <c r="F62" s="271">
        <v>0</v>
      </c>
      <c r="G62" s="271">
        <v>0</v>
      </c>
    </row>
    <row r="63" spans="1:7" x14ac:dyDescent="0.2">
      <c r="A63" s="264" t="s">
        <v>1026</v>
      </c>
      <c r="B63" s="264" t="s">
        <v>1381</v>
      </c>
      <c r="C63" s="269" t="s">
        <v>1459</v>
      </c>
      <c r="D63" s="271">
        <v>8.6129999999999995</v>
      </c>
      <c r="E63" s="271">
        <v>0</v>
      </c>
      <c r="F63" s="271">
        <v>32.954999999999998</v>
      </c>
      <c r="G63" s="271">
        <v>0</v>
      </c>
    </row>
    <row r="64" spans="1:7" x14ac:dyDescent="0.2">
      <c r="A64" s="264" t="s">
        <v>1029</v>
      </c>
      <c r="B64" s="264" t="s">
        <v>1384</v>
      </c>
      <c r="C64" s="269" t="s">
        <v>1460</v>
      </c>
      <c r="D64" s="271">
        <v>86.748000000000005</v>
      </c>
      <c r="E64" s="271">
        <v>0</v>
      </c>
      <c r="F64" s="271">
        <v>0.5</v>
      </c>
      <c r="G64" s="271">
        <v>0</v>
      </c>
    </row>
    <row r="65" spans="1:7" x14ac:dyDescent="0.2">
      <c r="A65" s="264" t="s">
        <v>1461</v>
      </c>
      <c r="B65" s="264" t="s">
        <v>1462</v>
      </c>
      <c r="C65" s="269" t="s">
        <v>1463</v>
      </c>
      <c r="D65" s="271">
        <v>0</v>
      </c>
      <c r="E65" s="271">
        <v>0</v>
      </c>
      <c r="F65" s="271">
        <v>0</v>
      </c>
      <c r="G65" s="271">
        <v>0</v>
      </c>
    </row>
    <row r="66" spans="1:7" x14ac:dyDescent="0.2">
      <c r="A66" s="264" t="s">
        <v>1464</v>
      </c>
      <c r="B66" s="264" t="s">
        <v>1465</v>
      </c>
      <c r="C66" s="269" t="s">
        <v>1466</v>
      </c>
      <c r="D66" s="271">
        <v>46.540500000000002</v>
      </c>
      <c r="E66" s="271">
        <v>0</v>
      </c>
      <c r="F66" s="271">
        <v>0.97499999999999998</v>
      </c>
      <c r="G66" s="271">
        <v>0</v>
      </c>
    </row>
    <row r="67" spans="1:7" x14ac:dyDescent="0.2">
      <c r="A67" s="264" t="s">
        <v>1467</v>
      </c>
      <c r="B67" s="264" t="s">
        <v>1468</v>
      </c>
      <c r="C67" s="269" t="s">
        <v>1469</v>
      </c>
      <c r="D67" s="271">
        <v>0</v>
      </c>
      <c r="E67" s="271">
        <v>0</v>
      </c>
      <c r="F67" s="271">
        <v>0</v>
      </c>
      <c r="G67" s="271">
        <v>0</v>
      </c>
    </row>
    <row r="68" spans="1:7" x14ac:dyDescent="0.2">
      <c r="A68" s="264" t="s">
        <v>1470</v>
      </c>
      <c r="B68" s="264" t="s">
        <v>1471</v>
      </c>
      <c r="C68" s="269" t="s">
        <v>1472</v>
      </c>
      <c r="D68" s="271">
        <v>15.4</v>
      </c>
      <c r="E68" s="271">
        <v>0</v>
      </c>
      <c r="F68" s="271">
        <v>72</v>
      </c>
      <c r="G68" s="271">
        <v>0</v>
      </c>
    </row>
    <row r="69" spans="1:7" x14ac:dyDescent="0.2">
      <c r="A69" s="264" t="s">
        <v>1473</v>
      </c>
      <c r="B69" s="264" t="s">
        <v>1474</v>
      </c>
      <c r="C69" s="269" t="s">
        <v>1475</v>
      </c>
      <c r="D69" s="271">
        <v>0</v>
      </c>
      <c r="E69" s="271">
        <v>0</v>
      </c>
      <c r="F69" s="271">
        <v>0</v>
      </c>
      <c r="G69" s="271">
        <v>0</v>
      </c>
    </row>
    <row r="70" spans="1:7" x14ac:dyDescent="0.2">
      <c r="A70" s="264" t="s">
        <v>1476</v>
      </c>
      <c r="B70" s="264" t="s">
        <v>1477</v>
      </c>
      <c r="C70" s="269" t="s">
        <v>1478</v>
      </c>
      <c r="D70" s="271">
        <v>7395.4175800000003</v>
      </c>
      <c r="E70" s="271">
        <v>0</v>
      </c>
      <c r="F70" s="271">
        <v>6059.1802399999997</v>
      </c>
      <c r="G70" s="271">
        <v>0</v>
      </c>
    </row>
    <row r="71" spans="1:7" x14ac:dyDescent="0.2">
      <c r="A71" s="264" t="s">
        <v>1479</v>
      </c>
      <c r="B71" s="264" t="s">
        <v>1480</v>
      </c>
      <c r="C71" s="269" t="s">
        <v>1481</v>
      </c>
      <c r="D71" s="271">
        <v>2142.6026299999999</v>
      </c>
      <c r="E71" s="271">
        <v>0</v>
      </c>
      <c r="F71" s="271">
        <v>943.32082000000003</v>
      </c>
      <c r="G71" s="271">
        <v>2.4000000000000001E-4</v>
      </c>
    </row>
    <row r="72" spans="1:7" x14ac:dyDescent="0.2">
      <c r="A72" s="1035" t="s">
        <v>1032</v>
      </c>
      <c r="B72" s="1035" t="s">
        <v>1482</v>
      </c>
      <c r="C72" s="1061" t="s">
        <v>59</v>
      </c>
      <c r="D72" s="1076">
        <v>2324.0047199999999</v>
      </c>
      <c r="E72" s="1076">
        <v>0</v>
      </c>
      <c r="F72" s="1076">
        <v>3878.9397199999999</v>
      </c>
      <c r="G72" s="1076">
        <v>0</v>
      </c>
    </row>
    <row r="73" spans="1:7" x14ac:dyDescent="0.2">
      <c r="A73" s="264" t="s">
        <v>1034</v>
      </c>
      <c r="B73" s="264" t="s">
        <v>1483</v>
      </c>
      <c r="C73" s="269" t="s">
        <v>1484</v>
      </c>
      <c r="D73" s="271">
        <v>0</v>
      </c>
      <c r="E73" s="271">
        <v>0</v>
      </c>
      <c r="F73" s="271">
        <v>0</v>
      </c>
      <c r="G73" s="271">
        <v>0</v>
      </c>
    </row>
    <row r="74" spans="1:7" x14ac:dyDescent="0.2">
      <c r="A74" s="264" t="s">
        <v>1037</v>
      </c>
      <c r="B74" s="264" t="s">
        <v>1428</v>
      </c>
      <c r="C74" s="269" t="s">
        <v>1485</v>
      </c>
      <c r="D74" s="271">
        <v>2285.87619</v>
      </c>
      <c r="E74" s="271">
        <v>0</v>
      </c>
      <c r="F74" s="271">
        <v>3120.06574</v>
      </c>
      <c r="G74" s="271">
        <v>0</v>
      </c>
    </row>
    <row r="75" spans="1:7" x14ac:dyDescent="0.2">
      <c r="A75" s="264" t="s">
        <v>1040</v>
      </c>
      <c r="B75" s="264" t="s">
        <v>1486</v>
      </c>
      <c r="C75" s="269" t="s">
        <v>1487</v>
      </c>
      <c r="D75" s="271">
        <v>38.128529999999998</v>
      </c>
      <c r="E75" s="271">
        <v>0</v>
      </c>
      <c r="F75" s="271">
        <v>209.34738999999999</v>
      </c>
      <c r="G75" s="271">
        <v>0</v>
      </c>
    </row>
    <row r="76" spans="1:7" x14ac:dyDescent="0.2">
      <c r="A76" s="264" t="s">
        <v>1043</v>
      </c>
      <c r="B76" s="264" t="s">
        <v>1488</v>
      </c>
      <c r="C76" s="269" t="s">
        <v>1489</v>
      </c>
      <c r="D76" s="271">
        <v>0</v>
      </c>
      <c r="E76" s="271">
        <v>0</v>
      </c>
      <c r="F76" s="271">
        <v>0</v>
      </c>
      <c r="G76" s="271">
        <v>0</v>
      </c>
    </row>
    <row r="77" spans="1:7" x14ac:dyDescent="0.2">
      <c r="A77" s="264" t="s">
        <v>1049</v>
      </c>
      <c r="B77" s="264" t="s">
        <v>1490</v>
      </c>
      <c r="C77" s="269" t="s">
        <v>1491</v>
      </c>
      <c r="D77" s="271">
        <v>0</v>
      </c>
      <c r="E77" s="271">
        <v>0</v>
      </c>
      <c r="F77" s="271">
        <v>549.52659000000006</v>
      </c>
      <c r="G77" s="271">
        <v>0</v>
      </c>
    </row>
    <row r="78" spans="1:7" x14ac:dyDescent="0.2">
      <c r="A78" s="1035" t="s">
        <v>1492</v>
      </c>
      <c r="B78" s="1035" t="s">
        <v>1493</v>
      </c>
      <c r="C78" s="1061" t="s">
        <v>59</v>
      </c>
      <c r="D78" s="1076">
        <v>433531.75965000002</v>
      </c>
      <c r="E78" s="1076">
        <v>0</v>
      </c>
      <c r="F78" s="1076">
        <v>391981.93177000002</v>
      </c>
      <c r="G78" s="1076">
        <v>0</v>
      </c>
    </row>
    <row r="79" spans="1:7" x14ac:dyDescent="0.2">
      <c r="A79" s="264" t="s">
        <v>1494</v>
      </c>
      <c r="B79" s="264" t="s">
        <v>1495</v>
      </c>
      <c r="C79" s="269" t="s">
        <v>1496</v>
      </c>
      <c r="D79" s="271">
        <v>0</v>
      </c>
      <c r="E79" s="271">
        <v>0</v>
      </c>
      <c r="F79" s="271">
        <v>0</v>
      </c>
      <c r="G79" s="271">
        <v>0</v>
      </c>
    </row>
    <row r="80" spans="1:7" x14ac:dyDescent="0.2">
      <c r="A80" s="264" t="s">
        <v>1497</v>
      </c>
      <c r="B80" s="264" t="s">
        <v>1498</v>
      </c>
      <c r="C80" s="269" t="s">
        <v>1499</v>
      </c>
      <c r="D80" s="271">
        <v>433531.75965000002</v>
      </c>
      <c r="E80" s="271">
        <v>0</v>
      </c>
      <c r="F80" s="271">
        <v>391981.93177000002</v>
      </c>
      <c r="G80" s="271">
        <v>0</v>
      </c>
    </row>
    <row r="81" spans="1:7" x14ac:dyDescent="0.2">
      <c r="A81" s="1035" t="s">
        <v>1159</v>
      </c>
      <c r="B81" s="1035" t="s">
        <v>1500</v>
      </c>
      <c r="C81" s="1061" t="s">
        <v>59</v>
      </c>
      <c r="D81" s="1077">
        <v>0</v>
      </c>
      <c r="E81" s="1077">
        <v>0</v>
      </c>
      <c r="F81" s="1077">
        <v>0</v>
      </c>
      <c r="G81" s="1077">
        <v>0</v>
      </c>
    </row>
    <row r="82" spans="1:7" x14ac:dyDescent="0.2">
      <c r="A82" s="1035" t="s">
        <v>1501</v>
      </c>
      <c r="B82" s="1035" t="s">
        <v>1502</v>
      </c>
      <c r="C82" s="1061" t="s">
        <v>59</v>
      </c>
      <c r="D82" s="1076">
        <v>1442.9037800000001</v>
      </c>
      <c r="E82" s="1076">
        <v>816.42165999999997</v>
      </c>
      <c r="F82" s="1076">
        <v>2685.0152800000001</v>
      </c>
      <c r="G82" s="1076">
        <v>1276.1159500000001</v>
      </c>
    </row>
    <row r="83" spans="1:7" x14ac:dyDescent="0.2">
      <c r="A83" s="1035" t="s">
        <v>1503</v>
      </c>
      <c r="B83" s="1035" t="s">
        <v>1204</v>
      </c>
      <c r="C83" s="1061" t="s">
        <v>59</v>
      </c>
      <c r="D83" s="1076">
        <v>877.64567999999997</v>
      </c>
      <c r="E83" s="1076">
        <v>812.48510999999996</v>
      </c>
      <c r="F83" s="1076">
        <v>1583.15086</v>
      </c>
      <c r="G83" s="1076">
        <v>1255.8623500000001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26" orientation="portrait" useFirstPageNumber="1" r:id="rId1"/>
  <headerFooter>
    <oddHeader>&amp;L&amp;"Tahoma,Kurzíva"Závěrečný účet Moravskoslezského kraje za rok 2025&amp;R&amp;"Tahoma,Kurzíva"Tabulka č. 46</oddHeader>
    <oddFooter>&amp;C&amp;"Tahoma,Obyčejné"&amp;P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BA5C4-E776-44EB-9C4A-E7E475818074}">
  <dimension ref="A1:G140"/>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ht="18" customHeight="1" x14ac:dyDescent="0.2">
      <c r="A1" s="1430" t="s">
        <v>4478</v>
      </c>
      <c r="B1" s="1430"/>
      <c r="C1" s="1430"/>
      <c r="D1" s="1430"/>
      <c r="E1" s="1430"/>
      <c r="F1" s="1430"/>
      <c r="G1" s="1430"/>
    </row>
    <row r="2" spans="1:7" ht="18" customHeight="1" x14ac:dyDescent="0.2">
      <c r="A2" s="1430" t="s">
        <v>1504</v>
      </c>
      <c r="B2" s="1430"/>
      <c r="C2" s="1430"/>
      <c r="D2" s="1430"/>
      <c r="E2" s="1430"/>
      <c r="F2" s="1430"/>
      <c r="G2" s="1430"/>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58">
        <v>4794074.5704800002</v>
      </c>
      <c r="E8" s="1058">
        <v>1324363.95844</v>
      </c>
      <c r="F8" s="1058">
        <v>3469710.61204</v>
      </c>
      <c r="G8" s="1058">
        <v>3377077.85666</v>
      </c>
    </row>
    <row r="9" spans="1:7" s="196" customFormat="1" x14ac:dyDescent="0.2">
      <c r="A9" s="1056" t="s">
        <v>890</v>
      </c>
      <c r="B9" s="1056" t="s">
        <v>891</v>
      </c>
      <c r="C9" s="1057" t="s">
        <v>59</v>
      </c>
      <c r="D9" s="1058">
        <v>4174120.8402499999</v>
      </c>
      <c r="E9" s="1058">
        <v>1324363.95844</v>
      </c>
      <c r="F9" s="1058">
        <v>2849756.8818100002</v>
      </c>
      <c r="G9" s="1058">
        <v>2787530.8025600002</v>
      </c>
    </row>
    <row r="10" spans="1:7" s="196" customFormat="1" x14ac:dyDescent="0.2">
      <c r="A10" s="1056" t="s">
        <v>892</v>
      </c>
      <c r="B10" s="1056" t="s">
        <v>893</v>
      </c>
      <c r="C10" s="1057" t="s">
        <v>59</v>
      </c>
      <c r="D10" s="1058">
        <v>7971.8220499999998</v>
      </c>
      <c r="E10" s="1058">
        <v>6249.3001299999996</v>
      </c>
      <c r="F10" s="1058">
        <v>1722.5219199999999</v>
      </c>
      <c r="G10" s="1058">
        <v>2019.4837199999999</v>
      </c>
    </row>
    <row r="11" spans="1:7" x14ac:dyDescent="0.2">
      <c r="A11" s="264" t="s">
        <v>894</v>
      </c>
      <c r="B11" s="264" t="s">
        <v>895</v>
      </c>
      <c r="C11" s="269" t="s">
        <v>896</v>
      </c>
      <c r="D11" s="275">
        <v>70</v>
      </c>
      <c r="E11" s="275">
        <v>70</v>
      </c>
      <c r="F11" s="275">
        <v>0</v>
      </c>
      <c r="G11" s="275">
        <v>0</v>
      </c>
    </row>
    <row r="12" spans="1:7" x14ac:dyDescent="0.2">
      <c r="A12" s="264" t="s">
        <v>897</v>
      </c>
      <c r="B12" s="264" t="s">
        <v>898</v>
      </c>
      <c r="C12" s="269" t="s">
        <v>899</v>
      </c>
      <c r="D12" s="275">
        <v>661.33657000000005</v>
      </c>
      <c r="E12" s="275">
        <v>433.42953999999997</v>
      </c>
      <c r="F12" s="275">
        <v>227.90702999999999</v>
      </c>
      <c r="G12" s="275">
        <v>393.54883000000001</v>
      </c>
    </row>
    <row r="13" spans="1:7" x14ac:dyDescent="0.2">
      <c r="A13" s="264" t="s">
        <v>900</v>
      </c>
      <c r="B13" s="264" t="s">
        <v>901</v>
      </c>
      <c r="C13" s="269" t="s">
        <v>902</v>
      </c>
      <c r="D13" s="275">
        <v>0</v>
      </c>
      <c r="E13" s="275">
        <v>0</v>
      </c>
      <c r="F13" s="275">
        <v>0</v>
      </c>
      <c r="G13" s="275">
        <v>0</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5278.7985900000003</v>
      </c>
      <c r="E15" s="275">
        <v>5278.7985900000003</v>
      </c>
      <c r="F15" s="275">
        <v>0</v>
      </c>
      <c r="G15" s="275">
        <v>0</v>
      </c>
    </row>
    <row r="16" spans="1:7" x14ac:dyDescent="0.2">
      <c r="A16" s="264" t="s">
        <v>909</v>
      </c>
      <c r="B16" s="264" t="s">
        <v>910</v>
      </c>
      <c r="C16" s="269" t="s">
        <v>911</v>
      </c>
      <c r="D16" s="275">
        <v>904.05688999999995</v>
      </c>
      <c r="E16" s="275">
        <v>467.072</v>
      </c>
      <c r="F16" s="275">
        <v>436.98489000000001</v>
      </c>
      <c r="G16" s="275">
        <v>631.35488999999995</v>
      </c>
    </row>
    <row r="17" spans="1:7" x14ac:dyDescent="0.2">
      <c r="A17" s="264" t="s">
        <v>912</v>
      </c>
      <c r="B17" s="264" t="s">
        <v>913</v>
      </c>
      <c r="C17" s="269" t="s">
        <v>914</v>
      </c>
      <c r="D17" s="275">
        <v>1057.6300000000001</v>
      </c>
      <c r="E17" s="275">
        <v>0</v>
      </c>
      <c r="F17" s="275">
        <v>1057.6300000000001</v>
      </c>
      <c r="G17" s="275">
        <v>994.58</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x14ac:dyDescent="0.2">
      <c r="A20" s="1056" t="s">
        <v>921</v>
      </c>
      <c r="B20" s="1056" t="s">
        <v>922</v>
      </c>
      <c r="C20" s="1057" t="s">
        <v>59</v>
      </c>
      <c r="D20" s="1037">
        <v>4166062.54476</v>
      </c>
      <c r="E20" s="1037">
        <v>1318114.6583100001</v>
      </c>
      <c r="F20" s="1037">
        <v>2847947.8864500001</v>
      </c>
      <c r="G20" s="1037">
        <v>2785496.0294499998</v>
      </c>
    </row>
    <row r="21" spans="1:7" s="196" customFormat="1" x14ac:dyDescent="0.2">
      <c r="A21" s="264" t="s">
        <v>923</v>
      </c>
      <c r="B21" s="264" t="s">
        <v>265</v>
      </c>
      <c r="C21" s="269" t="s">
        <v>924</v>
      </c>
      <c r="D21" s="275">
        <v>84977.955350000004</v>
      </c>
      <c r="E21" s="275">
        <v>0</v>
      </c>
      <c r="F21" s="275">
        <v>84977.955350000004</v>
      </c>
      <c r="G21" s="275">
        <v>84119.838390000004</v>
      </c>
    </row>
    <row r="22" spans="1:7" x14ac:dyDescent="0.2">
      <c r="A22" s="264" t="s">
        <v>925</v>
      </c>
      <c r="B22" s="264" t="s">
        <v>926</v>
      </c>
      <c r="C22" s="269" t="s">
        <v>927</v>
      </c>
      <c r="D22" s="275">
        <v>937.07500000000005</v>
      </c>
      <c r="E22" s="275">
        <v>0</v>
      </c>
      <c r="F22" s="275">
        <v>937.07500000000005</v>
      </c>
      <c r="G22" s="275">
        <v>937.07500000000005</v>
      </c>
    </row>
    <row r="23" spans="1:7" x14ac:dyDescent="0.2">
      <c r="A23" s="264" t="s">
        <v>928</v>
      </c>
      <c r="B23" s="264" t="s">
        <v>929</v>
      </c>
      <c r="C23" s="269" t="s">
        <v>930</v>
      </c>
      <c r="D23" s="275">
        <v>3148602.1972099999</v>
      </c>
      <c r="E23" s="275">
        <v>635898.85470999999</v>
      </c>
      <c r="F23" s="275">
        <v>2512703.3424999998</v>
      </c>
      <c r="G23" s="275">
        <v>2503457.0636800001</v>
      </c>
    </row>
    <row r="24" spans="1:7" ht="21" x14ac:dyDescent="0.2">
      <c r="A24" s="264" t="s">
        <v>931</v>
      </c>
      <c r="B24" s="264" t="s">
        <v>932</v>
      </c>
      <c r="C24" s="269" t="s">
        <v>933</v>
      </c>
      <c r="D24" s="275">
        <v>354375.15529000002</v>
      </c>
      <c r="E24" s="275">
        <v>196255.94985</v>
      </c>
      <c r="F24" s="275">
        <v>158119.20543999999</v>
      </c>
      <c r="G24" s="275">
        <v>137938.43818</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485927.46375</v>
      </c>
      <c r="E26" s="275">
        <v>485927.46375</v>
      </c>
      <c r="F26" s="275">
        <v>0</v>
      </c>
      <c r="G26" s="275">
        <v>0</v>
      </c>
    </row>
    <row r="27" spans="1:7" x14ac:dyDescent="0.2">
      <c r="A27" s="264" t="s">
        <v>940</v>
      </c>
      <c r="B27" s="264" t="s">
        <v>941</v>
      </c>
      <c r="C27" s="269" t="s">
        <v>942</v>
      </c>
      <c r="D27" s="275">
        <v>56.2</v>
      </c>
      <c r="E27" s="275">
        <v>32.39</v>
      </c>
      <c r="F27" s="275">
        <v>23.81</v>
      </c>
      <c r="G27" s="275">
        <v>27.876000000000001</v>
      </c>
    </row>
    <row r="28" spans="1:7" x14ac:dyDescent="0.2">
      <c r="A28" s="264" t="s">
        <v>943</v>
      </c>
      <c r="B28" s="264" t="s">
        <v>944</v>
      </c>
      <c r="C28" s="269" t="s">
        <v>945</v>
      </c>
      <c r="D28" s="275">
        <v>91146.493159999998</v>
      </c>
      <c r="E28" s="275">
        <v>0</v>
      </c>
      <c r="F28" s="275">
        <v>91146.493159999998</v>
      </c>
      <c r="G28" s="275">
        <v>58811.315519999996</v>
      </c>
    </row>
    <row r="29" spans="1:7" x14ac:dyDescent="0.2">
      <c r="A29" s="264" t="s">
        <v>946</v>
      </c>
      <c r="B29" s="264" t="s">
        <v>947</v>
      </c>
      <c r="C29" s="269" t="s">
        <v>948</v>
      </c>
      <c r="D29" s="275">
        <v>40.005000000000003</v>
      </c>
      <c r="E29" s="275">
        <v>0</v>
      </c>
      <c r="F29" s="275">
        <v>40.005000000000003</v>
      </c>
      <c r="G29" s="275">
        <v>204.42268000000001</v>
      </c>
    </row>
    <row r="30" spans="1:7" x14ac:dyDescent="0.2">
      <c r="A30" s="266" t="s">
        <v>949</v>
      </c>
      <c r="B30" s="264" t="s">
        <v>950</v>
      </c>
      <c r="C30" s="269" t="s">
        <v>951</v>
      </c>
      <c r="D30" s="275">
        <v>0</v>
      </c>
      <c r="E30" s="275">
        <v>0</v>
      </c>
      <c r="F30" s="275">
        <v>0</v>
      </c>
      <c r="G30" s="275">
        <v>0</v>
      </c>
    </row>
    <row r="31" spans="1:7" x14ac:dyDescent="0.2">
      <c r="A31" s="1056" t="s">
        <v>952</v>
      </c>
      <c r="B31" s="1056" t="s">
        <v>953</v>
      </c>
      <c r="C31" s="1057" t="s">
        <v>59</v>
      </c>
      <c r="D31" s="1037">
        <v>14.31244</v>
      </c>
      <c r="E31" s="1037">
        <v>0</v>
      </c>
      <c r="F31" s="1037">
        <v>14.31244</v>
      </c>
      <c r="G31" s="1037">
        <v>13.857480000000001</v>
      </c>
    </row>
    <row r="32" spans="1:7" x14ac:dyDescent="0.2">
      <c r="A32" s="264" t="s">
        <v>954</v>
      </c>
      <c r="B32" s="264" t="s">
        <v>955</v>
      </c>
      <c r="C32" s="269" t="s">
        <v>956</v>
      </c>
      <c r="D32" s="275">
        <v>0</v>
      </c>
      <c r="E32" s="275">
        <v>0</v>
      </c>
      <c r="F32" s="275">
        <v>0</v>
      </c>
      <c r="G32" s="275">
        <v>0</v>
      </c>
    </row>
    <row r="33" spans="1:7" s="196" customFormat="1"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14.31244</v>
      </c>
      <c r="E36" s="275">
        <v>0</v>
      </c>
      <c r="F36" s="275">
        <v>14.31244</v>
      </c>
      <c r="G36" s="275">
        <v>13.857480000000001</v>
      </c>
    </row>
    <row r="37" spans="1:7" x14ac:dyDescent="0.2">
      <c r="A37" s="1056" t="s">
        <v>978</v>
      </c>
      <c r="B37" s="1056" t="s">
        <v>979</v>
      </c>
      <c r="C37" s="1057" t="s">
        <v>59</v>
      </c>
      <c r="D37" s="1037">
        <v>72.161000000000001</v>
      </c>
      <c r="E37" s="1037">
        <v>0</v>
      </c>
      <c r="F37" s="1037">
        <v>72.161000000000001</v>
      </c>
      <c r="G37" s="1037">
        <v>1.43191</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0</v>
      </c>
      <c r="E40" s="275">
        <v>0</v>
      </c>
      <c r="F40" s="275">
        <v>0</v>
      </c>
      <c r="G40" s="275">
        <v>0.83191000000000004</v>
      </c>
    </row>
    <row r="41" spans="1:7" s="196" customFormat="1" x14ac:dyDescent="0.2">
      <c r="A41" s="264" t="s">
        <v>992</v>
      </c>
      <c r="B41" s="264" t="s">
        <v>993</v>
      </c>
      <c r="C41" s="269" t="s">
        <v>994</v>
      </c>
      <c r="D41" s="275">
        <v>72.161000000000001</v>
      </c>
      <c r="E41" s="275">
        <v>0</v>
      </c>
      <c r="F41" s="275">
        <v>72.161000000000001</v>
      </c>
      <c r="G41" s="275">
        <v>0.6</v>
      </c>
    </row>
    <row r="42" spans="1:7" s="196" customFormat="1" x14ac:dyDescent="0.2">
      <c r="A42" s="264" t="s">
        <v>995</v>
      </c>
      <c r="B42" s="268" t="s">
        <v>996</v>
      </c>
      <c r="C42" s="272" t="s">
        <v>997</v>
      </c>
      <c r="D42" s="275">
        <v>0</v>
      </c>
      <c r="E42" s="275">
        <v>0</v>
      </c>
      <c r="F42" s="275">
        <v>0</v>
      </c>
      <c r="G42" s="275">
        <v>0</v>
      </c>
    </row>
    <row r="43" spans="1:7" x14ac:dyDescent="0.2">
      <c r="A43" s="1056" t="s">
        <v>998</v>
      </c>
      <c r="B43" s="1056" t="s">
        <v>999</v>
      </c>
      <c r="C43" s="1057" t="s">
        <v>59</v>
      </c>
      <c r="D43" s="1037">
        <v>619953.73022999999</v>
      </c>
      <c r="E43" s="1037">
        <v>0</v>
      </c>
      <c r="F43" s="1037">
        <v>619953.73022999999</v>
      </c>
      <c r="G43" s="1037">
        <v>589547.05409999995</v>
      </c>
    </row>
    <row r="44" spans="1:7" x14ac:dyDescent="0.2">
      <c r="A44" s="1035" t="s">
        <v>1000</v>
      </c>
      <c r="B44" s="1035" t="s">
        <v>1001</v>
      </c>
      <c r="C44" s="1061" t="s">
        <v>59</v>
      </c>
      <c r="D44" s="1037">
        <v>8674.5872600000002</v>
      </c>
      <c r="E44" s="1037">
        <v>0</v>
      </c>
      <c r="F44" s="1037">
        <v>8674.5872600000002</v>
      </c>
      <c r="G44" s="1037">
        <v>8040.1528799999996</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8489.1921999999995</v>
      </c>
      <c r="E46" s="275">
        <v>0</v>
      </c>
      <c r="F46" s="275">
        <v>8489.1921999999995</v>
      </c>
      <c r="G46" s="275">
        <v>7893.3131999999996</v>
      </c>
    </row>
    <row r="47" spans="1:7" x14ac:dyDescent="0.2">
      <c r="A47" s="264" t="s">
        <v>1008</v>
      </c>
      <c r="B47" s="264" t="s">
        <v>1009</v>
      </c>
      <c r="C47" s="269" t="s">
        <v>1010</v>
      </c>
      <c r="D47" s="275">
        <v>7.4749999999999996</v>
      </c>
      <c r="E47" s="275">
        <v>0</v>
      </c>
      <c r="F47" s="275">
        <v>7.4749999999999996</v>
      </c>
      <c r="G47" s="275">
        <v>0.53444999999999998</v>
      </c>
    </row>
    <row r="48" spans="1:7" x14ac:dyDescent="0.2">
      <c r="A48" s="264" t="s">
        <v>1011</v>
      </c>
      <c r="B48" s="264" t="s">
        <v>1012</v>
      </c>
      <c r="C48" s="269" t="s">
        <v>1013</v>
      </c>
      <c r="D48" s="275">
        <v>0</v>
      </c>
      <c r="E48" s="275">
        <v>0</v>
      </c>
      <c r="F48" s="275">
        <v>0</v>
      </c>
      <c r="G48" s="275">
        <v>0</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170.32006000000001</v>
      </c>
      <c r="E50" s="275">
        <v>0</v>
      </c>
      <c r="F50" s="275">
        <v>170.32006000000001</v>
      </c>
      <c r="G50" s="275">
        <v>138.70523</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0</v>
      </c>
      <c r="E52" s="275">
        <v>0</v>
      </c>
      <c r="F52" s="275">
        <v>0</v>
      </c>
      <c r="G52" s="275">
        <v>0</v>
      </c>
    </row>
    <row r="53" spans="1:7" s="196" customFormat="1" x14ac:dyDescent="0.2">
      <c r="A53" s="264" t="s">
        <v>1026</v>
      </c>
      <c r="B53" s="264" t="s">
        <v>1027</v>
      </c>
      <c r="C53" s="269" t="s">
        <v>1028</v>
      </c>
      <c r="D53" s="275">
        <v>0</v>
      </c>
      <c r="E53" s="275">
        <v>0</v>
      </c>
      <c r="F53" s="275">
        <v>0</v>
      </c>
      <c r="G53" s="275">
        <v>0</v>
      </c>
    </row>
    <row r="54" spans="1:7" x14ac:dyDescent="0.2">
      <c r="A54" s="268" t="s">
        <v>1029</v>
      </c>
      <c r="B54" s="268" t="s">
        <v>1030</v>
      </c>
      <c r="C54" s="272" t="s">
        <v>1031</v>
      </c>
      <c r="D54" s="275">
        <v>7.6</v>
      </c>
      <c r="E54" s="275">
        <v>0</v>
      </c>
      <c r="F54" s="275">
        <v>7.6</v>
      </c>
      <c r="G54" s="275">
        <v>7.6</v>
      </c>
    </row>
    <row r="55" spans="1:7" x14ac:dyDescent="0.2">
      <c r="A55" s="1035" t="s">
        <v>1032</v>
      </c>
      <c r="B55" s="1035" t="s">
        <v>1033</v>
      </c>
      <c r="C55" s="1061" t="s">
        <v>59</v>
      </c>
      <c r="D55" s="1037">
        <v>105020.56862000001</v>
      </c>
      <c r="E55" s="1037">
        <v>0</v>
      </c>
      <c r="F55" s="1037">
        <v>105020.56862000001</v>
      </c>
      <c r="G55" s="1037">
        <v>83838.653019999998</v>
      </c>
    </row>
    <row r="56" spans="1:7" x14ac:dyDescent="0.2">
      <c r="A56" s="1043" t="s">
        <v>1034</v>
      </c>
      <c r="B56" s="1043" t="s">
        <v>1035</v>
      </c>
      <c r="C56" s="1063" t="s">
        <v>1036</v>
      </c>
      <c r="D56" s="275">
        <v>23171.037420000001</v>
      </c>
      <c r="E56" s="275">
        <v>0</v>
      </c>
      <c r="F56" s="275">
        <v>23171.037420000001</v>
      </c>
      <c r="G56" s="275">
        <v>17647.92467</v>
      </c>
    </row>
    <row r="57" spans="1:7" x14ac:dyDescent="0.2">
      <c r="A57" s="264" t="s">
        <v>1043</v>
      </c>
      <c r="B57" s="264" t="s">
        <v>1044</v>
      </c>
      <c r="C57" s="269" t="s">
        <v>1045</v>
      </c>
      <c r="D57" s="275">
        <v>5286.4956899999997</v>
      </c>
      <c r="E57" s="275">
        <v>0</v>
      </c>
      <c r="F57" s="275">
        <v>5286.4956899999997</v>
      </c>
      <c r="G57" s="275">
        <v>6555.87255</v>
      </c>
    </row>
    <row r="58" spans="1:7" x14ac:dyDescent="0.2">
      <c r="A58" s="264" t="s">
        <v>1046</v>
      </c>
      <c r="B58" s="264" t="s">
        <v>1047</v>
      </c>
      <c r="C58" s="269" t="s">
        <v>1048</v>
      </c>
      <c r="D58" s="275">
        <v>761.12696000000005</v>
      </c>
      <c r="E58" s="275">
        <v>0</v>
      </c>
      <c r="F58" s="275">
        <v>761.12696000000005</v>
      </c>
      <c r="G58" s="275">
        <v>956.69881999999996</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157.93450000000001</v>
      </c>
      <c r="E60" s="275">
        <v>0</v>
      </c>
      <c r="F60" s="275">
        <v>157.93450000000001</v>
      </c>
      <c r="G60" s="275">
        <v>187.52799999999999</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529.38499999999999</v>
      </c>
      <c r="E64" s="275">
        <v>0</v>
      </c>
      <c r="F64" s="275">
        <v>529.38499999999999</v>
      </c>
      <c r="G64" s="275">
        <v>77.284999999999997</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0</v>
      </c>
      <c r="E66" s="275">
        <v>0</v>
      </c>
      <c r="F66" s="275">
        <v>0</v>
      </c>
      <c r="G66" s="275">
        <v>0</v>
      </c>
    </row>
    <row r="67" spans="1:7" x14ac:dyDescent="0.2">
      <c r="A67" s="264" t="s">
        <v>1078</v>
      </c>
      <c r="B67" s="264" t="s">
        <v>1079</v>
      </c>
      <c r="C67" s="269" t="s">
        <v>1080</v>
      </c>
      <c r="D67" s="275">
        <v>0</v>
      </c>
      <c r="E67" s="275">
        <v>0</v>
      </c>
      <c r="F67" s="275">
        <v>0</v>
      </c>
      <c r="G67" s="275">
        <v>0</v>
      </c>
    </row>
    <row r="68" spans="1:7" x14ac:dyDescent="0.2">
      <c r="A68" s="264" t="s">
        <v>1081</v>
      </c>
      <c r="B68" s="264" t="s">
        <v>1082</v>
      </c>
      <c r="C68" s="269" t="s">
        <v>1083</v>
      </c>
      <c r="D68" s="275">
        <v>44</v>
      </c>
      <c r="E68" s="275">
        <v>0</v>
      </c>
      <c r="F68" s="275">
        <v>44</v>
      </c>
      <c r="G68" s="275">
        <v>125.04900000000001</v>
      </c>
    </row>
    <row r="69" spans="1:7" x14ac:dyDescent="0.2">
      <c r="A69" s="264" t="s">
        <v>1084</v>
      </c>
      <c r="B69" s="264" t="s">
        <v>1085</v>
      </c>
      <c r="C69" s="269" t="s">
        <v>1086</v>
      </c>
      <c r="D69" s="275">
        <v>0</v>
      </c>
      <c r="E69" s="275">
        <v>0</v>
      </c>
      <c r="F69" s="275">
        <v>0</v>
      </c>
      <c r="G69" s="275">
        <v>43.076500000000003</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1828.03593</v>
      </c>
      <c r="E71" s="275">
        <v>0</v>
      </c>
      <c r="F71" s="275">
        <v>1828.03593</v>
      </c>
      <c r="G71" s="275">
        <v>2226.60988</v>
      </c>
    </row>
    <row r="72" spans="1:7" x14ac:dyDescent="0.2">
      <c r="A72" s="264" t="s">
        <v>1111</v>
      </c>
      <c r="B72" s="264" t="s">
        <v>1112</v>
      </c>
      <c r="C72" s="269" t="s">
        <v>1113</v>
      </c>
      <c r="D72" s="275">
        <v>1772.0387499999999</v>
      </c>
      <c r="E72" s="275">
        <v>0</v>
      </c>
      <c r="F72" s="275">
        <v>1772.0387499999999</v>
      </c>
      <c r="G72" s="275">
        <v>1244.1679999999999</v>
      </c>
    </row>
    <row r="73" spans="1:7" x14ac:dyDescent="0.2">
      <c r="A73" s="264" t="s">
        <v>1114</v>
      </c>
      <c r="B73" s="264" t="s">
        <v>1115</v>
      </c>
      <c r="C73" s="269" t="s">
        <v>1116</v>
      </c>
      <c r="D73" s="275">
        <v>66721.616349999997</v>
      </c>
      <c r="E73" s="275">
        <v>0</v>
      </c>
      <c r="F73" s="275">
        <v>66721.616349999997</v>
      </c>
      <c r="G73" s="275">
        <v>49464.400809999999</v>
      </c>
    </row>
    <row r="74" spans="1:7" x14ac:dyDescent="0.2">
      <c r="A74" s="1068" t="s">
        <v>1117</v>
      </c>
      <c r="B74" s="1068" t="s">
        <v>1118</v>
      </c>
      <c r="C74" s="1069" t="s">
        <v>1119</v>
      </c>
      <c r="D74" s="1042">
        <v>4748.8980199999996</v>
      </c>
      <c r="E74" s="1042">
        <v>0</v>
      </c>
      <c r="F74" s="1042">
        <v>4748.8980199999996</v>
      </c>
      <c r="G74" s="1042">
        <v>5310.0397899999998</v>
      </c>
    </row>
    <row r="75" spans="1:7" ht="12.75" customHeight="1" x14ac:dyDescent="0.2">
      <c r="A75" s="1056" t="s">
        <v>1120</v>
      </c>
      <c r="B75" s="1056" t="s">
        <v>1121</v>
      </c>
      <c r="C75" s="1057" t="s">
        <v>59</v>
      </c>
      <c r="D75" s="1037">
        <v>506258.57435000001</v>
      </c>
      <c r="E75" s="1037">
        <v>0</v>
      </c>
      <c r="F75" s="1037">
        <v>506258.57435000001</v>
      </c>
      <c r="G75" s="1037">
        <v>497668.24819999997</v>
      </c>
    </row>
    <row r="76" spans="1:7" ht="12.75" customHeight="1"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s="193" customFormat="1" ht="12.75" customHeight="1" x14ac:dyDescent="0.2">
      <c r="A79" s="264" t="s">
        <v>1131</v>
      </c>
      <c r="B79" s="264" t="s">
        <v>1132</v>
      </c>
      <c r="C79" s="269" t="s">
        <v>1133</v>
      </c>
      <c r="D79" s="275">
        <v>1787.58232</v>
      </c>
      <c r="E79" s="275">
        <v>0</v>
      </c>
      <c r="F79" s="275">
        <v>1787.58232</v>
      </c>
      <c r="G79" s="275">
        <v>1787.1663799999999</v>
      </c>
    </row>
    <row r="80" spans="1:7" s="193" customFormat="1" x14ac:dyDescent="0.2">
      <c r="A80" s="264" t="s">
        <v>1134</v>
      </c>
      <c r="B80" s="264" t="s">
        <v>1135</v>
      </c>
      <c r="C80" s="269" t="s">
        <v>1136</v>
      </c>
      <c r="D80" s="275">
        <v>48767.854910000002</v>
      </c>
      <c r="E80" s="275">
        <v>0</v>
      </c>
      <c r="F80" s="275">
        <v>48767.854910000002</v>
      </c>
      <c r="G80" s="275">
        <v>49689.688679999999</v>
      </c>
    </row>
    <row r="81" spans="1:7" s="196" customFormat="1" x14ac:dyDescent="0.2">
      <c r="A81" s="264" t="s">
        <v>1137</v>
      </c>
      <c r="B81" s="264" t="s">
        <v>1138</v>
      </c>
      <c r="C81" s="269" t="s">
        <v>1139</v>
      </c>
      <c r="D81" s="275">
        <v>440405.82270999998</v>
      </c>
      <c r="E81" s="275">
        <v>0</v>
      </c>
      <c r="F81" s="275">
        <v>440405.82270999998</v>
      </c>
      <c r="G81" s="275">
        <v>430023.58441000001</v>
      </c>
    </row>
    <row r="82" spans="1:7" s="196" customFormat="1" x14ac:dyDescent="0.2">
      <c r="A82" s="264" t="s">
        <v>1140</v>
      </c>
      <c r="B82" s="264" t="s">
        <v>1141</v>
      </c>
      <c r="C82" s="269" t="s">
        <v>1142</v>
      </c>
      <c r="D82" s="275">
        <v>12700.24041</v>
      </c>
      <c r="E82" s="275">
        <v>0</v>
      </c>
      <c r="F82" s="275">
        <v>12700.24041</v>
      </c>
      <c r="G82" s="275">
        <v>12761.429330000001</v>
      </c>
    </row>
    <row r="83" spans="1:7" x14ac:dyDescent="0.2">
      <c r="A83" s="264" t="s">
        <v>1149</v>
      </c>
      <c r="B83" s="264" t="s">
        <v>1150</v>
      </c>
      <c r="C83" s="269" t="s">
        <v>1151</v>
      </c>
      <c r="D83" s="275">
        <v>15.334</v>
      </c>
      <c r="E83" s="275">
        <v>0</v>
      </c>
      <c r="F83" s="275">
        <v>15.334</v>
      </c>
      <c r="G83" s="275">
        <v>29.0444</v>
      </c>
    </row>
    <row r="84" spans="1:7" x14ac:dyDescent="0.2">
      <c r="A84" s="264" t="s">
        <v>1152</v>
      </c>
      <c r="B84" s="264" t="s">
        <v>1153</v>
      </c>
      <c r="C84" s="269" t="s">
        <v>1154</v>
      </c>
      <c r="D84" s="275">
        <v>0</v>
      </c>
      <c r="E84" s="275">
        <v>0</v>
      </c>
      <c r="F84" s="275">
        <v>0</v>
      </c>
      <c r="G84" s="275">
        <v>0</v>
      </c>
    </row>
    <row r="85" spans="1:7" x14ac:dyDescent="0.2">
      <c r="A85" s="1040" t="s">
        <v>1155</v>
      </c>
      <c r="B85" s="1040" t="s">
        <v>1156</v>
      </c>
      <c r="C85" s="1041" t="s">
        <v>1157</v>
      </c>
      <c r="D85" s="1042">
        <v>2581.7399999999998</v>
      </c>
      <c r="E85" s="1042">
        <v>0</v>
      </c>
      <c r="F85" s="1042">
        <v>2581.7399999999998</v>
      </c>
      <c r="G85" s="1042">
        <v>3377.335</v>
      </c>
    </row>
    <row r="86" spans="1:7" x14ac:dyDescent="0.2">
      <c r="A86" s="245"/>
      <c r="B86" s="245"/>
      <c r="C86" s="245"/>
      <c r="D86" s="246"/>
      <c r="E86" s="247"/>
      <c r="F86" s="246"/>
      <c r="G86" s="246"/>
    </row>
    <row r="87" spans="1:7" x14ac:dyDescent="0.2">
      <c r="A87" s="245"/>
      <c r="B87" s="245"/>
      <c r="C87" s="245"/>
      <c r="D87" s="246"/>
      <c r="E87" s="247"/>
      <c r="F87" s="246"/>
      <c r="G87" s="246"/>
    </row>
    <row r="88" spans="1:7" s="196" customFormat="1" ht="13.5" customHeight="1" x14ac:dyDescent="0.2">
      <c r="A88" s="368"/>
      <c r="B88" s="244"/>
      <c r="C88" s="1065"/>
      <c r="D88" s="1049">
        <v>1</v>
      </c>
      <c r="E88" s="1049">
        <v>2</v>
      </c>
      <c r="F88" s="239"/>
      <c r="G88" s="240"/>
    </row>
    <row r="89" spans="1:7" x14ac:dyDescent="0.2">
      <c r="A89" s="1431" t="s">
        <v>881</v>
      </c>
      <c r="B89" s="1432"/>
      <c r="C89" s="1437" t="s">
        <v>882</v>
      </c>
      <c r="D89" s="1428" t="s">
        <v>883</v>
      </c>
      <c r="E89" s="1429"/>
      <c r="F89" s="239"/>
      <c r="G89" s="240"/>
    </row>
    <row r="90" spans="1:7" x14ac:dyDescent="0.2">
      <c r="A90" s="1435"/>
      <c r="B90" s="1436"/>
      <c r="C90" s="1442"/>
      <c r="D90" s="1050" t="s">
        <v>884</v>
      </c>
      <c r="E90" s="1051" t="s">
        <v>885</v>
      </c>
      <c r="F90" s="239"/>
      <c r="G90" s="240"/>
    </row>
    <row r="91" spans="1:7" x14ac:dyDescent="0.2">
      <c r="A91" s="1056"/>
      <c r="B91" s="1056" t="s">
        <v>1158</v>
      </c>
      <c r="C91" s="1057" t="s">
        <v>59</v>
      </c>
      <c r="D91" s="1037">
        <v>3469710.61204</v>
      </c>
      <c r="E91" s="1037">
        <v>3377077.85666</v>
      </c>
      <c r="F91" s="237"/>
      <c r="G91" s="238"/>
    </row>
    <row r="92" spans="1:7" x14ac:dyDescent="0.2">
      <c r="A92" s="1056" t="s">
        <v>1159</v>
      </c>
      <c r="B92" s="1056" t="s">
        <v>1160</v>
      </c>
      <c r="C92" s="1057" t="s">
        <v>59</v>
      </c>
      <c r="D92" s="1037">
        <v>3144197.4153700001</v>
      </c>
      <c r="E92" s="1037">
        <v>3043582.1030899999</v>
      </c>
      <c r="F92" s="237"/>
      <c r="G92" s="238"/>
    </row>
    <row r="93" spans="1:7" x14ac:dyDescent="0.2">
      <c r="A93" s="1056" t="s">
        <v>1161</v>
      </c>
      <c r="B93" s="1056" t="s">
        <v>1162</v>
      </c>
      <c r="C93" s="1057" t="s">
        <v>59</v>
      </c>
      <c r="D93" s="1037">
        <v>2873477.3842199999</v>
      </c>
      <c r="E93" s="1037">
        <v>2805880.9154400001</v>
      </c>
      <c r="F93" s="237"/>
      <c r="G93" s="238"/>
    </row>
    <row r="94" spans="1:7" s="196" customFormat="1" x14ac:dyDescent="0.2">
      <c r="A94" s="264" t="s">
        <v>1163</v>
      </c>
      <c r="B94" s="264" t="s">
        <v>1164</v>
      </c>
      <c r="C94" s="269" t="s">
        <v>1165</v>
      </c>
      <c r="D94" s="275">
        <v>2213284.4118599999</v>
      </c>
      <c r="E94" s="275">
        <v>2159885.3364800001</v>
      </c>
      <c r="F94" s="239"/>
      <c r="G94" s="240"/>
    </row>
    <row r="95" spans="1:7" x14ac:dyDescent="0.2">
      <c r="A95" s="264" t="s">
        <v>1166</v>
      </c>
      <c r="B95" s="264" t="s">
        <v>1167</v>
      </c>
      <c r="C95" s="269" t="s">
        <v>1168</v>
      </c>
      <c r="D95" s="275">
        <v>664149.11190000002</v>
      </c>
      <c r="E95" s="275">
        <v>649555.78015999997</v>
      </c>
      <c r="F95" s="239"/>
      <c r="G95" s="234"/>
    </row>
    <row r="96" spans="1:7" x14ac:dyDescent="0.2">
      <c r="A96" s="264" t="s">
        <v>1169</v>
      </c>
      <c r="B96" s="264" t="s">
        <v>1170</v>
      </c>
      <c r="C96" s="269" t="s">
        <v>1171</v>
      </c>
      <c r="D96" s="275">
        <v>0</v>
      </c>
      <c r="E96" s="275">
        <v>0</v>
      </c>
      <c r="F96" s="241"/>
      <c r="G96" s="234"/>
    </row>
    <row r="97" spans="1:7" x14ac:dyDescent="0.2">
      <c r="A97" s="264" t="s">
        <v>1172</v>
      </c>
      <c r="B97" s="264" t="s">
        <v>1173</v>
      </c>
      <c r="C97" s="269" t="s">
        <v>1174</v>
      </c>
      <c r="D97" s="275">
        <v>0</v>
      </c>
      <c r="E97" s="275">
        <v>0</v>
      </c>
      <c r="F97" s="241"/>
      <c r="G97" s="234"/>
    </row>
    <row r="98" spans="1:7" s="196" customFormat="1" x14ac:dyDescent="0.2">
      <c r="A98" s="264" t="s">
        <v>1175</v>
      </c>
      <c r="B98" s="264" t="s">
        <v>1176</v>
      </c>
      <c r="C98" s="269" t="s">
        <v>1177</v>
      </c>
      <c r="D98" s="275">
        <v>0</v>
      </c>
      <c r="E98" s="275">
        <v>0</v>
      </c>
      <c r="F98" s="241"/>
      <c r="G98" s="234"/>
    </row>
    <row r="99" spans="1:7" s="196" customFormat="1" x14ac:dyDescent="0.2">
      <c r="A99" s="264" t="s">
        <v>1178</v>
      </c>
      <c r="B99" s="264" t="s">
        <v>1179</v>
      </c>
      <c r="C99" s="269" t="s">
        <v>1180</v>
      </c>
      <c r="D99" s="275">
        <v>-3956.1395400000001</v>
      </c>
      <c r="E99" s="275">
        <v>-3560.2012</v>
      </c>
      <c r="F99" s="241"/>
      <c r="G99" s="234"/>
    </row>
    <row r="100" spans="1:7" x14ac:dyDescent="0.2">
      <c r="A100" s="1056" t="s">
        <v>1181</v>
      </c>
      <c r="B100" s="1056" t="s">
        <v>1182</v>
      </c>
      <c r="C100" s="1057" t="s">
        <v>59</v>
      </c>
      <c r="D100" s="1037">
        <v>274628.65880999999</v>
      </c>
      <c r="E100" s="1037">
        <v>241740.34392000001</v>
      </c>
      <c r="F100" s="237"/>
      <c r="G100" s="238"/>
    </row>
    <row r="101" spans="1:7" s="196" customFormat="1" x14ac:dyDescent="0.2">
      <c r="A101" s="264" t="s">
        <v>1183</v>
      </c>
      <c r="B101" s="264" t="s">
        <v>1184</v>
      </c>
      <c r="C101" s="269" t="s">
        <v>1185</v>
      </c>
      <c r="D101" s="275">
        <v>8743.0961200000002</v>
      </c>
      <c r="E101" s="275">
        <v>8718.0961200000002</v>
      </c>
      <c r="F101" s="239"/>
      <c r="G101" s="240"/>
    </row>
    <row r="102" spans="1:7" x14ac:dyDescent="0.2">
      <c r="A102" s="264" t="s">
        <v>1186</v>
      </c>
      <c r="B102" s="264" t="s">
        <v>1187</v>
      </c>
      <c r="C102" s="269" t="s">
        <v>1188</v>
      </c>
      <c r="D102" s="275">
        <v>13227.46934</v>
      </c>
      <c r="E102" s="275">
        <v>13228.57382</v>
      </c>
      <c r="F102" s="239"/>
      <c r="G102" s="240"/>
    </row>
    <row r="103" spans="1:7" ht="12.75" customHeight="1" x14ac:dyDescent="0.2">
      <c r="A103" s="264" t="s">
        <v>1189</v>
      </c>
      <c r="B103" s="264" t="s">
        <v>1190</v>
      </c>
      <c r="C103" s="269" t="s">
        <v>1191</v>
      </c>
      <c r="D103" s="275">
        <v>44623.306729999997</v>
      </c>
      <c r="E103" s="275">
        <v>44052.64806</v>
      </c>
      <c r="F103" s="239"/>
      <c r="G103" s="240"/>
    </row>
    <row r="104" spans="1:7" x14ac:dyDescent="0.2">
      <c r="A104" s="264" t="s">
        <v>1192</v>
      </c>
      <c r="B104" s="264" t="s">
        <v>1193</v>
      </c>
      <c r="C104" s="269" t="s">
        <v>1194</v>
      </c>
      <c r="D104" s="275">
        <v>22013.027999999998</v>
      </c>
      <c r="E104" s="275">
        <v>21573.2323</v>
      </c>
      <c r="F104" s="241"/>
      <c r="G104" s="234"/>
    </row>
    <row r="105" spans="1:7" x14ac:dyDescent="0.2">
      <c r="A105" s="264" t="s">
        <v>1195</v>
      </c>
      <c r="B105" s="264" t="s">
        <v>1196</v>
      </c>
      <c r="C105" s="269" t="s">
        <v>1197</v>
      </c>
      <c r="D105" s="275">
        <v>186021.75862000001</v>
      </c>
      <c r="E105" s="275">
        <v>154167.79362000001</v>
      </c>
      <c r="F105" s="239"/>
      <c r="G105" s="240"/>
    </row>
    <row r="106" spans="1:7" x14ac:dyDescent="0.2">
      <c r="A106" s="1056" t="s">
        <v>1201</v>
      </c>
      <c r="B106" s="1056" t="s">
        <v>1202</v>
      </c>
      <c r="C106" s="1057" t="s">
        <v>59</v>
      </c>
      <c r="D106" s="1037">
        <v>-3908.6276600000001</v>
      </c>
      <c r="E106" s="1037">
        <v>-4039.1562699999999</v>
      </c>
      <c r="F106" s="239"/>
      <c r="G106" s="234"/>
    </row>
    <row r="107" spans="1:7" s="196" customFormat="1" x14ac:dyDescent="0.2">
      <c r="A107" s="264" t="s">
        <v>1203</v>
      </c>
      <c r="B107" s="264" t="s">
        <v>1204</v>
      </c>
      <c r="C107" s="269" t="s">
        <v>59</v>
      </c>
      <c r="D107" s="275">
        <v>726.18727999999999</v>
      </c>
      <c r="E107" s="275">
        <v>-4248.5762699999996</v>
      </c>
      <c r="F107" s="241"/>
      <c r="G107" s="240"/>
    </row>
    <row r="108" spans="1:7" x14ac:dyDescent="0.2">
      <c r="A108" s="264" t="s">
        <v>1205</v>
      </c>
      <c r="B108" s="264" t="s">
        <v>1206</v>
      </c>
      <c r="C108" s="269" t="s">
        <v>1207</v>
      </c>
      <c r="D108" s="275">
        <v>0</v>
      </c>
      <c r="E108" s="275">
        <v>0</v>
      </c>
      <c r="F108" s="241"/>
      <c r="G108" s="234"/>
    </row>
    <row r="109" spans="1:7" x14ac:dyDescent="0.2">
      <c r="A109" s="264" t="s">
        <v>1208</v>
      </c>
      <c r="B109" s="264" t="s">
        <v>1209</v>
      </c>
      <c r="C109" s="269" t="s">
        <v>1210</v>
      </c>
      <c r="D109" s="275">
        <v>-4634.8149400000002</v>
      </c>
      <c r="E109" s="275">
        <v>209.42</v>
      </c>
      <c r="F109" s="237"/>
      <c r="G109" s="238"/>
    </row>
    <row r="110" spans="1:7" x14ac:dyDescent="0.2">
      <c r="A110" s="1056" t="s">
        <v>1211</v>
      </c>
      <c r="B110" s="1056" t="s">
        <v>1212</v>
      </c>
      <c r="C110" s="1057" t="s">
        <v>59</v>
      </c>
      <c r="D110" s="1037">
        <v>325513.19666999998</v>
      </c>
      <c r="E110" s="1037">
        <v>333495.75357</v>
      </c>
      <c r="F110" s="237"/>
      <c r="G110" s="238"/>
    </row>
    <row r="111" spans="1:7" ht="12.75" customHeight="1" x14ac:dyDescent="0.2">
      <c r="A111" s="1056" t="s">
        <v>1213</v>
      </c>
      <c r="B111" s="1056" t="s">
        <v>1214</v>
      </c>
      <c r="C111" s="1057" t="s">
        <v>59</v>
      </c>
      <c r="D111" s="1037">
        <v>0</v>
      </c>
      <c r="E111" s="1037">
        <v>0</v>
      </c>
      <c r="F111" s="241"/>
      <c r="G111" s="234"/>
    </row>
    <row r="112" spans="1:7" ht="12.75" customHeight="1" x14ac:dyDescent="0.2">
      <c r="A112" s="264" t="s">
        <v>1215</v>
      </c>
      <c r="B112" s="264" t="s">
        <v>1214</v>
      </c>
      <c r="C112" s="269" t="s">
        <v>1216</v>
      </c>
      <c r="D112" s="275">
        <v>0</v>
      </c>
      <c r="E112" s="275">
        <v>0</v>
      </c>
      <c r="F112" s="237"/>
      <c r="G112" s="238"/>
    </row>
    <row r="113" spans="1:7" ht="12.75" customHeight="1" x14ac:dyDescent="0.2">
      <c r="A113" s="1056" t="s">
        <v>1217</v>
      </c>
      <c r="B113" s="1056" t="s">
        <v>1218</v>
      </c>
      <c r="C113" s="1057" t="s">
        <v>59</v>
      </c>
      <c r="D113" s="1037">
        <v>23535.433789999999</v>
      </c>
      <c r="E113" s="1037">
        <v>26264.41372</v>
      </c>
      <c r="F113" s="241"/>
      <c r="G113" s="234"/>
    </row>
    <row r="114" spans="1:7" ht="12.75" customHeight="1" x14ac:dyDescent="0.2">
      <c r="A114" s="264" t="s">
        <v>1219</v>
      </c>
      <c r="B114" s="264" t="s">
        <v>1220</v>
      </c>
      <c r="C114" s="269" t="s">
        <v>1221</v>
      </c>
      <c r="D114" s="275">
        <v>0</v>
      </c>
      <c r="E114" s="275">
        <v>0</v>
      </c>
      <c r="F114" s="241"/>
      <c r="G114" s="234"/>
    </row>
    <row r="115" spans="1:7" ht="12.75" customHeight="1" x14ac:dyDescent="0.2">
      <c r="A115" s="264" t="s">
        <v>1222</v>
      </c>
      <c r="B115" s="264" t="s">
        <v>1223</v>
      </c>
      <c r="C115" s="269" t="s">
        <v>1224</v>
      </c>
      <c r="D115" s="275">
        <v>0</v>
      </c>
      <c r="E115" s="275">
        <v>0</v>
      </c>
      <c r="F115" s="241"/>
      <c r="G115" s="234"/>
    </row>
    <row r="116" spans="1:7" ht="12.75" customHeight="1" x14ac:dyDescent="0.2">
      <c r="A116" s="264" t="s">
        <v>1228</v>
      </c>
      <c r="B116" s="264" t="s">
        <v>1229</v>
      </c>
      <c r="C116" s="269" t="s">
        <v>1230</v>
      </c>
      <c r="D116" s="275">
        <v>0</v>
      </c>
      <c r="E116" s="275">
        <v>0</v>
      </c>
      <c r="F116" s="241"/>
      <c r="G116" s="234"/>
    </row>
    <row r="117" spans="1:7" ht="12.75" customHeight="1" x14ac:dyDescent="0.2">
      <c r="A117" s="264" t="s">
        <v>1237</v>
      </c>
      <c r="B117" s="264" t="s">
        <v>1238</v>
      </c>
      <c r="C117" s="269" t="s">
        <v>1239</v>
      </c>
      <c r="D117" s="275">
        <v>0</v>
      </c>
      <c r="E117" s="275">
        <v>0</v>
      </c>
      <c r="F117" s="237"/>
      <c r="G117" s="238"/>
    </row>
    <row r="118" spans="1:7" ht="12.75" customHeight="1" x14ac:dyDescent="0.2">
      <c r="A118" s="264" t="s">
        <v>1240</v>
      </c>
      <c r="B118" s="264" t="s">
        <v>1241</v>
      </c>
      <c r="C118" s="269" t="s">
        <v>1242</v>
      </c>
      <c r="D118" s="275">
        <v>23535.433789999999</v>
      </c>
      <c r="E118" s="275">
        <v>26264.41372</v>
      </c>
      <c r="F118" s="241"/>
      <c r="G118" s="234"/>
    </row>
    <row r="119" spans="1:7" ht="12.75" customHeight="1" x14ac:dyDescent="0.2">
      <c r="A119" s="1056" t="s">
        <v>1243</v>
      </c>
      <c r="B119" s="1056" t="s">
        <v>1244</v>
      </c>
      <c r="C119" s="1057" t="s">
        <v>59</v>
      </c>
      <c r="D119" s="1037">
        <v>301977.76287999999</v>
      </c>
      <c r="E119" s="1037">
        <v>307231.33984999999</v>
      </c>
      <c r="F119" s="241"/>
      <c r="G119" s="234"/>
    </row>
    <row r="120" spans="1:7" ht="12.75" customHeight="1" x14ac:dyDescent="0.2">
      <c r="A120" s="264" t="s">
        <v>1245</v>
      </c>
      <c r="B120" s="264" t="s">
        <v>1246</v>
      </c>
      <c r="C120" s="269" t="s">
        <v>1247</v>
      </c>
      <c r="D120" s="275">
        <v>0</v>
      </c>
      <c r="E120" s="275">
        <v>0</v>
      </c>
      <c r="F120" s="239"/>
      <c r="G120" s="240"/>
    </row>
    <row r="121" spans="1:7" ht="12.75" customHeight="1" x14ac:dyDescent="0.2">
      <c r="A121" s="264" t="s">
        <v>1254</v>
      </c>
      <c r="B121" s="264" t="s">
        <v>1255</v>
      </c>
      <c r="C121" s="269" t="s">
        <v>1256</v>
      </c>
      <c r="D121" s="275">
        <v>0</v>
      </c>
      <c r="E121" s="275">
        <v>0</v>
      </c>
      <c r="F121" s="239"/>
      <c r="G121" s="240"/>
    </row>
    <row r="122" spans="1:7" ht="12.75" customHeight="1" x14ac:dyDescent="0.2">
      <c r="A122" s="264" t="s">
        <v>1257</v>
      </c>
      <c r="B122" s="264" t="s">
        <v>1258</v>
      </c>
      <c r="C122" s="269" t="s">
        <v>1259</v>
      </c>
      <c r="D122" s="275">
        <v>32442.030630000001</v>
      </c>
      <c r="E122" s="275">
        <v>42798.418539999999</v>
      </c>
      <c r="F122" s="239"/>
      <c r="G122" s="240"/>
    </row>
    <row r="123" spans="1:7" ht="12.75" customHeight="1" x14ac:dyDescent="0.2">
      <c r="A123" s="264" t="s">
        <v>1263</v>
      </c>
      <c r="B123" s="264" t="s">
        <v>1264</v>
      </c>
      <c r="C123" s="269" t="s">
        <v>1265</v>
      </c>
      <c r="D123" s="275">
        <v>45303.644679999998</v>
      </c>
      <c r="E123" s="275">
        <v>40429.446759999999</v>
      </c>
      <c r="F123" s="239"/>
      <c r="G123" s="240"/>
    </row>
    <row r="124" spans="1:7" ht="12.75" customHeight="1" x14ac:dyDescent="0.2">
      <c r="A124" s="264" t="s">
        <v>1269</v>
      </c>
      <c r="B124" s="264" t="s">
        <v>1270</v>
      </c>
      <c r="C124" s="269" t="s">
        <v>1271</v>
      </c>
      <c r="D124" s="275">
        <v>0</v>
      </c>
      <c r="E124" s="275">
        <v>0</v>
      </c>
      <c r="F124" s="239"/>
      <c r="G124" s="240"/>
    </row>
    <row r="125" spans="1:7" ht="12.75" customHeight="1" x14ac:dyDescent="0.2">
      <c r="A125" s="264" t="s">
        <v>1272</v>
      </c>
      <c r="B125" s="264" t="s">
        <v>1273</v>
      </c>
      <c r="C125" s="269" t="s">
        <v>1274</v>
      </c>
      <c r="D125" s="275">
        <v>73034.107000000004</v>
      </c>
      <c r="E125" s="275">
        <v>69760.525999999998</v>
      </c>
      <c r="F125" s="241"/>
      <c r="G125" s="234"/>
    </row>
    <row r="126" spans="1:7" ht="12.75" customHeight="1" x14ac:dyDescent="0.2">
      <c r="A126" s="264" t="s">
        <v>1275</v>
      </c>
      <c r="B126" s="264" t="s">
        <v>1276</v>
      </c>
      <c r="C126" s="269" t="s">
        <v>1277</v>
      </c>
      <c r="D126" s="275">
        <v>6350.2860000000001</v>
      </c>
      <c r="E126" s="275">
        <v>5599.598</v>
      </c>
      <c r="F126" s="239"/>
      <c r="G126" s="240"/>
    </row>
    <row r="127" spans="1:7" ht="12.75" customHeight="1" x14ac:dyDescent="0.2">
      <c r="A127" s="264" t="s">
        <v>1278</v>
      </c>
      <c r="B127" s="264" t="s">
        <v>1062</v>
      </c>
      <c r="C127" s="269" t="s">
        <v>1063</v>
      </c>
      <c r="D127" s="275">
        <v>32222.505000000001</v>
      </c>
      <c r="E127" s="275">
        <v>30087.542000000001</v>
      </c>
      <c r="F127" s="239"/>
      <c r="G127" s="240"/>
    </row>
    <row r="128" spans="1:7" ht="12.75" customHeight="1" x14ac:dyDescent="0.2">
      <c r="A128" s="264" t="s">
        <v>1279</v>
      </c>
      <c r="B128" s="264" t="s">
        <v>1065</v>
      </c>
      <c r="C128" s="269" t="s">
        <v>1066</v>
      </c>
      <c r="D128" s="275">
        <v>13732.055</v>
      </c>
      <c r="E128" s="275">
        <v>12737.387000000001</v>
      </c>
      <c r="F128" s="239"/>
      <c r="G128" s="240"/>
    </row>
    <row r="129" spans="1:7" ht="12.75" customHeight="1" x14ac:dyDescent="0.2">
      <c r="A129" s="264" t="s">
        <v>1280</v>
      </c>
      <c r="B129" s="264" t="s">
        <v>1068</v>
      </c>
      <c r="C129" s="269" t="s">
        <v>1069</v>
      </c>
      <c r="D129" s="275">
        <v>0</v>
      </c>
      <c r="E129" s="275">
        <v>0</v>
      </c>
      <c r="F129" s="241"/>
      <c r="G129" s="234"/>
    </row>
    <row r="130" spans="1:7" ht="12.75" customHeight="1" x14ac:dyDescent="0.2">
      <c r="A130" s="264" t="s">
        <v>1281</v>
      </c>
      <c r="B130" s="264" t="s">
        <v>1071</v>
      </c>
      <c r="C130" s="269" t="s">
        <v>1072</v>
      </c>
      <c r="D130" s="275">
        <v>0</v>
      </c>
      <c r="E130" s="275">
        <v>0</v>
      </c>
      <c r="F130" s="241"/>
      <c r="G130" s="234"/>
    </row>
    <row r="131" spans="1:7" ht="12.75" customHeight="1" x14ac:dyDescent="0.2">
      <c r="A131" s="264" t="s">
        <v>1282</v>
      </c>
      <c r="B131" s="264" t="s">
        <v>1074</v>
      </c>
      <c r="C131" s="269" t="s">
        <v>1075</v>
      </c>
      <c r="D131" s="275">
        <v>8216.2839999999997</v>
      </c>
      <c r="E131" s="275">
        <v>7485.1840000000002</v>
      </c>
      <c r="F131" s="241"/>
      <c r="G131" s="234"/>
    </row>
    <row r="132" spans="1:7" ht="12.75" customHeight="1" x14ac:dyDescent="0.2">
      <c r="A132" s="264" t="s">
        <v>1283</v>
      </c>
      <c r="B132" s="264" t="s">
        <v>60</v>
      </c>
      <c r="C132" s="269" t="s">
        <v>1077</v>
      </c>
      <c r="D132" s="275">
        <v>0</v>
      </c>
      <c r="E132" s="275">
        <v>0</v>
      </c>
      <c r="F132" s="241"/>
      <c r="G132" s="234"/>
    </row>
    <row r="133" spans="1:7" ht="12.75" customHeight="1" x14ac:dyDescent="0.2">
      <c r="A133" s="264" t="s">
        <v>1284</v>
      </c>
      <c r="B133" s="264" t="s">
        <v>1285</v>
      </c>
      <c r="C133" s="269" t="s">
        <v>1286</v>
      </c>
      <c r="D133" s="275">
        <v>0</v>
      </c>
      <c r="E133" s="275">
        <v>0</v>
      </c>
      <c r="F133" s="241"/>
      <c r="G133" s="234"/>
    </row>
    <row r="134" spans="1:7" ht="12.75" customHeight="1" x14ac:dyDescent="0.2">
      <c r="A134" s="264" t="s">
        <v>1287</v>
      </c>
      <c r="B134" s="264" t="s">
        <v>1288</v>
      </c>
      <c r="C134" s="269" t="s">
        <v>1289</v>
      </c>
      <c r="D134" s="275">
        <v>0</v>
      </c>
      <c r="E134" s="275">
        <v>949.58326999999997</v>
      </c>
      <c r="F134" s="241"/>
      <c r="G134" s="234"/>
    </row>
    <row r="135" spans="1:7" ht="12.75" customHeight="1" x14ac:dyDescent="0.2">
      <c r="A135" s="264" t="s">
        <v>1290</v>
      </c>
      <c r="B135" s="264" t="s">
        <v>1291</v>
      </c>
      <c r="C135" s="269" t="s">
        <v>1292</v>
      </c>
      <c r="D135" s="275">
        <v>0</v>
      </c>
      <c r="E135" s="275">
        <v>0</v>
      </c>
    </row>
    <row r="136" spans="1:7" ht="12.75" customHeight="1" x14ac:dyDescent="0.2">
      <c r="A136" s="264" t="s">
        <v>1306</v>
      </c>
      <c r="B136" s="264" t="s">
        <v>1307</v>
      </c>
      <c r="C136" s="269" t="s">
        <v>1308</v>
      </c>
      <c r="D136" s="275">
        <v>24632.766490000002</v>
      </c>
      <c r="E136" s="275">
        <v>30086.728279999999</v>
      </c>
    </row>
    <row r="137" spans="1:7" ht="12.75" customHeight="1" x14ac:dyDescent="0.2">
      <c r="A137" s="264" t="s">
        <v>1310</v>
      </c>
      <c r="B137" s="264" t="s">
        <v>1311</v>
      </c>
      <c r="C137" s="269" t="s">
        <v>1312</v>
      </c>
      <c r="D137" s="275">
        <v>3234.1713399999999</v>
      </c>
      <c r="E137" s="275">
        <v>3793.5336699999998</v>
      </c>
    </row>
    <row r="138" spans="1:7" ht="12.75" customHeight="1" x14ac:dyDescent="0.2">
      <c r="A138" s="264" t="s">
        <v>1313</v>
      </c>
      <c r="B138" s="264" t="s">
        <v>1314</v>
      </c>
      <c r="C138" s="269" t="s">
        <v>1315</v>
      </c>
      <c r="D138" s="275">
        <v>477.41514999999998</v>
      </c>
      <c r="E138" s="275">
        <v>424.42415</v>
      </c>
    </row>
    <row r="139" spans="1:7" ht="12.75" customHeight="1" x14ac:dyDescent="0.2">
      <c r="A139" s="264" t="s">
        <v>1316</v>
      </c>
      <c r="B139" s="264" t="s">
        <v>1317</v>
      </c>
      <c r="C139" s="269" t="s">
        <v>1318</v>
      </c>
      <c r="D139" s="275">
        <v>6123.8807399999996</v>
      </c>
      <c r="E139" s="275">
        <v>5975.7272899999998</v>
      </c>
    </row>
    <row r="140" spans="1:7" ht="12.75" customHeight="1" x14ac:dyDescent="0.2">
      <c r="A140" s="1040" t="s">
        <v>1319</v>
      </c>
      <c r="B140" s="1040" t="s">
        <v>1320</v>
      </c>
      <c r="C140" s="1041" t="s">
        <v>1321</v>
      </c>
      <c r="D140" s="1042">
        <v>56208.616849999999</v>
      </c>
      <c r="E140" s="1042">
        <v>57103.240890000001</v>
      </c>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27" fitToHeight="2" orientation="portrait" useFirstPageNumber="1" r:id="rId1"/>
  <headerFooter>
    <oddHeader>&amp;L&amp;"Tahoma,Kurzíva"Závěrečný účet Moravskoslezského kraje za rok 2025&amp;R&amp;"Tahoma,Kurzíva"Tabulka č. 47</oddHeader>
    <oddFooter>&amp;C&amp;"Tahoma,Obyčejné"&amp;P</oddFooter>
  </headerFooter>
  <rowBreaks count="1" manualBreakCount="1">
    <brk id="74" max="6"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4BB1-8212-4C2D-9657-D5A117A3FD8A}">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1505</v>
      </c>
      <c r="B2" s="1430"/>
      <c r="C2" s="1430"/>
      <c r="D2" s="1430"/>
      <c r="E2" s="1430"/>
      <c r="F2" s="1430"/>
      <c r="G2" s="1430"/>
    </row>
    <row r="4" spans="1:7" ht="12.75" customHeight="1" x14ac:dyDescent="0.2">
      <c r="A4" s="369"/>
      <c r="B4" s="370"/>
      <c r="C4" s="1070"/>
      <c r="D4" s="1071">
        <v>1</v>
      </c>
      <c r="E4" s="1071">
        <v>2</v>
      </c>
      <c r="F4" s="1071">
        <v>3</v>
      </c>
      <c r="G4" s="1071">
        <v>4</v>
      </c>
    </row>
    <row r="5" spans="1:7" s="193" customFormat="1" ht="12.75" customHeight="1" x14ac:dyDescent="0.2">
      <c r="A5" s="1452" t="s">
        <v>1506</v>
      </c>
      <c r="B5" s="1453"/>
      <c r="C5" s="1456" t="s">
        <v>882</v>
      </c>
      <c r="D5" s="1458" t="s">
        <v>1325</v>
      </c>
      <c r="E5" s="1458"/>
      <c r="F5" s="1458" t="s">
        <v>1326</v>
      </c>
      <c r="G5" s="1458"/>
    </row>
    <row r="6" spans="1:7" s="193" customFormat="1" ht="2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9">
        <v>2026847.62855</v>
      </c>
      <c r="E7" s="1079">
        <v>10704.469429999999</v>
      </c>
      <c r="F7" s="1079">
        <v>1893588.5035600001</v>
      </c>
      <c r="G7" s="1079">
        <v>11670.214889999999</v>
      </c>
    </row>
    <row r="8" spans="1:7" x14ac:dyDescent="0.2">
      <c r="A8" s="1035" t="s">
        <v>892</v>
      </c>
      <c r="B8" s="1035" t="s">
        <v>1330</v>
      </c>
      <c r="C8" s="1061" t="s">
        <v>59</v>
      </c>
      <c r="D8" s="1079">
        <v>2023033.41429</v>
      </c>
      <c r="E8" s="1079">
        <v>10704.469429999999</v>
      </c>
      <c r="F8" s="1079">
        <v>1888069.0339800001</v>
      </c>
      <c r="G8" s="1079">
        <v>11656.62177</v>
      </c>
    </row>
    <row r="9" spans="1:7" x14ac:dyDescent="0.2">
      <c r="A9" s="1043" t="s">
        <v>894</v>
      </c>
      <c r="B9" s="1043" t="s">
        <v>1331</v>
      </c>
      <c r="C9" s="1063" t="s">
        <v>1332</v>
      </c>
      <c r="D9" s="1080">
        <v>122316.19693000001</v>
      </c>
      <c r="E9" s="1080">
        <v>4218.4212799999996</v>
      </c>
      <c r="F9" s="1080">
        <v>126140.04956</v>
      </c>
      <c r="G9" s="1080">
        <v>4960.42742</v>
      </c>
    </row>
    <row r="10" spans="1:7" x14ac:dyDescent="0.2">
      <c r="A10" s="264" t="s">
        <v>897</v>
      </c>
      <c r="B10" s="264" t="s">
        <v>1333</v>
      </c>
      <c r="C10" s="269" t="s">
        <v>1334</v>
      </c>
      <c r="D10" s="1080">
        <v>86630.314010000002</v>
      </c>
      <c r="E10" s="1080">
        <v>1131.38904</v>
      </c>
      <c r="F10" s="1080">
        <v>89178.067060000001</v>
      </c>
      <c r="G10" s="1080">
        <v>1457.2251799999999</v>
      </c>
    </row>
    <row r="11" spans="1:7" x14ac:dyDescent="0.2">
      <c r="A11" s="264" t="s">
        <v>900</v>
      </c>
      <c r="B11" s="264" t="s">
        <v>1335</v>
      </c>
      <c r="C11" s="269" t="s">
        <v>1336</v>
      </c>
      <c r="D11" s="1080">
        <v>0</v>
      </c>
      <c r="E11" s="1080">
        <v>0</v>
      </c>
      <c r="F11" s="1080">
        <v>0</v>
      </c>
      <c r="G11" s="1080">
        <v>0</v>
      </c>
    </row>
    <row r="12" spans="1:7" x14ac:dyDescent="0.2">
      <c r="A12" s="264" t="s">
        <v>903</v>
      </c>
      <c r="B12" s="264" t="s">
        <v>1337</v>
      </c>
      <c r="C12" s="269" t="s">
        <v>1338</v>
      </c>
      <c r="D12" s="1080">
        <v>31.70506</v>
      </c>
      <c r="E12" s="1080">
        <v>0</v>
      </c>
      <c r="F12" s="1080">
        <v>19.10144</v>
      </c>
      <c r="G12" s="1080">
        <v>0</v>
      </c>
    </row>
    <row r="13" spans="1:7" x14ac:dyDescent="0.2">
      <c r="A13" s="264" t="s">
        <v>906</v>
      </c>
      <c r="B13" s="264" t="s">
        <v>1339</v>
      </c>
      <c r="C13" s="269" t="s">
        <v>1340</v>
      </c>
      <c r="D13" s="1080">
        <v>-8.5500000000000007</v>
      </c>
      <c r="E13" s="1080">
        <v>0</v>
      </c>
      <c r="F13" s="1080">
        <v>0</v>
      </c>
      <c r="G13" s="1080">
        <v>0</v>
      </c>
    </row>
    <row r="14" spans="1:7" x14ac:dyDescent="0.2">
      <c r="A14" s="264" t="s">
        <v>909</v>
      </c>
      <c r="B14" s="264" t="s">
        <v>1341</v>
      </c>
      <c r="C14" s="269" t="s">
        <v>1342</v>
      </c>
      <c r="D14" s="1080">
        <v>0</v>
      </c>
      <c r="E14" s="1080">
        <v>0</v>
      </c>
      <c r="F14" s="1080">
        <v>0</v>
      </c>
      <c r="G14" s="1080">
        <v>0</v>
      </c>
    </row>
    <row r="15" spans="1:7" x14ac:dyDescent="0.2">
      <c r="A15" s="264" t="s">
        <v>912</v>
      </c>
      <c r="B15" s="264" t="s">
        <v>1343</v>
      </c>
      <c r="C15" s="269" t="s">
        <v>1344</v>
      </c>
      <c r="D15" s="1080">
        <v>-31.614830000000001</v>
      </c>
      <c r="E15" s="1080">
        <v>0</v>
      </c>
      <c r="F15" s="1080">
        <v>-22.952539999999999</v>
      </c>
      <c r="G15" s="1080">
        <v>0</v>
      </c>
    </row>
    <row r="16" spans="1:7" x14ac:dyDescent="0.2">
      <c r="A16" s="264" t="s">
        <v>915</v>
      </c>
      <c r="B16" s="264" t="s">
        <v>152</v>
      </c>
      <c r="C16" s="269" t="s">
        <v>1345</v>
      </c>
      <c r="D16" s="1080">
        <v>90788.869609999994</v>
      </c>
      <c r="E16" s="1080">
        <v>125.97042</v>
      </c>
      <c r="F16" s="1080">
        <v>76670.87917</v>
      </c>
      <c r="G16" s="1080">
        <v>125.03286</v>
      </c>
    </row>
    <row r="17" spans="1:7" x14ac:dyDescent="0.2">
      <c r="A17" s="264" t="s">
        <v>918</v>
      </c>
      <c r="B17" s="264" t="s">
        <v>138</v>
      </c>
      <c r="C17" s="269" t="s">
        <v>1346</v>
      </c>
      <c r="D17" s="1080">
        <v>2430.5837499999998</v>
      </c>
      <c r="E17" s="1080">
        <v>0.93764999999999998</v>
      </c>
      <c r="F17" s="1080">
        <v>2153.8724400000001</v>
      </c>
      <c r="G17" s="1080">
        <v>0</v>
      </c>
    </row>
    <row r="18" spans="1:7" x14ac:dyDescent="0.2">
      <c r="A18" s="264" t="s">
        <v>1347</v>
      </c>
      <c r="B18" s="264" t="s">
        <v>1348</v>
      </c>
      <c r="C18" s="269" t="s">
        <v>1349</v>
      </c>
      <c r="D18" s="1080">
        <v>431.50072999999998</v>
      </c>
      <c r="E18" s="1080">
        <v>0</v>
      </c>
      <c r="F18" s="1080">
        <v>634.10977000000003</v>
      </c>
      <c r="G18" s="1080">
        <v>0</v>
      </c>
    </row>
    <row r="19" spans="1:7" x14ac:dyDescent="0.2">
      <c r="A19" s="264" t="s">
        <v>1350</v>
      </c>
      <c r="B19" s="264" t="s">
        <v>1351</v>
      </c>
      <c r="C19" s="269" t="s">
        <v>1352</v>
      </c>
      <c r="D19" s="1080">
        <v>0</v>
      </c>
      <c r="E19" s="1080">
        <v>0</v>
      </c>
      <c r="F19" s="1080">
        <v>0</v>
      </c>
      <c r="G19" s="1080">
        <v>0</v>
      </c>
    </row>
    <row r="20" spans="1:7" x14ac:dyDescent="0.2">
      <c r="A20" s="264" t="s">
        <v>1353</v>
      </c>
      <c r="B20" s="264" t="s">
        <v>1354</v>
      </c>
      <c r="C20" s="269" t="s">
        <v>1355</v>
      </c>
      <c r="D20" s="1080">
        <v>78285.188380000007</v>
      </c>
      <c r="E20" s="1080">
        <v>394.80543</v>
      </c>
      <c r="F20" s="1080">
        <v>76907.481960000005</v>
      </c>
      <c r="G20" s="1080">
        <v>558.54422</v>
      </c>
    </row>
    <row r="21" spans="1:7" x14ac:dyDescent="0.2">
      <c r="A21" s="264" t="s">
        <v>1356</v>
      </c>
      <c r="B21" s="264" t="s">
        <v>1357</v>
      </c>
      <c r="C21" s="269" t="s">
        <v>1358</v>
      </c>
      <c r="D21" s="1080">
        <v>1134701.3390599999</v>
      </c>
      <c r="E21" s="1080">
        <v>3321.2909399999999</v>
      </c>
      <c r="F21" s="1080">
        <v>1031366.09967</v>
      </c>
      <c r="G21" s="1080">
        <v>3153.7863299999999</v>
      </c>
    </row>
    <row r="22" spans="1:7" x14ac:dyDescent="0.2">
      <c r="A22" s="264" t="s">
        <v>1359</v>
      </c>
      <c r="B22" s="264" t="s">
        <v>1360</v>
      </c>
      <c r="C22" s="269" t="s">
        <v>1361</v>
      </c>
      <c r="D22" s="1080">
        <v>374589.64974999998</v>
      </c>
      <c r="E22" s="1080">
        <v>1112.4962499999999</v>
      </c>
      <c r="F22" s="1080">
        <v>339906.92301999999</v>
      </c>
      <c r="G22" s="1080">
        <v>1036.1998599999999</v>
      </c>
    </row>
    <row r="23" spans="1:7" x14ac:dyDescent="0.2">
      <c r="A23" s="264" t="s">
        <v>1362</v>
      </c>
      <c r="B23" s="264" t="s">
        <v>1363</v>
      </c>
      <c r="C23" s="269" t="s">
        <v>1364</v>
      </c>
      <c r="D23" s="1080">
        <v>4518.5598300000001</v>
      </c>
      <c r="E23" s="1080">
        <v>13.61665</v>
      </c>
      <c r="F23" s="1080">
        <v>4194.6960499999996</v>
      </c>
      <c r="G23" s="1080">
        <v>11.19309</v>
      </c>
    </row>
    <row r="24" spans="1:7" x14ac:dyDescent="0.2">
      <c r="A24" s="264" t="s">
        <v>1365</v>
      </c>
      <c r="B24" s="264" t="s">
        <v>1366</v>
      </c>
      <c r="C24" s="269" t="s">
        <v>1367</v>
      </c>
      <c r="D24" s="1080">
        <v>31576.512549999999</v>
      </c>
      <c r="E24" s="1080">
        <v>57.462269999999997</v>
      </c>
      <c r="F24" s="1080">
        <v>29256.71601</v>
      </c>
      <c r="G24" s="1080">
        <v>45.441200000000002</v>
      </c>
    </row>
    <row r="25" spans="1:7" x14ac:dyDescent="0.2">
      <c r="A25" s="264" t="s">
        <v>1368</v>
      </c>
      <c r="B25" s="264" t="s">
        <v>1369</v>
      </c>
      <c r="C25" s="269" t="s">
        <v>1370</v>
      </c>
      <c r="D25" s="1080">
        <v>235.43422000000001</v>
      </c>
      <c r="E25" s="1080">
        <v>0</v>
      </c>
      <c r="F25" s="1080">
        <v>307.09134</v>
      </c>
      <c r="G25" s="1080">
        <v>0</v>
      </c>
    </row>
    <row r="26" spans="1:7" x14ac:dyDescent="0.2">
      <c r="A26" s="264" t="s">
        <v>1371</v>
      </c>
      <c r="B26" s="264" t="s">
        <v>1372</v>
      </c>
      <c r="C26" s="269" t="s">
        <v>1373</v>
      </c>
      <c r="D26" s="1080">
        <v>0</v>
      </c>
      <c r="E26" s="1080">
        <v>0</v>
      </c>
      <c r="F26" s="1080">
        <v>0</v>
      </c>
      <c r="G26" s="1080">
        <v>0</v>
      </c>
    </row>
    <row r="27" spans="1:7" x14ac:dyDescent="0.2">
      <c r="A27" s="264" t="s">
        <v>1374</v>
      </c>
      <c r="B27" s="264" t="s">
        <v>1375</v>
      </c>
      <c r="C27" s="269" t="s">
        <v>1376</v>
      </c>
      <c r="D27" s="1080">
        <v>0</v>
      </c>
      <c r="E27" s="1080">
        <v>0</v>
      </c>
      <c r="F27" s="1080">
        <v>0</v>
      </c>
      <c r="G27" s="1080">
        <v>0</v>
      </c>
    </row>
    <row r="28" spans="1:7" x14ac:dyDescent="0.2">
      <c r="A28" s="264" t="s">
        <v>1377</v>
      </c>
      <c r="B28" s="264" t="s">
        <v>1378</v>
      </c>
      <c r="C28" s="269" t="s">
        <v>1379</v>
      </c>
      <c r="D28" s="1080">
        <v>76.47927</v>
      </c>
      <c r="E28" s="1080">
        <v>0</v>
      </c>
      <c r="F28" s="1080">
        <v>62.468310000000002</v>
      </c>
      <c r="G28" s="1080">
        <v>0</v>
      </c>
    </row>
    <row r="29" spans="1:7" x14ac:dyDescent="0.2">
      <c r="A29" s="264" t="s">
        <v>1380</v>
      </c>
      <c r="B29" s="264" t="s">
        <v>1381</v>
      </c>
      <c r="C29" s="269" t="s">
        <v>1382</v>
      </c>
      <c r="D29" s="1080">
        <v>19.973400000000002</v>
      </c>
      <c r="E29" s="1080">
        <v>0.1</v>
      </c>
      <c r="F29" s="1080">
        <v>5.8380000000000001</v>
      </c>
      <c r="G29" s="1080">
        <v>0</v>
      </c>
    </row>
    <row r="30" spans="1:7" x14ac:dyDescent="0.2">
      <c r="A30" s="264" t="s">
        <v>1383</v>
      </c>
      <c r="B30" s="264" t="s">
        <v>1384</v>
      </c>
      <c r="C30" s="269" t="s">
        <v>1385</v>
      </c>
      <c r="D30" s="1080">
        <v>36.294310000000003</v>
      </c>
      <c r="E30" s="1080">
        <v>0</v>
      </c>
      <c r="F30" s="1080">
        <v>54.81</v>
      </c>
      <c r="G30" s="1080">
        <v>0</v>
      </c>
    </row>
    <row r="31" spans="1:7" x14ac:dyDescent="0.2">
      <c r="A31" s="264" t="s">
        <v>1386</v>
      </c>
      <c r="B31" s="264" t="s">
        <v>1387</v>
      </c>
      <c r="C31" s="269" t="s">
        <v>1388</v>
      </c>
      <c r="D31" s="1080">
        <v>0</v>
      </c>
      <c r="E31" s="1080">
        <v>0</v>
      </c>
      <c r="F31" s="1080">
        <v>0</v>
      </c>
      <c r="G31" s="1080">
        <v>0</v>
      </c>
    </row>
    <row r="32" spans="1:7" x14ac:dyDescent="0.2">
      <c r="A32" s="264" t="s">
        <v>1389</v>
      </c>
      <c r="B32" s="264" t="s">
        <v>1390</v>
      </c>
      <c r="C32" s="269" t="s">
        <v>1391</v>
      </c>
      <c r="D32" s="1080">
        <v>0.435</v>
      </c>
      <c r="E32" s="1080">
        <v>0</v>
      </c>
      <c r="F32" s="1080">
        <v>0</v>
      </c>
      <c r="G32" s="1080">
        <v>0</v>
      </c>
    </row>
    <row r="33" spans="1:7" x14ac:dyDescent="0.2">
      <c r="A33" s="264" t="s">
        <v>1392</v>
      </c>
      <c r="B33" s="264" t="s">
        <v>1393</v>
      </c>
      <c r="C33" s="269" t="s">
        <v>1394</v>
      </c>
      <c r="D33" s="1080">
        <v>1170.1914099999999</v>
      </c>
      <c r="E33" s="1080">
        <v>0.495</v>
      </c>
      <c r="F33" s="1080">
        <v>5735.9518500000004</v>
      </c>
      <c r="G33" s="1080">
        <v>0</v>
      </c>
    </row>
    <row r="34" spans="1:7" x14ac:dyDescent="0.2">
      <c r="A34" s="264" t="s">
        <v>1395</v>
      </c>
      <c r="B34" s="264" t="s">
        <v>1396</v>
      </c>
      <c r="C34" s="269" t="s">
        <v>1397</v>
      </c>
      <c r="D34" s="1080">
        <v>315.26600000000002</v>
      </c>
      <c r="E34" s="1080">
        <v>0</v>
      </c>
      <c r="F34" s="1080">
        <v>-153.476</v>
      </c>
      <c r="G34" s="1080">
        <v>0</v>
      </c>
    </row>
    <row r="35" spans="1:7" x14ac:dyDescent="0.2">
      <c r="A35" s="264" t="s">
        <v>1398</v>
      </c>
      <c r="B35" s="264" t="s">
        <v>1399</v>
      </c>
      <c r="C35" s="269" t="s">
        <v>1400</v>
      </c>
      <c r="D35" s="1080">
        <v>60401.969259999998</v>
      </c>
      <c r="E35" s="1080">
        <v>284.32566000000003</v>
      </c>
      <c r="F35" s="1080">
        <v>56433.198750000003</v>
      </c>
      <c r="G35" s="1080">
        <v>257.65285999999998</v>
      </c>
    </row>
    <row r="36" spans="1:7" x14ac:dyDescent="0.2">
      <c r="A36" s="264" t="s">
        <v>1401</v>
      </c>
      <c r="B36" s="264" t="s">
        <v>1402</v>
      </c>
      <c r="C36" s="269" t="s">
        <v>1403</v>
      </c>
      <c r="D36" s="1080">
        <v>0</v>
      </c>
      <c r="E36" s="1080">
        <v>0</v>
      </c>
      <c r="F36" s="1080">
        <v>0</v>
      </c>
      <c r="G36" s="1080">
        <v>0</v>
      </c>
    </row>
    <row r="37" spans="1:7" x14ac:dyDescent="0.2">
      <c r="A37" s="264" t="s">
        <v>1404</v>
      </c>
      <c r="B37" s="264" t="s">
        <v>1405</v>
      </c>
      <c r="C37" s="269" t="s">
        <v>1406</v>
      </c>
      <c r="D37" s="1080">
        <v>7.7839999999999998</v>
      </c>
      <c r="E37" s="1080">
        <v>0</v>
      </c>
      <c r="F37" s="1080">
        <v>178.18299999999999</v>
      </c>
      <c r="G37" s="1080">
        <v>0</v>
      </c>
    </row>
    <row r="38" spans="1:7" x14ac:dyDescent="0.2">
      <c r="A38" s="264" t="s">
        <v>1407</v>
      </c>
      <c r="B38" s="264" t="s">
        <v>1408</v>
      </c>
      <c r="C38" s="269" t="s">
        <v>1409</v>
      </c>
      <c r="D38" s="1080">
        <v>0</v>
      </c>
      <c r="E38" s="1080">
        <v>0</v>
      </c>
      <c r="F38" s="1080">
        <v>0</v>
      </c>
      <c r="G38" s="1080">
        <v>0</v>
      </c>
    </row>
    <row r="39" spans="1:7" x14ac:dyDescent="0.2">
      <c r="A39" s="264" t="s">
        <v>1410</v>
      </c>
      <c r="B39" s="264" t="s">
        <v>1411</v>
      </c>
      <c r="C39" s="269" t="s">
        <v>1412</v>
      </c>
      <c r="D39" s="1080">
        <v>0</v>
      </c>
      <c r="E39" s="1080">
        <v>0</v>
      </c>
      <c r="F39" s="1080">
        <v>0</v>
      </c>
      <c r="G39" s="1080">
        <v>0</v>
      </c>
    </row>
    <row r="40" spans="1:7" x14ac:dyDescent="0.2">
      <c r="A40" s="264" t="s">
        <v>1413</v>
      </c>
      <c r="B40" s="264" t="s">
        <v>1414</v>
      </c>
      <c r="C40" s="269" t="s">
        <v>1415</v>
      </c>
      <c r="D40" s="1080">
        <v>0</v>
      </c>
      <c r="E40" s="1080">
        <v>0</v>
      </c>
      <c r="F40" s="1080">
        <v>0</v>
      </c>
      <c r="G40" s="1080">
        <v>0</v>
      </c>
    </row>
    <row r="41" spans="1:7" x14ac:dyDescent="0.2">
      <c r="A41" s="264" t="s">
        <v>1416</v>
      </c>
      <c r="B41" s="264" t="s">
        <v>1417</v>
      </c>
      <c r="C41" s="269" t="s">
        <v>1418</v>
      </c>
      <c r="D41" s="1080">
        <v>78.924409999999995</v>
      </c>
      <c r="E41" s="1080">
        <v>0</v>
      </c>
      <c r="F41" s="1080">
        <v>185.43899999999999</v>
      </c>
      <c r="G41" s="1080">
        <v>0</v>
      </c>
    </row>
    <row r="42" spans="1:7" x14ac:dyDescent="0.2">
      <c r="A42" s="264" t="s">
        <v>1419</v>
      </c>
      <c r="B42" s="264" t="s">
        <v>1420</v>
      </c>
      <c r="C42" s="269" t="s">
        <v>1421</v>
      </c>
      <c r="D42" s="1080">
        <v>32559.222699999998</v>
      </c>
      <c r="E42" s="1080">
        <v>4.6269499999999999</v>
      </c>
      <c r="F42" s="1080">
        <v>47110.04232</v>
      </c>
      <c r="G42" s="1080">
        <v>47.162750000000003</v>
      </c>
    </row>
    <row r="43" spans="1:7" x14ac:dyDescent="0.2">
      <c r="A43" s="264" t="s">
        <v>1422</v>
      </c>
      <c r="B43" s="264" t="s">
        <v>1423</v>
      </c>
      <c r="C43" s="269" t="s">
        <v>1424</v>
      </c>
      <c r="D43" s="1080">
        <v>1871.1854800000001</v>
      </c>
      <c r="E43" s="1080">
        <v>38.531889999999997</v>
      </c>
      <c r="F43" s="1080">
        <v>1744.4438</v>
      </c>
      <c r="G43" s="1080">
        <v>3.956</v>
      </c>
    </row>
    <row r="44" spans="1:7" x14ac:dyDescent="0.2">
      <c r="A44" s="1035" t="s">
        <v>921</v>
      </c>
      <c r="B44" s="1035" t="s">
        <v>1425</v>
      </c>
      <c r="C44" s="1061" t="s">
        <v>59</v>
      </c>
      <c r="D44" s="1079">
        <v>1488.7718299999999</v>
      </c>
      <c r="E44" s="1079">
        <v>0</v>
      </c>
      <c r="F44" s="1079">
        <v>1898.6017400000001</v>
      </c>
      <c r="G44" s="1079">
        <v>4.7120000000000002E-2</v>
      </c>
    </row>
    <row r="45" spans="1:7" x14ac:dyDescent="0.2">
      <c r="A45" s="264" t="s">
        <v>923</v>
      </c>
      <c r="B45" s="264" t="s">
        <v>1426</v>
      </c>
      <c r="C45" s="269" t="s">
        <v>1427</v>
      </c>
      <c r="D45" s="1080">
        <v>0</v>
      </c>
      <c r="E45" s="1080">
        <v>0</v>
      </c>
      <c r="F45" s="1080">
        <v>0</v>
      </c>
      <c r="G45" s="1080">
        <v>0</v>
      </c>
    </row>
    <row r="46" spans="1:7" x14ac:dyDescent="0.2">
      <c r="A46" s="264" t="s">
        <v>925</v>
      </c>
      <c r="B46" s="264" t="s">
        <v>1428</v>
      </c>
      <c r="C46" s="269" t="s">
        <v>1429</v>
      </c>
      <c r="D46" s="1080">
        <v>1417.7329999999999</v>
      </c>
      <c r="E46" s="1080">
        <v>0</v>
      </c>
      <c r="F46" s="1080">
        <v>1824.6724999999999</v>
      </c>
      <c r="G46" s="1080">
        <v>0</v>
      </c>
    </row>
    <row r="47" spans="1:7" x14ac:dyDescent="0.2">
      <c r="A47" s="264" t="s">
        <v>928</v>
      </c>
      <c r="B47" s="264" t="s">
        <v>1430</v>
      </c>
      <c r="C47" s="269" t="s">
        <v>1431</v>
      </c>
      <c r="D47" s="1080">
        <v>0.30990000000000001</v>
      </c>
      <c r="E47" s="1080">
        <v>0</v>
      </c>
      <c r="F47" s="1080">
        <v>0</v>
      </c>
      <c r="G47" s="1080">
        <v>4.7120000000000002E-2</v>
      </c>
    </row>
    <row r="48" spans="1:7" x14ac:dyDescent="0.2">
      <c r="A48" s="264" t="s">
        <v>931</v>
      </c>
      <c r="B48" s="264" t="s">
        <v>1432</v>
      </c>
      <c r="C48" s="269" t="s">
        <v>1433</v>
      </c>
      <c r="D48" s="1080">
        <v>0</v>
      </c>
      <c r="E48" s="1080">
        <v>0</v>
      </c>
      <c r="F48" s="1080">
        <v>0</v>
      </c>
      <c r="G48" s="1080">
        <v>0</v>
      </c>
    </row>
    <row r="49" spans="1:7" x14ac:dyDescent="0.2">
      <c r="A49" s="264" t="s">
        <v>934</v>
      </c>
      <c r="B49" s="264" t="s">
        <v>1434</v>
      </c>
      <c r="C49" s="269" t="s">
        <v>1435</v>
      </c>
      <c r="D49" s="1080">
        <v>70.728930000000005</v>
      </c>
      <c r="E49" s="1080">
        <v>0</v>
      </c>
      <c r="F49" s="1080">
        <v>73.929239999999993</v>
      </c>
      <c r="G49" s="1080">
        <v>0</v>
      </c>
    </row>
    <row r="50" spans="1:7" x14ac:dyDescent="0.2">
      <c r="A50" s="1035" t="s">
        <v>952</v>
      </c>
      <c r="B50" s="1035" t="s">
        <v>1436</v>
      </c>
      <c r="C50" s="1061" t="s">
        <v>59</v>
      </c>
      <c r="D50" s="1079">
        <v>0</v>
      </c>
      <c r="E50" s="1079">
        <v>0</v>
      </c>
      <c r="F50" s="1079">
        <v>0</v>
      </c>
      <c r="G50" s="1079">
        <v>0</v>
      </c>
    </row>
    <row r="51" spans="1:7" x14ac:dyDescent="0.2">
      <c r="A51" s="264" t="s">
        <v>954</v>
      </c>
      <c r="B51" s="264" t="s">
        <v>1437</v>
      </c>
      <c r="C51" s="269" t="s">
        <v>1438</v>
      </c>
      <c r="D51" s="1080">
        <v>0</v>
      </c>
      <c r="E51" s="1080">
        <v>0</v>
      </c>
      <c r="F51" s="1080">
        <v>0</v>
      </c>
      <c r="G51" s="1080">
        <v>0</v>
      </c>
    </row>
    <row r="52" spans="1:7" x14ac:dyDescent="0.2">
      <c r="A52" s="264" t="s">
        <v>957</v>
      </c>
      <c r="B52" s="264" t="s">
        <v>1439</v>
      </c>
      <c r="C52" s="269" t="s">
        <v>1440</v>
      </c>
      <c r="D52" s="1080">
        <v>0</v>
      </c>
      <c r="E52" s="1080">
        <v>0</v>
      </c>
      <c r="F52" s="1080">
        <v>0</v>
      </c>
      <c r="G52" s="1080">
        <v>0</v>
      </c>
    </row>
    <row r="53" spans="1:7" x14ac:dyDescent="0.2">
      <c r="A53" s="1035" t="s">
        <v>1441</v>
      </c>
      <c r="B53" s="1035" t="s">
        <v>1071</v>
      </c>
      <c r="C53" s="1061" t="s">
        <v>59</v>
      </c>
      <c r="D53" s="1079">
        <v>2325.4424300000001</v>
      </c>
      <c r="E53" s="1079">
        <v>0</v>
      </c>
      <c r="F53" s="1079">
        <v>3620.8678399999999</v>
      </c>
      <c r="G53" s="1079">
        <v>13.545999999999999</v>
      </c>
    </row>
    <row r="54" spans="1:7" x14ac:dyDescent="0.2">
      <c r="A54" s="264" t="s">
        <v>1442</v>
      </c>
      <c r="B54" s="264" t="s">
        <v>1071</v>
      </c>
      <c r="C54" s="269" t="s">
        <v>1443</v>
      </c>
      <c r="D54" s="1080">
        <v>2325.4424300000001</v>
      </c>
      <c r="E54" s="1080">
        <v>0</v>
      </c>
      <c r="F54" s="1080">
        <v>3620.8678399999999</v>
      </c>
      <c r="G54" s="1080">
        <v>13.545999999999999</v>
      </c>
    </row>
    <row r="55" spans="1:7" x14ac:dyDescent="0.2">
      <c r="A55" s="264" t="s">
        <v>1444</v>
      </c>
      <c r="B55" s="264" t="s">
        <v>1445</v>
      </c>
      <c r="C55" s="269" t="s">
        <v>1446</v>
      </c>
      <c r="D55" s="1080">
        <v>0</v>
      </c>
      <c r="E55" s="1080">
        <v>0</v>
      </c>
      <c r="F55" s="1080">
        <v>0</v>
      </c>
      <c r="G55" s="1080">
        <v>0</v>
      </c>
    </row>
    <row r="56" spans="1:7" x14ac:dyDescent="0.2">
      <c r="A56" s="1035" t="s">
        <v>998</v>
      </c>
      <c r="B56" s="1035" t="s">
        <v>1447</v>
      </c>
      <c r="C56" s="1061" t="s">
        <v>59</v>
      </c>
      <c r="D56" s="1079">
        <v>2026762.0472899999</v>
      </c>
      <c r="E56" s="1079">
        <v>11516.23797</v>
      </c>
      <c r="F56" s="1079">
        <v>1888644.1571299999</v>
      </c>
      <c r="G56" s="1079">
        <v>12365.985049999999</v>
      </c>
    </row>
    <row r="57" spans="1:7" x14ac:dyDescent="0.2">
      <c r="A57" s="1035" t="s">
        <v>1000</v>
      </c>
      <c r="B57" s="1035" t="s">
        <v>1448</v>
      </c>
      <c r="C57" s="1061" t="s">
        <v>59</v>
      </c>
      <c r="D57" s="1079">
        <v>968788.87642999995</v>
      </c>
      <c r="E57" s="1079">
        <v>11516.23785</v>
      </c>
      <c r="F57" s="1079">
        <v>885895.03651000001</v>
      </c>
      <c r="G57" s="1079">
        <v>12365.984769999999</v>
      </c>
    </row>
    <row r="58" spans="1:7" x14ac:dyDescent="0.2">
      <c r="A58" s="264" t="s">
        <v>1002</v>
      </c>
      <c r="B58" s="264" t="s">
        <v>1449</v>
      </c>
      <c r="C58" s="269" t="s">
        <v>1450</v>
      </c>
      <c r="D58" s="1080">
        <v>678.02700000000004</v>
      </c>
      <c r="E58" s="1080">
        <v>396.42782999999997</v>
      </c>
      <c r="F58" s="1080">
        <v>726.18600000000004</v>
      </c>
      <c r="G58" s="1080">
        <v>287.84714000000002</v>
      </c>
    </row>
    <row r="59" spans="1:7" x14ac:dyDescent="0.2">
      <c r="A59" s="264" t="s">
        <v>1005</v>
      </c>
      <c r="B59" s="264" t="s">
        <v>1451</v>
      </c>
      <c r="C59" s="269" t="s">
        <v>1452</v>
      </c>
      <c r="D59" s="1080">
        <v>955321.79758999997</v>
      </c>
      <c r="E59" s="1080">
        <v>10526.746069999999</v>
      </c>
      <c r="F59" s="1080">
        <v>872943.75364000001</v>
      </c>
      <c r="G59" s="1080">
        <v>11557.105680000001</v>
      </c>
    </row>
    <row r="60" spans="1:7" x14ac:dyDescent="0.2">
      <c r="A60" s="264" t="s">
        <v>1008</v>
      </c>
      <c r="B60" s="264" t="s">
        <v>1453</v>
      </c>
      <c r="C60" s="269" t="s">
        <v>1454</v>
      </c>
      <c r="D60" s="1080">
        <v>13.929</v>
      </c>
      <c r="E60" s="1080">
        <v>539.61504000000002</v>
      </c>
      <c r="F60" s="1080">
        <v>16.329000000000001</v>
      </c>
      <c r="G60" s="1080">
        <v>492.86799999999999</v>
      </c>
    </row>
    <row r="61" spans="1:7" x14ac:dyDescent="0.2">
      <c r="A61" s="264" t="s">
        <v>1011</v>
      </c>
      <c r="B61" s="264" t="s">
        <v>1455</v>
      </c>
      <c r="C61" s="269" t="s">
        <v>1456</v>
      </c>
      <c r="D61" s="1080">
        <v>58.262</v>
      </c>
      <c r="E61" s="1080">
        <v>0</v>
      </c>
      <c r="F61" s="1080">
        <v>35.042999999999999</v>
      </c>
      <c r="G61" s="1080">
        <v>0</v>
      </c>
    </row>
    <row r="62" spans="1:7" x14ac:dyDescent="0.2">
      <c r="A62" s="264" t="s">
        <v>1023</v>
      </c>
      <c r="B62" s="264" t="s">
        <v>1457</v>
      </c>
      <c r="C62" s="269" t="s">
        <v>1458</v>
      </c>
      <c r="D62" s="1080">
        <v>0</v>
      </c>
      <c r="E62" s="1080">
        <v>0</v>
      </c>
      <c r="F62" s="1080">
        <v>1.8</v>
      </c>
      <c r="G62" s="1080">
        <v>0</v>
      </c>
    </row>
    <row r="63" spans="1:7" x14ac:dyDescent="0.2">
      <c r="A63" s="264" t="s">
        <v>1026</v>
      </c>
      <c r="B63" s="264" t="s">
        <v>1381</v>
      </c>
      <c r="C63" s="269" t="s">
        <v>1459</v>
      </c>
      <c r="D63" s="1080">
        <v>0</v>
      </c>
      <c r="E63" s="1080">
        <v>0</v>
      </c>
      <c r="F63" s="1080">
        <v>294.76799999999997</v>
      </c>
      <c r="G63" s="1080">
        <v>0</v>
      </c>
    </row>
    <row r="64" spans="1:7" x14ac:dyDescent="0.2">
      <c r="A64" s="264" t="s">
        <v>1029</v>
      </c>
      <c r="B64" s="264" t="s">
        <v>1384</v>
      </c>
      <c r="C64" s="269" t="s">
        <v>1460</v>
      </c>
      <c r="D64" s="1080">
        <v>0</v>
      </c>
      <c r="E64" s="1080">
        <v>0</v>
      </c>
      <c r="F64" s="1080">
        <v>0</v>
      </c>
      <c r="G64" s="1080">
        <v>0</v>
      </c>
    </row>
    <row r="65" spans="1:7" x14ac:dyDescent="0.2">
      <c r="A65" s="264" t="s">
        <v>1461</v>
      </c>
      <c r="B65" s="264" t="s">
        <v>1462</v>
      </c>
      <c r="C65" s="269" t="s">
        <v>1463</v>
      </c>
      <c r="D65" s="1080">
        <v>0</v>
      </c>
      <c r="E65" s="1080">
        <v>0</v>
      </c>
      <c r="F65" s="1080">
        <v>0</v>
      </c>
      <c r="G65" s="1080">
        <v>0</v>
      </c>
    </row>
    <row r="66" spans="1:7" x14ac:dyDescent="0.2">
      <c r="A66" s="264" t="s">
        <v>1464</v>
      </c>
      <c r="B66" s="264" t="s">
        <v>1465</v>
      </c>
      <c r="C66" s="269" t="s">
        <v>1466</v>
      </c>
      <c r="D66" s="1080">
        <v>0.43453000000000003</v>
      </c>
      <c r="E66" s="1080">
        <v>0</v>
      </c>
      <c r="F66" s="1080">
        <v>4.2400900000000004</v>
      </c>
      <c r="G66" s="1080">
        <v>0</v>
      </c>
    </row>
    <row r="67" spans="1:7" x14ac:dyDescent="0.2">
      <c r="A67" s="264" t="s">
        <v>1467</v>
      </c>
      <c r="B67" s="264" t="s">
        <v>1468</v>
      </c>
      <c r="C67" s="269" t="s">
        <v>1469</v>
      </c>
      <c r="D67" s="1080">
        <v>0</v>
      </c>
      <c r="E67" s="1080">
        <v>0</v>
      </c>
      <c r="F67" s="1080">
        <v>0</v>
      </c>
      <c r="G67" s="1080">
        <v>0</v>
      </c>
    </row>
    <row r="68" spans="1:7" x14ac:dyDescent="0.2">
      <c r="A68" s="264" t="s">
        <v>1470</v>
      </c>
      <c r="B68" s="264" t="s">
        <v>1471</v>
      </c>
      <c r="C68" s="269" t="s">
        <v>1472</v>
      </c>
      <c r="D68" s="1080">
        <v>479.54500000000002</v>
      </c>
      <c r="E68" s="1080">
        <v>0</v>
      </c>
      <c r="F68" s="1080">
        <v>264.24696999999998</v>
      </c>
      <c r="G68" s="1080">
        <v>0</v>
      </c>
    </row>
    <row r="69" spans="1:7" x14ac:dyDescent="0.2">
      <c r="A69" s="264" t="s">
        <v>1473</v>
      </c>
      <c r="B69" s="264" t="s">
        <v>1474</v>
      </c>
      <c r="C69" s="269" t="s">
        <v>1475</v>
      </c>
      <c r="D69" s="1080">
        <v>0</v>
      </c>
      <c r="E69" s="1080">
        <v>0</v>
      </c>
      <c r="F69" s="1080">
        <v>0</v>
      </c>
      <c r="G69" s="1080">
        <v>0</v>
      </c>
    </row>
    <row r="70" spans="1:7" x14ac:dyDescent="0.2">
      <c r="A70" s="264" t="s">
        <v>1476</v>
      </c>
      <c r="B70" s="264" t="s">
        <v>1477</v>
      </c>
      <c r="C70" s="269" t="s">
        <v>1478</v>
      </c>
      <c r="D70" s="1080">
        <v>5375.7100899999996</v>
      </c>
      <c r="E70" s="1080">
        <v>46.809109999999997</v>
      </c>
      <c r="F70" s="1080">
        <v>3231.8296999999998</v>
      </c>
      <c r="G70" s="1080">
        <v>3.8140000000000001</v>
      </c>
    </row>
    <row r="71" spans="1:7" x14ac:dyDescent="0.2">
      <c r="A71" s="264" t="s">
        <v>1479</v>
      </c>
      <c r="B71" s="264" t="s">
        <v>1480</v>
      </c>
      <c r="C71" s="269" t="s">
        <v>1481</v>
      </c>
      <c r="D71" s="1080">
        <v>6861.1712200000002</v>
      </c>
      <c r="E71" s="1080">
        <v>6.6398000000000001</v>
      </c>
      <c r="F71" s="1080">
        <v>8376.8401099999992</v>
      </c>
      <c r="G71" s="1080">
        <v>24.34995</v>
      </c>
    </row>
    <row r="72" spans="1:7" x14ac:dyDescent="0.2">
      <c r="A72" s="1035" t="s">
        <v>1032</v>
      </c>
      <c r="B72" s="1035" t="s">
        <v>1482</v>
      </c>
      <c r="C72" s="1061" t="s">
        <v>59</v>
      </c>
      <c r="D72" s="1079">
        <v>17465.049780000001</v>
      </c>
      <c r="E72" s="1079">
        <v>1.2E-4</v>
      </c>
      <c r="F72" s="1079">
        <v>24376.347610000001</v>
      </c>
      <c r="G72" s="1079">
        <v>2.7999999999999998E-4</v>
      </c>
    </row>
    <row r="73" spans="1:7" x14ac:dyDescent="0.2">
      <c r="A73" s="264" t="s">
        <v>1034</v>
      </c>
      <c r="B73" s="264" t="s">
        <v>1483</v>
      </c>
      <c r="C73" s="269" t="s">
        <v>1484</v>
      </c>
      <c r="D73" s="1080">
        <v>0</v>
      </c>
      <c r="E73" s="1080">
        <v>0</v>
      </c>
      <c r="F73" s="1080">
        <v>0</v>
      </c>
      <c r="G73" s="1080">
        <v>0</v>
      </c>
    </row>
    <row r="74" spans="1:7" x14ac:dyDescent="0.2">
      <c r="A74" s="264" t="s">
        <v>1037</v>
      </c>
      <c r="B74" s="264" t="s">
        <v>1428</v>
      </c>
      <c r="C74" s="269" t="s">
        <v>1485</v>
      </c>
      <c r="D74" s="1080">
        <v>17419.48314</v>
      </c>
      <c r="E74" s="1080">
        <v>0</v>
      </c>
      <c r="F74" s="1080">
        <v>24373.917539999999</v>
      </c>
      <c r="G74" s="1080">
        <v>0</v>
      </c>
    </row>
    <row r="75" spans="1:7" x14ac:dyDescent="0.2">
      <c r="A75" s="264" t="s">
        <v>1040</v>
      </c>
      <c r="B75" s="264" t="s">
        <v>1486</v>
      </c>
      <c r="C75" s="269" t="s">
        <v>1487</v>
      </c>
      <c r="D75" s="1080">
        <v>0</v>
      </c>
      <c r="E75" s="1080">
        <v>1.2E-4</v>
      </c>
      <c r="F75" s="1080">
        <v>0</v>
      </c>
      <c r="G75" s="1080">
        <v>2.7999999999999998E-4</v>
      </c>
    </row>
    <row r="76" spans="1:7" x14ac:dyDescent="0.2">
      <c r="A76" s="264" t="s">
        <v>1043</v>
      </c>
      <c r="B76" s="264" t="s">
        <v>1488</v>
      </c>
      <c r="C76" s="269" t="s">
        <v>1489</v>
      </c>
      <c r="D76" s="1080">
        <v>0</v>
      </c>
      <c r="E76" s="1080">
        <v>0</v>
      </c>
      <c r="F76" s="1080">
        <v>0</v>
      </c>
      <c r="G76" s="1080">
        <v>0</v>
      </c>
    </row>
    <row r="77" spans="1:7" x14ac:dyDescent="0.2">
      <c r="A77" s="264" t="s">
        <v>1049</v>
      </c>
      <c r="B77" s="264" t="s">
        <v>1490</v>
      </c>
      <c r="C77" s="269" t="s">
        <v>1491</v>
      </c>
      <c r="D77" s="1080">
        <v>45.56664</v>
      </c>
      <c r="E77" s="1080">
        <v>0</v>
      </c>
      <c r="F77" s="1080">
        <v>2.4300700000000002</v>
      </c>
      <c r="G77" s="1080">
        <v>0</v>
      </c>
    </row>
    <row r="78" spans="1:7" x14ac:dyDescent="0.2">
      <c r="A78" s="1035" t="s">
        <v>1492</v>
      </c>
      <c r="B78" s="1035" t="s">
        <v>1493</v>
      </c>
      <c r="C78" s="1061" t="s">
        <v>59</v>
      </c>
      <c r="D78" s="1079">
        <v>1040508.12108</v>
      </c>
      <c r="E78" s="1079">
        <v>0</v>
      </c>
      <c r="F78" s="1079">
        <v>978372.77301</v>
      </c>
      <c r="G78" s="1079">
        <v>0</v>
      </c>
    </row>
    <row r="79" spans="1:7" x14ac:dyDescent="0.2">
      <c r="A79" s="264" t="s">
        <v>1494</v>
      </c>
      <c r="B79" s="264" t="s">
        <v>1495</v>
      </c>
      <c r="C79" s="269" t="s">
        <v>1496</v>
      </c>
      <c r="D79" s="1080">
        <v>0</v>
      </c>
      <c r="E79" s="1080">
        <v>0</v>
      </c>
      <c r="F79" s="1080">
        <v>0</v>
      </c>
      <c r="G79" s="1080">
        <v>0</v>
      </c>
    </row>
    <row r="80" spans="1:7" x14ac:dyDescent="0.2">
      <c r="A80" s="264" t="s">
        <v>1497</v>
      </c>
      <c r="B80" s="264" t="s">
        <v>1498</v>
      </c>
      <c r="C80" s="269" t="s">
        <v>1499</v>
      </c>
      <c r="D80" s="1080">
        <v>1040508.12108</v>
      </c>
      <c r="E80" s="1080">
        <v>0</v>
      </c>
      <c r="F80" s="1080">
        <v>978372.77301</v>
      </c>
      <c r="G80" s="1080">
        <v>0</v>
      </c>
    </row>
    <row r="81" spans="1:7" x14ac:dyDescent="0.2">
      <c r="A81" s="1035" t="s">
        <v>1159</v>
      </c>
      <c r="B81" s="1035" t="s">
        <v>1500</v>
      </c>
      <c r="C81" s="1061" t="s">
        <v>59</v>
      </c>
      <c r="D81" s="1081">
        <v>0</v>
      </c>
      <c r="E81" s="1081">
        <v>0</v>
      </c>
      <c r="F81" s="1081">
        <v>0</v>
      </c>
      <c r="G81" s="1081">
        <v>0</v>
      </c>
    </row>
    <row r="82" spans="1:7" x14ac:dyDescent="0.2">
      <c r="A82" s="1035" t="s">
        <v>1501</v>
      </c>
      <c r="B82" s="1035" t="s">
        <v>1502</v>
      </c>
      <c r="C82" s="1061" t="s">
        <v>59</v>
      </c>
      <c r="D82" s="1079">
        <v>2239.8611700000001</v>
      </c>
      <c r="E82" s="1079">
        <v>811.76854000000003</v>
      </c>
      <c r="F82" s="1079">
        <v>-1323.4785899999999</v>
      </c>
      <c r="G82" s="1079">
        <v>709.31615999999997</v>
      </c>
    </row>
    <row r="83" spans="1:7" x14ac:dyDescent="0.2">
      <c r="A83" s="1035" t="s">
        <v>1503</v>
      </c>
      <c r="B83" s="1035" t="s">
        <v>1204</v>
      </c>
      <c r="C83" s="1061" t="s">
        <v>59</v>
      </c>
      <c r="D83" s="1079">
        <v>-85.58126</v>
      </c>
      <c r="E83" s="1079">
        <v>811.76854000000003</v>
      </c>
      <c r="F83" s="1079">
        <v>-4944.3464299999996</v>
      </c>
      <c r="G83" s="1079">
        <v>695.77016000000003</v>
      </c>
    </row>
  </sheetData>
  <mergeCells count="6">
    <mergeCell ref="A1:G1"/>
    <mergeCell ref="A2:G2"/>
    <mergeCell ref="A5:B6"/>
    <mergeCell ref="C5:C6"/>
    <mergeCell ref="D5:E5"/>
    <mergeCell ref="F5:G5"/>
  </mergeCells>
  <conditionalFormatting sqref="A1:G10 A11:C83 A84:G1048576">
    <cfRule type="cellIs" dxfId="0" priority="1" operator="equal">
      <formula>0</formula>
    </cfRule>
  </conditionalFormatting>
  <printOptions horizontalCentered="1"/>
  <pageMargins left="0.39370078740157483" right="0.39370078740157483" top="0.59055118110236227" bottom="0.39370078740157483" header="0.31496062992125984" footer="0.11811023622047245"/>
  <pageSetup paperSize="9" scale="73" firstPageNumber="429" orientation="portrait" useFirstPageNumber="1" r:id="rId1"/>
  <headerFooter>
    <oddHeader>&amp;L&amp;"Tahoma,Kurzíva"Závěrečný účet Moravskoslezského kraje za rok 2025&amp;R&amp;"Tahoma,Kurzíva"Tabulka č. 48</oddHeader>
    <oddFooter>&amp;C&amp;"Tahoma,Obyčejné"&amp;P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580D-02FA-461E-A08F-6C165BC57FA5}">
  <dimension ref="A1:G146"/>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s="197" customFormat="1" ht="18" customHeight="1" x14ac:dyDescent="0.2">
      <c r="A1" s="1430" t="s">
        <v>4478</v>
      </c>
      <c r="B1" s="1430"/>
      <c r="C1" s="1430"/>
      <c r="D1" s="1430"/>
      <c r="E1" s="1430"/>
      <c r="F1" s="1430"/>
      <c r="G1" s="1430"/>
    </row>
    <row r="2" spans="1:7" s="197" customFormat="1" ht="18" customHeight="1" x14ac:dyDescent="0.2">
      <c r="A2" s="1430" t="s">
        <v>1511</v>
      </c>
      <c r="B2" s="1430"/>
      <c r="C2" s="1430"/>
      <c r="D2" s="1430"/>
      <c r="E2" s="1430"/>
      <c r="F2" s="1430"/>
      <c r="G2" s="1430"/>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37">
        <v>19393834.01018</v>
      </c>
      <c r="E8" s="1037">
        <v>7309402.8061199998</v>
      </c>
      <c r="F8" s="1037">
        <v>12084431.204059999</v>
      </c>
      <c r="G8" s="1037">
        <v>11007203.73151</v>
      </c>
    </row>
    <row r="9" spans="1:7" s="196" customFormat="1" x14ac:dyDescent="0.2">
      <c r="A9" s="1056" t="s">
        <v>890</v>
      </c>
      <c r="B9" s="1056" t="s">
        <v>891</v>
      </c>
      <c r="C9" s="1057" t="s">
        <v>59</v>
      </c>
      <c r="D9" s="1037">
        <v>16887366.07178</v>
      </c>
      <c r="E9" s="1037">
        <v>7308819.8445300004</v>
      </c>
      <c r="F9" s="1037">
        <v>9578546.2272500005</v>
      </c>
      <c r="G9" s="1037">
        <v>8843576.6457599998</v>
      </c>
    </row>
    <row r="10" spans="1:7" s="196" customFormat="1" x14ac:dyDescent="0.2">
      <c r="A10" s="1056" t="s">
        <v>892</v>
      </c>
      <c r="B10" s="1056" t="s">
        <v>893</v>
      </c>
      <c r="C10" s="1057" t="s">
        <v>59</v>
      </c>
      <c r="D10" s="1037">
        <v>95962.62126</v>
      </c>
      <c r="E10" s="1037">
        <v>84836.189310000002</v>
      </c>
      <c r="F10" s="1037">
        <v>11126.43195</v>
      </c>
      <c r="G10" s="1037">
        <v>11297.277190000001</v>
      </c>
    </row>
    <row r="11" spans="1:7" x14ac:dyDescent="0.2">
      <c r="A11" s="264" t="s">
        <v>894</v>
      </c>
      <c r="B11" s="264" t="s">
        <v>895</v>
      </c>
      <c r="C11" s="269" t="s">
        <v>896</v>
      </c>
      <c r="D11" s="275">
        <v>0</v>
      </c>
      <c r="E11" s="275">
        <v>0</v>
      </c>
      <c r="F11" s="275">
        <v>0</v>
      </c>
      <c r="G11" s="275">
        <v>0</v>
      </c>
    </row>
    <row r="12" spans="1:7" x14ac:dyDescent="0.2">
      <c r="A12" s="264" t="s">
        <v>897</v>
      </c>
      <c r="B12" s="264" t="s">
        <v>898</v>
      </c>
      <c r="C12" s="269" t="s">
        <v>899</v>
      </c>
      <c r="D12" s="275">
        <v>35372.487410000002</v>
      </c>
      <c r="E12" s="275">
        <v>25566.136569999999</v>
      </c>
      <c r="F12" s="275">
        <v>9806.3508399999992</v>
      </c>
      <c r="G12" s="275">
        <v>10529.14826</v>
      </c>
    </row>
    <row r="13" spans="1:7" x14ac:dyDescent="0.2">
      <c r="A13" s="264" t="s">
        <v>900</v>
      </c>
      <c r="B13" s="264" t="s">
        <v>901</v>
      </c>
      <c r="C13" s="269" t="s">
        <v>902</v>
      </c>
      <c r="D13" s="275">
        <v>184.244</v>
      </c>
      <c r="E13" s="275">
        <v>141.26599999999999</v>
      </c>
      <c r="F13" s="275">
        <v>42.978000000000002</v>
      </c>
      <c r="G13" s="275">
        <v>79.83</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57713.53471</v>
      </c>
      <c r="E15" s="275">
        <v>57713.53471</v>
      </c>
      <c r="F15" s="275">
        <v>0</v>
      </c>
      <c r="G15" s="275">
        <v>0</v>
      </c>
    </row>
    <row r="16" spans="1:7" x14ac:dyDescent="0.2">
      <c r="A16" s="264" t="s">
        <v>909</v>
      </c>
      <c r="B16" s="264" t="s">
        <v>910</v>
      </c>
      <c r="C16" s="269" t="s">
        <v>911</v>
      </c>
      <c r="D16" s="275">
        <v>2575.3551400000001</v>
      </c>
      <c r="E16" s="275">
        <v>1415.2520300000001</v>
      </c>
      <c r="F16" s="275">
        <v>1160.10311</v>
      </c>
      <c r="G16" s="275">
        <v>475.75945999999999</v>
      </c>
    </row>
    <row r="17" spans="1:7" x14ac:dyDescent="0.2">
      <c r="A17" s="264" t="s">
        <v>912</v>
      </c>
      <c r="B17" s="264" t="s">
        <v>913</v>
      </c>
      <c r="C17" s="269" t="s">
        <v>914</v>
      </c>
      <c r="D17" s="275">
        <v>117</v>
      </c>
      <c r="E17" s="275">
        <v>0</v>
      </c>
      <c r="F17" s="275">
        <v>117</v>
      </c>
      <c r="G17" s="275">
        <v>212.53946999999999</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s="196" customFormat="1" x14ac:dyDescent="0.2">
      <c r="A20" s="1056" t="s">
        <v>921</v>
      </c>
      <c r="B20" s="1056" t="s">
        <v>922</v>
      </c>
      <c r="C20" s="1057" t="s">
        <v>59</v>
      </c>
      <c r="D20" s="1037">
        <v>16791062.49856</v>
      </c>
      <c r="E20" s="1037">
        <v>7223983.6552200001</v>
      </c>
      <c r="F20" s="1037">
        <v>9567078.8433400001</v>
      </c>
      <c r="G20" s="1037">
        <v>8831870.4083200004</v>
      </c>
    </row>
    <row r="21" spans="1:7" x14ac:dyDescent="0.2">
      <c r="A21" s="264" t="s">
        <v>923</v>
      </c>
      <c r="B21" s="264" t="s">
        <v>265</v>
      </c>
      <c r="C21" s="269" t="s">
        <v>924</v>
      </c>
      <c r="D21" s="275">
        <v>549403.75843000005</v>
      </c>
      <c r="E21" s="275">
        <v>0</v>
      </c>
      <c r="F21" s="275">
        <v>549403.75843000005</v>
      </c>
      <c r="G21" s="275">
        <v>557375.39543000003</v>
      </c>
    </row>
    <row r="22" spans="1:7" x14ac:dyDescent="0.2">
      <c r="A22" s="264" t="s">
        <v>925</v>
      </c>
      <c r="B22" s="264" t="s">
        <v>926</v>
      </c>
      <c r="C22" s="269" t="s">
        <v>927</v>
      </c>
      <c r="D22" s="275">
        <v>3723.3816400000001</v>
      </c>
      <c r="E22" s="275">
        <v>0</v>
      </c>
      <c r="F22" s="275">
        <v>3723.3816400000001</v>
      </c>
      <c r="G22" s="275">
        <v>3784.2816400000002</v>
      </c>
    </row>
    <row r="23" spans="1:7" x14ac:dyDescent="0.2">
      <c r="A23" s="264" t="s">
        <v>928</v>
      </c>
      <c r="B23" s="264" t="s">
        <v>929</v>
      </c>
      <c r="C23" s="269" t="s">
        <v>930</v>
      </c>
      <c r="D23" s="275">
        <v>11169154.56356</v>
      </c>
      <c r="E23" s="275">
        <v>3434358.7138999999</v>
      </c>
      <c r="F23" s="275">
        <v>7734795.8496599998</v>
      </c>
      <c r="G23" s="275">
        <v>7213819.6469799997</v>
      </c>
    </row>
    <row r="24" spans="1:7" ht="21" x14ac:dyDescent="0.2">
      <c r="A24" s="264" t="s">
        <v>931</v>
      </c>
      <c r="B24" s="264" t="s">
        <v>932</v>
      </c>
      <c r="C24" s="269" t="s">
        <v>933</v>
      </c>
      <c r="D24" s="275">
        <v>2144344.8981300001</v>
      </c>
      <c r="E24" s="275">
        <v>1205216.4802300001</v>
      </c>
      <c r="F24" s="275">
        <v>939128.4179</v>
      </c>
      <c r="G24" s="275">
        <v>874682.68217000004</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2584121.0480900002</v>
      </c>
      <c r="E26" s="275">
        <v>2584121.0480900002</v>
      </c>
      <c r="F26" s="275">
        <v>0</v>
      </c>
      <c r="G26" s="275">
        <v>0</v>
      </c>
    </row>
    <row r="27" spans="1:7" x14ac:dyDescent="0.2">
      <c r="A27" s="264" t="s">
        <v>940</v>
      </c>
      <c r="B27" s="264" t="s">
        <v>941</v>
      </c>
      <c r="C27" s="269" t="s">
        <v>942</v>
      </c>
      <c r="D27" s="275">
        <v>442.74745000000001</v>
      </c>
      <c r="E27" s="275">
        <v>287.41300000000001</v>
      </c>
      <c r="F27" s="275">
        <v>155.33445</v>
      </c>
      <c r="G27" s="275">
        <v>191.94866999999999</v>
      </c>
    </row>
    <row r="28" spans="1:7" x14ac:dyDescent="0.2">
      <c r="A28" s="264" t="s">
        <v>943</v>
      </c>
      <c r="B28" s="264" t="s">
        <v>944</v>
      </c>
      <c r="C28" s="269" t="s">
        <v>945</v>
      </c>
      <c r="D28" s="275">
        <v>339822.90126000001</v>
      </c>
      <c r="E28" s="275">
        <v>0</v>
      </c>
      <c r="F28" s="275">
        <v>339822.90126000001</v>
      </c>
      <c r="G28" s="275">
        <v>181593.45342999999</v>
      </c>
    </row>
    <row r="29" spans="1:7" x14ac:dyDescent="0.2">
      <c r="A29" s="264" t="s">
        <v>946</v>
      </c>
      <c r="B29" s="264" t="s">
        <v>947</v>
      </c>
      <c r="C29" s="269" t="s">
        <v>948</v>
      </c>
      <c r="D29" s="275">
        <v>49.2</v>
      </c>
      <c r="E29" s="275">
        <v>0</v>
      </c>
      <c r="F29" s="275">
        <v>49.2</v>
      </c>
      <c r="G29" s="275">
        <v>423</v>
      </c>
    </row>
    <row r="30" spans="1:7" x14ac:dyDescent="0.2">
      <c r="A30" s="266" t="s">
        <v>949</v>
      </c>
      <c r="B30" s="264" t="s">
        <v>950</v>
      </c>
      <c r="C30" s="269" t="s">
        <v>951</v>
      </c>
      <c r="D30" s="275">
        <v>0</v>
      </c>
      <c r="E30" s="275">
        <v>0</v>
      </c>
      <c r="F30" s="275">
        <v>0</v>
      </c>
      <c r="G30" s="275">
        <v>0</v>
      </c>
    </row>
    <row r="31" spans="1:7" s="196" customFormat="1" x14ac:dyDescent="0.2">
      <c r="A31" s="1056" t="s">
        <v>952</v>
      </c>
      <c r="B31" s="1056" t="s">
        <v>953</v>
      </c>
      <c r="C31" s="1057" t="s">
        <v>59</v>
      </c>
      <c r="D31" s="1037">
        <v>0</v>
      </c>
      <c r="E31" s="1037">
        <v>0</v>
      </c>
      <c r="F31" s="1037">
        <v>0</v>
      </c>
      <c r="G31" s="1037">
        <v>0</v>
      </c>
    </row>
    <row r="32" spans="1:7" x14ac:dyDescent="0.2">
      <c r="A32" s="264" t="s">
        <v>954</v>
      </c>
      <c r="B32" s="264" t="s">
        <v>955</v>
      </c>
      <c r="C32" s="269" t="s">
        <v>956</v>
      </c>
      <c r="D32" s="275">
        <v>0</v>
      </c>
      <c r="E32" s="275">
        <v>0</v>
      </c>
      <c r="F32" s="275">
        <v>0</v>
      </c>
      <c r="G32" s="275">
        <v>0</v>
      </c>
    </row>
    <row r="33" spans="1:7"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0</v>
      </c>
      <c r="E36" s="275">
        <v>0</v>
      </c>
      <c r="F36" s="275">
        <v>0</v>
      </c>
      <c r="G36" s="275">
        <v>0</v>
      </c>
    </row>
    <row r="37" spans="1:7" s="196" customFormat="1" x14ac:dyDescent="0.2">
      <c r="A37" s="1056" t="s">
        <v>978</v>
      </c>
      <c r="B37" s="1056" t="s">
        <v>979</v>
      </c>
      <c r="C37" s="1057" t="s">
        <v>59</v>
      </c>
      <c r="D37" s="1037">
        <v>340.95195999999999</v>
      </c>
      <c r="E37" s="1037">
        <v>0</v>
      </c>
      <c r="F37" s="1037">
        <v>340.95195999999999</v>
      </c>
      <c r="G37" s="1037">
        <v>408.96024999999997</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114.974</v>
      </c>
      <c r="E40" s="275">
        <v>0</v>
      </c>
      <c r="F40" s="275">
        <v>114.974</v>
      </c>
      <c r="G40" s="275">
        <v>119.96</v>
      </c>
    </row>
    <row r="41" spans="1:7" x14ac:dyDescent="0.2">
      <c r="A41" s="264" t="s">
        <v>992</v>
      </c>
      <c r="B41" s="264" t="s">
        <v>993</v>
      </c>
      <c r="C41" s="269" t="s">
        <v>994</v>
      </c>
      <c r="D41" s="275">
        <v>225.97796</v>
      </c>
      <c r="E41" s="275">
        <v>0</v>
      </c>
      <c r="F41" s="275">
        <v>225.97796</v>
      </c>
      <c r="G41" s="275">
        <v>289.00024999999999</v>
      </c>
    </row>
    <row r="42" spans="1:7" x14ac:dyDescent="0.2">
      <c r="A42" s="264" t="s">
        <v>995</v>
      </c>
      <c r="B42" s="268" t="s">
        <v>996</v>
      </c>
      <c r="C42" s="272" t="s">
        <v>997</v>
      </c>
      <c r="D42" s="275">
        <v>0</v>
      </c>
      <c r="E42" s="275">
        <v>0</v>
      </c>
      <c r="F42" s="275">
        <v>0</v>
      </c>
      <c r="G42" s="275">
        <v>0</v>
      </c>
    </row>
    <row r="43" spans="1:7" s="196" customFormat="1" x14ac:dyDescent="0.2">
      <c r="A43" s="1056" t="s">
        <v>998</v>
      </c>
      <c r="B43" s="1056" t="s">
        <v>999</v>
      </c>
      <c r="C43" s="1057" t="s">
        <v>59</v>
      </c>
      <c r="D43" s="1037">
        <v>2506467.9383999999</v>
      </c>
      <c r="E43" s="1037">
        <v>582.96159</v>
      </c>
      <c r="F43" s="1037">
        <v>2505884.9768099999</v>
      </c>
      <c r="G43" s="1037">
        <v>2163627.0857500001</v>
      </c>
    </row>
    <row r="44" spans="1:7" s="196" customFormat="1" x14ac:dyDescent="0.2">
      <c r="A44" s="1035" t="s">
        <v>1000</v>
      </c>
      <c r="B44" s="1035" t="s">
        <v>1001</v>
      </c>
      <c r="C44" s="1061" t="s">
        <v>59</v>
      </c>
      <c r="D44" s="1037">
        <v>46034.500200000002</v>
      </c>
      <c r="E44" s="1037">
        <v>0</v>
      </c>
      <c r="F44" s="1037">
        <v>46034.500200000002</v>
      </c>
      <c r="G44" s="1037">
        <v>40707.500390000001</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19756.831460000001</v>
      </c>
      <c r="E46" s="275">
        <v>0</v>
      </c>
      <c r="F46" s="275">
        <v>19756.831460000001</v>
      </c>
      <c r="G46" s="275">
        <v>18743.716199999999</v>
      </c>
    </row>
    <row r="47" spans="1:7" x14ac:dyDescent="0.2">
      <c r="A47" s="264" t="s">
        <v>1008</v>
      </c>
      <c r="B47" s="264" t="s">
        <v>1009</v>
      </c>
      <c r="C47" s="269" t="s">
        <v>1010</v>
      </c>
      <c r="D47" s="275">
        <v>0</v>
      </c>
      <c r="E47" s="275">
        <v>0</v>
      </c>
      <c r="F47" s="275">
        <v>0</v>
      </c>
      <c r="G47" s="275">
        <v>0</v>
      </c>
    </row>
    <row r="48" spans="1:7" x14ac:dyDescent="0.2">
      <c r="A48" s="264" t="s">
        <v>1011</v>
      </c>
      <c r="B48" s="264" t="s">
        <v>1012</v>
      </c>
      <c r="C48" s="269" t="s">
        <v>1013</v>
      </c>
      <c r="D48" s="275">
        <v>6750.3769199999997</v>
      </c>
      <c r="E48" s="275">
        <v>0</v>
      </c>
      <c r="F48" s="275">
        <v>6750.3769199999997</v>
      </c>
      <c r="G48" s="275">
        <v>7434.4400900000001</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11784.135050000001</v>
      </c>
      <c r="E50" s="275">
        <v>0</v>
      </c>
      <c r="F50" s="275">
        <v>11784.135050000001</v>
      </c>
      <c r="G50" s="275">
        <v>9328.1586399999997</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2052.5326399999999</v>
      </c>
      <c r="E52" s="275">
        <v>0</v>
      </c>
      <c r="F52" s="275">
        <v>2052.5326399999999</v>
      </c>
      <c r="G52" s="275">
        <v>1952.6615400000001</v>
      </c>
    </row>
    <row r="53" spans="1:7" x14ac:dyDescent="0.2">
      <c r="A53" s="264" t="s">
        <v>1026</v>
      </c>
      <c r="B53" s="264" t="s">
        <v>1027</v>
      </c>
      <c r="C53" s="269" t="s">
        <v>1028</v>
      </c>
      <c r="D53" s="275">
        <v>0</v>
      </c>
      <c r="E53" s="275">
        <v>0</v>
      </c>
      <c r="F53" s="275">
        <v>0</v>
      </c>
      <c r="G53" s="275">
        <v>11.454000000000001</v>
      </c>
    </row>
    <row r="54" spans="1:7" x14ac:dyDescent="0.2">
      <c r="A54" s="268" t="s">
        <v>1029</v>
      </c>
      <c r="B54" s="268" t="s">
        <v>1030</v>
      </c>
      <c r="C54" s="272" t="s">
        <v>1031</v>
      </c>
      <c r="D54" s="275">
        <v>5690.6241300000002</v>
      </c>
      <c r="E54" s="275">
        <v>0</v>
      </c>
      <c r="F54" s="275">
        <v>5690.6241300000002</v>
      </c>
      <c r="G54" s="275">
        <v>3237.0699199999999</v>
      </c>
    </row>
    <row r="55" spans="1:7" s="196" customFormat="1" x14ac:dyDescent="0.2">
      <c r="A55" s="1035" t="s">
        <v>1032</v>
      </c>
      <c r="B55" s="1035" t="s">
        <v>1033</v>
      </c>
      <c r="C55" s="1061" t="s">
        <v>59</v>
      </c>
      <c r="D55" s="1037">
        <v>532364.72861999995</v>
      </c>
      <c r="E55" s="1037">
        <v>582.96159</v>
      </c>
      <c r="F55" s="1037">
        <v>531781.76702999999</v>
      </c>
      <c r="G55" s="1037">
        <v>499979.80541999999</v>
      </c>
    </row>
    <row r="56" spans="1:7" x14ac:dyDescent="0.2">
      <c r="A56" s="1043" t="s">
        <v>1034</v>
      </c>
      <c r="B56" s="1043" t="s">
        <v>1035</v>
      </c>
      <c r="C56" s="1063" t="s">
        <v>1036</v>
      </c>
      <c r="D56" s="275">
        <v>20409.377400000001</v>
      </c>
      <c r="E56" s="275">
        <v>582.96159</v>
      </c>
      <c r="F56" s="275">
        <v>19826.415809999999</v>
      </c>
      <c r="G56" s="275">
        <v>19627.837630000002</v>
      </c>
    </row>
    <row r="57" spans="1:7" x14ac:dyDescent="0.2">
      <c r="A57" s="264" t="s">
        <v>1043</v>
      </c>
      <c r="B57" s="264" t="s">
        <v>1044</v>
      </c>
      <c r="C57" s="269" t="s">
        <v>1045</v>
      </c>
      <c r="D57" s="275">
        <v>33561.28183</v>
      </c>
      <c r="E57" s="275">
        <v>0</v>
      </c>
      <c r="F57" s="275">
        <v>33561.28183</v>
      </c>
      <c r="G57" s="275">
        <v>32771.37371</v>
      </c>
    </row>
    <row r="58" spans="1:7" x14ac:dyDescent="0.2">
      <c r="A58" s="264" t="s">
        <v>1046</v>
      </c>
      <c r="B58" s="264" t="s">
        <v>1047</v>
      </c>
      <c r="C58" s="269" t="s">
        <v>1048</v>
      </c>
      <c r="D58" s="275">
        <v>5127.6889600000004</v>
      </c>
      <c r="E58" s="275">
        <v>0</v>
      </c>
      <c r="F58" s="275">
        <v>5127.6889600000004</v>
      </c>
      <c r="G58" s="275">
        <v>5703.9111700000003</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1142.86823</v>
      </c>
      <c r="E60" s="275">
        <v>0</v>
      </c>
      <c r="F60" s="275">
        <v>1142.86823</v>
      </c>
      <c r="G60" s="275">
        <v>1475.66066</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419.54858999999999</v>
      </c>
      <c r="E64" s="275">
        <v>0</v>
      </c>
      <c r="F64" s="275">
        <v>419.54858999999999</v>
      </c>
      <c r="G64" s="275">
        <v>401.31099999999998</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686.15332999999998</v>
      </c>
      <c r="E66" s="275">
        <v>0</v>
      </c>
      <c r="F66" s="275">
        <v>686.15332999999998</v>
      </c>
      <c r="G66" s="275">
        <v>923.68768999999998</v>
      </c>
    </row>
    <row r="67" spans="1:7" x14ac:dyDescent="0.2">
      <c r="A67" s="264" t="s">
        <v>1078</v>
      </c>
      <c r="B67" s="264" t="s">
        <v>1079</v>
      </c>
      <c r="C67" s="269" t="s">
        <v>1080</v>
      </c>
      <c r="D67" s="275">
        <v>1526.6357800000001</v>
      </c>
      <c r="E67" s="275">
        <v>0</v>
      </c>
      <c r="F67" s="275">
        <v>1526.6357800000001</v>
      </c>
      <c r="G67" s="275">
        <v>0</v>
      </c>
    </row>
    <row r="68" spans="1:7" x14ac:dyDescent="0.2">
      <c r="A68" s="264" t="s">
        <v>1081</v>
      </c>
      <c r="B68" s="264" t="s">
        <v>1082</v>
      </c>
      <c r="C68" s="269" t="s">
        <v>1083</v>
      </c>
      <c r="D68" s="275">
        <v>379.11836</v>
      </c>
      <c r="E68" s="275">
        <v>0</v>
      </c>
      <c r="F68" s="275">
        <v>379.11836</v>
      </c>
      <c r="G68" s="275">
        <v>508.32319999999999</v>
      </c>
    </row>
    <row r="69" spans="1:7" x14ac:dyDescent="0.2">
      <c r="A69" s="264" t="s">
        <v>1084</v>
      </c>
      <c r="B69" s="264" t="s">
        <v>1085</v>
      </c>
      <c r="C69" s="269" t="s">
        <v>1086</v>
      </c>
      <c r="D69" s="275">
        <v>1206.84178</v>
      </c>
      <c r="E69" s="275">
        <v>0</v>
      </c>
      <c r="F69" s="275">
        <v>1206.84178</v>
      </c>
      <c r="G69" s="275">
        <v>1371.7447299999999</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18370.639920000001</v>
      </c>
      <c r="E71" s="275">
        <v>0</v>
      </c>
      <c r="F71" s="275">
        <v>18370.639920000001</v>
      </c>
      <c r="G71" s="275">
        <v>14105.203949999999</v>
      </c>
    </row>
    <row r="72" spans="1:7" x14ac:dyDescent="0.2">
      <c r="A72" s="264" t="s">
        <v>1111</v>
      </c>
      <c r="B72" s="264" t="s">
        <v>1112</v>
      </c>
      <c r="C72" s="269" t="s">
        <v>1113</v>
      </c>
      <c r="D72" s="275">
        <v>2258.3404700000001</v>
      </c>
      <c r="E72" s="275">
        <v>0</v>
      </c>
      <c r="F72" s="275">
        <v>2258.3404700000001</v>
      </c>
      <c r="G72" s="275">
        <v>3471.0677500000002</v>
      </c>
    </row>
    <row r="73" spans="1:7" x14ac:dyDescent="0.2">
      <c r="A73" s="264" t="s">
        <v>1114</v>
      </c>
      <c r="B73" s="264" t="s">
        <v>1115</v>
      </c>
      <c r="C73" s="269" t="s">
        <v>1116</v>
      </c>
      <c r="D73" s="275">
        <v>435537.13744000002</v>
      </c>
      <c r="E73" s="275">
        <v>0</v>
      </c>
      <c r="F73" s="275">
        <v>435537.13744000002</v>
      </c>
      <c r="G73" s="275">
        <v>407148.91271</v>
      </c>
    </row>
    <row r="74" spans="1:7" x14ac:dyDescent="0.2">
      <c r="A74" s="1068" t="s">
        <v>1117</v>
      </c>
      <c r="B74" s="1068" t="s">
        <v>1118</v>
      </c>
      <c r="C74" s="1069" t="s">
        <v>1119</v>
      </c>
      <c r="D74" s="1042">
        <v>11739.096530000001</v>
      </c>
      <c r="E74" s="1042">
        <v>0</v>
      </c>
      <c r="F74" s="1042">
        <v>11739.096530000001</v>
      </c>
      <c r="G74" s="1042">
        <v>12470.771220000001</v>
      </c>
    </row>
    <row r="75" spans="1:7" s="196" customFormat="1" x14ac:dyDescent="0.2">
      <c r="A75" s="1056" t="s">
        <v>1120</v>
      </c>
      <c r="B75" s="1056" t="s">
        <v>1121</v>
      </c>
      <c r="C75" s="1057" t="s">
        <v>59</v>
      </c>
      <c r="D75" s="1037">
        <v>1928068.70958</v>
      </c>
      <c r="E75" s="1037">
        <v>0</v>
      </c>
      <c r="F75" s="1037">
        <v>1928068.70958</v>
      </c>
      <c r="G75" s="1037">
        <v>1622939.77994</v>
      </c>
    </row>
    <row r="76" spans="1:7"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x14ac:dyDescent="0.2">
      <c r="A79" s="264" t="s">
        <v>1131</v>
      </c>
      <c r="B79" s="264" t="s">
        <v>1132</v>
      </c>
      <c r="C79" s="269" t="s">
        <v>1133</v>
      </c>
      <c r="D79" s="275">
        <v>9621.7986999999994</v>
      </c>
      <c r="E79" s="275">
        <v>0</v>
      </c>
      <c r="F79" s="275">
        <v>9621.7986999999994</v>
      </c>
      <c r="G79" s="275">
        <v>8754.0125499999995</v>
      </c>
    </row>
    <row r="80" spans="1:7" x14ac:dyDescent="0.2">
      <c r="A80" s="264" t="s">
        <v>1134</v>
      </c>
      <c r="B80" s="264" t="s">
        <v>1135</v>
      </c>
      <c r="C80" s="269" t="s">
        <v>1136</v>
      </c>
      <c r="D80" s="275">
        <v>5419.41165</v>
      </c>
      <c r="E80" s="275">
        <v>0</v>
      </c>
      <c r="F80" s="275">
        <v>5419.41165</v>
      </c>
      <c r="G80" s="275">
        <v>4404.1762799999997</v>
      </c>
    </row>
    <row r="81" spans="1:7" x14ac:dyDescent="0.2">
      <c r="A81" s="264" t="s">
        <v>1137</v>
      </c>
      <c r="B81" s="264" t="s">
        <v>1138</v>
      </c>
      <c r="C81" s="269" t="s">
        <v>1139</v>
      </c>
      <c r="D81" s="275">
        <v>1869483.7281500001</v>
      </c>
      <c r="E81" s="275">
        <v>0</v>
      </c>
      <c r="F81" s="275">
        <v>1869483.7281500001</v>
      </c>
      <c r="G81" s="275">
        <v>1560837.5334099999</v>
      </c>
    </row>
    <row r="82" spans="1:7" x14ac:dyDescent="0.2">
      <c r="A82" s="264" t="s">
        <v>1140</v>
      </c>
      <c r="B82" s="264" t="s">
        <v>1141</v>
      </c>
      <c r="C82" s="269" t="s">
        <v>1142</v>
      </c>
      <c r="D82" s="275">
        <v>35449.994550000003</v>
      </c>
      <c r="E82" s="275">
        <v>0</v>
      </c>
      <c r="F82" s="275">
        <v>35449.994550000003</v>
      </c>
      <c r="G82" s="275">
        <v>41022.625330000003</v>
      </c>
    </row>
    <row r="83" spans="1:7" x14ac:dyDescent="0.2">
      <c r="A83" s="264" t="s">
        <v>1149</v>
      </c>
      <c r="B83" s="264" t="s">
        <v>1150</v>
      </c>
      <c r="C83" s="269" t="s">
        <v>1151</v>
      </c>
      <c r="D83" s="275">
        <v>654.98515999999995</v>
      </c>
      <c r="E83" s="275">
        <v>0</v>
      </c>
      <c r="F83" s="275">
        <v>654.98515999999995</v>
      </c>
      <c r="G83" s="275">
        <v>645.38334999999995</v>
      </c>
    </row>
    <row r="84" spans="1:7" x14ac:dyDescent="0.2">
      <c r="A84" s="264" t="s">
        <v>1152</v>
      </c>
      <c r="B84" s="264" t="s">
        <v>1153</v>
      </c>
      <c r="C84" s="269" t="s">
        <v>1154</v>
      </c>
      <c r="D84" s="275">
        <v>11.75</v>
      </c>
      <c r="E84" s="275">
        <v>0</v>
      </c>
      <c r="F84" s="275">
        <v>11.75</v>
      </c>
      <c r="G84" s="275">
        <v>6</v>
      </c>
    </row>
    <row r="85" spans="1:7" x14ac:dyDescent="0.2">
      <c r="A85" s="1040" t="s">
        <v>1155</v>
      </c>
      <c r="B85" s="1040" t="s">
        <v>1156</v>
      </c>
      <c r="C85" s="1041" t="s">
        <v>1157</v>
      </c>
      <c r="D85" s="1042">
        <v>7427.0413699999999</v>
      </c>
      <c r="E85" s="1042">
        <v>0</v>
      </c>
      <c r="F85" s="1042">
        <v>7427.0413699999999</v>
      </c>
      <c r="G85" s="1042">
        <v>7270.0490200000004</v>
      </c>
    </row>
    <row r="86" spans="1:7" x14ac:dyDescent="0.2">
      <c r="A86" s="245"/>
      <c r="B86" s="245"/>
      <c r="C86" s="245"/>
      <c r="D86" s="246"/>
      <c r="E86" s="247"/>
      <c r="F86" s="246"/>
      <c r="G86" s="246"/>
    </row>
    <row r="87" spans="1:7" x14ac:dyDescent="0.2">
      <c r="A87" s="245"/>
      <c r="B87" s="245"/>
      <c r="C87" s="245"/>
      <c r="D87" s="246"/>
      <c r="E87" s="247"/>
      <c r="F87" s="246"/>
      <c r="G87" s="246"/>
    </row>
    <row r="88" spans="1:7" x14ac:dyDescent="0.2">
      <c r="A88" s="368"/>
      <c r="B88" s="244"/>
      <c r="C88" s="1065"/>
      <c r="D88" s="1049">
        <v>1</v>
      </c>
      <c r="E88" s="1049">
        <v>2</v>
      </c>
      <c r="F88" s="239"/>
      <c r="G88" s="240"/>
    </row>
    <row r="89" spans="1:7" ht="12.75" customHeight="1" x14ac:dyDescent="0.2">
      <c r="A89" s="1431" t="s">
        <v>881</v>
      </c>
      <c r="B89" s="1432"/>
      <c r="C89" s="1437" t="s">
        <v>882</v>
      </c>
      <c r="D89" s="1451" t="s">
        <v>883</v>
      </c>
      <c r="E89" s="1451"/>
      <c r="F89" s="239"/>
      <c r="G89" s="240"/>
    </row>
    <row r="90" spans="1:7" s="193" customFormat="1" ht="12.75" customHeight="1" x14ac:dyDescent="0.2">
      <c r="A90" s="1435"/>
      <c r="B90" s="1436"/>
      <c r="C90" s="1442"/>
      <c r="D90" s="1050" t="s">
        <v>884</v>
      </c>
      <c r="E90" s="1051" t="s">
        <v>885</v>
      </c>
      <c r="F90" s="239"/>
      <c r="G90" s="240"/>
    </row>
    <row r="91" spans="1:7" s="193" customFormat="1" x14ac:dyDescent="0.2">
      <c r="A91" s="1056"/>
      <c r="B91" s="1056" t="s">
        <v>1158</v>
      </c>
      <c r="C91" s="1057" t="s">
        <v>59</v>
      </c>
      <c r="D91" s="1037">
        <v>12084431.204059999</v>
      </c>
      <c r="E91" s="1037">
        <v>11007203.73151</v>
      </c>
      <c r="F91" s="237"/>
      <c r="G91" s="238"/>
    </row>
    <row r="92" spans="1:7" s="196" customFormat="1" x14ac:dyDescent="0.2">
      <c r="A92" s="1056" t="s">
        <v>1159</v>
      </c>
      <c r="B92" s="1056" t="s">
        <v>1160</v>
      </c>
      <c r="C92" s="1057" t="s">
        <v>59</v>
      </c>
      <c r="D92" s="1037">
        <v>10338353.70621</v>
      </c>
      <c r="E92" s="1037">
        <v>9490756.5319500007</v>
      </c>
      <c r="F92" s="237"/>
      <c r="G92" s="238"/>
    </row>
    <row r="93" spans="1:7" s="196" customFormat="1" ht="12.75" customHeight="1" x14ac:dyDescent="0.2">
      <c r="A93" s="1056" t="s">
        <v>1161</v>
      </c>
      <c r="B93" s="1056" t="s">
        <v>1162</v>
      </c>
      <c r="C93" s="1057" t="s">
        <v>59</v>
      </c>
      <c r="D93" s="1037">
        <v>9577053.2103799991</v>
      </c>
      <c r="E93" s="1037">
        <v>8886835.06721</v>
      </c>
      <c r="F93" s="237"/>
      <c r="G93" s="238"/>
    </row>
    <row r="94" spans="1:7" s="196" customFormat="1" x14ac:dyDescent="0.2">
      <c r="A94" s="264" t="s">
        <v>1163</v>
      </c>
      <c r="B94" s="264" t="s">
        <v>1164</v>
      </c>
      <c r="C94" s="269" t="s">
        <v>1165</v>
      </c>
      <c r="D94" s="275">
        <v>8679727.2733900007</v>
      </c>
      <c r="E94" s="275">
        <v>8057917.1933000004</v>
      </c>
      <c r="F94" s="239"/>
      <c r="G94" s="240"/>
    </row>
    <row r="95" spans="1:7" x14ac:dyDescent="0.2">
      <c r="A95" s="264" t="s">
        <v>1166</v>
      </c>
      <c r="B95" s="264" t="s">
        <v>1167</v>
      </c>
      <c r="C95" s="269" t="s">
        <v>1168</v>
      </c>
      <c r="D95" s="275">
        <v>1535401.36155</v>
      </c>
      <c r="E95" s="275">
        <v>1466993.29847</v>
      </c>
      <c r="F95" s="239"/>
      <c r="G95" s="234"/>
    </row>
    <row r="96" spans="1:7" x14ac:dyDescent="0.2">
      <c r="A96" s="264" t="s">
        <v>1169</v>
      </c>
      <c r="B96" s="264" t="s">
        <v>1170</v>
      </c>
      <c r="C96" s="269" t="s">
        <v>1171</v>
      </c>
      <c r="D96" s="275">
        <v>0</v>
      </c>
      <c r="E96" s="275">
        <v>0</v>
      </c>
      <c r="F96" s="241"/>
      <c r="G96" s="234"/>
    </row>
    <row r="97" spans="1:7" x14ac:dyDescent="0.2">
      <c r="A97" s="264" t="s">
        <v>1172</v>
      </c>
      <c r="B97" s="264" t="s">
        <v>1173</v>
      </c>
      <c r="C97" s="269" t="s">
        <v>1174</v>
      </c>
      <c r="D97" s="275">
        <v>-632739.68614000001</v>
      </c>
      <c r="E97" s="275">
        <v>-632739.68614000001</v>
      </c>
      <c r="F97" s="241"/>
      <c r="G97" s="234"/>
    </row>
    <row r="98" spans="1:7" x14ac:dyDescent="0.2">
      <c r="A98" s="264" t="s">
        <v>1175</v>
      </c>
      <c r="B98" s="264" t="s">
        <v>1176</v>
      </c>
      <c r="C98" s="269" t="s">
        <v>1177</v>
      </c>
      <c r="D98" s="275">
        <v>0</v>
      </c>
      <c r="E98" s="275">
        <v>0</v>
      </c>
      <c r="F98" s="241"/>
      <c r="G98" s="234"/>
    </row>
    <row r="99" spans="1:7" x14ac:dyDescent="0.2">
      <c r="A99" s="264" t="s">
        <v>1178</v>
      </c>
      <c r="B99" s="264" t="s">
        <v>1179</v>
      </c>
      <c r="C99" s="269" t="s">
        <v>1180</v>
      </c>
      <c r="D99" s="275">
        <v>-5335.7384199999997</v>
      </c>
      <c r="E99" s="275">
        <v>-5335.7384199999997</v>
      </c>
      <c r="F99" s="241"/>
      <c r="G99" s="234"/>
    </row>
    <row r="100" spans="1:7" x14ac:dyDescent="0.2">
      <c r="A100" s="1056" t="s">
        <v>1181</v>
      </c>
      <c r="B100" s="1056" t="s">
        <v>1182</v>
      </c>
      <c r="C100" s="1057" t="s">
        <v>59</v>
      </c>
      <c r="D100" s="1037">
        <v>722505.84539999999</v>
      </c>
      <c r="E100" s="1037">
        <v>564589.16364000004</v>
      </c>
      <c r="F100" s="237"/>
      <c r="G100" s="238"/>
    </row>
    <row r="101" spans="1:7" s="196" customFormat="1" x14ac:dyDescent="0.2">
      <c r="A101" s="264" t="s">
        <v>1183</v>
      </c>
      <c r="B101" s="264" t="s">
        <v>1184</v>
      </c>
      <c r="C101" s="269" t="s">
        <v>1185</v>
      </c>
      <c r="D101" s="275">
        <v>36028.725279999999</v>
      </c>
      <c r="E101" s="275">
        <v>34868.68028</v>
      </c>
      <c r="F101" s="239"/>
      <c r="G101" s="240"/>
    </row>
    <row r="102" spans="1:7" x14ac:dyDescent="0.2">
      <c r="A102" s="264" t="s">
        <v>1186</v>
      </c>
      <c r="B102" s="264" t="s">
        <v>1187</v>
      </c>
      <c r="C102" s="269" t="s">
        <v>1188</v>
      </c>
      <c r="D102" s="275">
        <v>38182.492169999998</v>
      </c>
      <c r="E102" s="275">
        <v>44132.666770000003</v>
      </c>
      <c r="F102" s="239"/>
      <c r="G102" s="240"/>
    </row>
    <row r="103" spans="1:7" ht="12.75" customHeight="1" x14ac:dyDescent="0.2">
      <c r="A103" s="264" t="s">
        <v>1189</v>
      </c>
      <c r="B103" s="264" t="s">
        <v>1190</v>
      </c>
      <c r="C103" s="269" t="s">
        <v>1191</v>
      </c>
      <c r="D103" s="275">
        <v>144134.09628999999</v>
      </c>
      <c r="E103" s="275">
        <v>137056.37289999999</v>
      </c>
      <c r="F103" s="239"/>
      <c r="G103" s="240"/>
    </row>
    <row r="104" spans="1:7" ht="13.5" customHeight="1" x14ac:dyDescent="0.2">
      <c r="A104" s="264" t="s">
        <v>1192</v>
      </c>
      <c r="B104" s="264" t="s">
        <v>1193</v>
      </c>
      <c r="C104" s="269" t="s">
        <v>1194</v>
      </c>
      <c r="D104" s="275">
        <v>36823.160739999999</v>
      </c>
      <c r="E104" s="275">
        <v>26866.689249999999</v>
      </c>
      <c r="F104" s="241"/>
      <c r="G104" s="234"/>
    </row>
    <row r="105" spans="1:7" x14ac:dyDescent="0.2">
      <c r="A105" s="264" t="s">
        <v>1195</v>
      </c>
      <c r="B105" s="264" t="s">
        <v>1196</v>
      </c>
      <c r="C105" s="269" t="s">
        <v>1197</v>
      </c>
      <c r="D105" s="275">
        <v>467337.37092000002</v>
      </c>
      <c r="E105" s="275">
        <v>321664.75443999999</v>
      </c>
      <c r="F105" s="239"/>
      <c r="G105" s="240"/>
    </row>
    <row r="106" spans="1:7" x14ac:dyDescent="0.2">
      <c r="A106" s="1056" t="s">
        <v>1201</v>
      </c>
      <c r="B106" s="1056" t="s">
        <v>1202</v>
      </c>
      <c r="C106" s="1057" t="s">
        <v>59</v>
      </c>
      <c r="D106" s="1037">
        <v>38794.650430000002</v>
      </c>
      <c r="E106" s="1037">
        <v>39332.301099999997</v>
      </c>
      <c r="F106" s="237"/>
      <c r="G106" s="238"/>
    </row>
    <row r="107" spans="1:7" x14ac:dyDescent="0.2">
      <c r="A107" s="264" t="s">
        <v>1203</v>
      </c>
      <c r="B107" s="264" t="s">
        <v>1204</v>
      </c>
      <c r="C107" s="269" t="s">
        <v>59</v>
      </c>
      <c r="D107" s="275">
        <v>21623.953099999999</v>
      </c>
      <c r="E107" s="275">
        <v>16033.392099999999</v>
      </c>
      <c r="F107" s="239"/>
      <c r="G107" s="234"/>
    </row>
    <row r="108" spans="1:7" s="196" customFormat="1" x14ac:dyDescent="0.2">
      <c r="A108" s="264" t="s">
        <v>1205</v>
      </c>
      <c r="B108" s="264" t="s">
        <v>1206</v>
      </c>
      <c r="C108" s="269" t="s">
        <v>1207</v>
      </c>
      <c r="D108" s="275">
        <v>0</v>
      </c>
      <c r="E108" s="275">
        <v>0</v>
      </c>
      <c r="F108" s="241"/>
      <c r="G108" s="240"/>
    </row>
    <row r="109" spans="1:7" x14ac:dyDescent="0.2">
      <c r="A109" s="264" t="s">
        <v>1208</v>
      </c>
      <c r="B109" s="264" t="s">
        <v>1209</v>
      </c>
      <c r="C109" s="269" t="s">
        <v>1210</v>
      </c>
      <c r="D109" s="275">
        <v>17170.697329999999</v>
      </c>
      <c r="E109" s="275">
        <v>23298.909</v>
      </c>
      <c r="F109" s="241"/>
      <c r="G109" s="234"/>
    </row>
    <row r="110" spans="1:7" x14ac:dyDescent="0.2">
      <c r="A110" s="1056" t="s">
        <v>1211</v>
      </c>
      <c r="B110" s="1056" t="s">
        <v>1212</v>
      </c>
      <c r="C110" s="1057" t="s">
        <v>59</v>
      </c>
      <c r="D110" s="1037">
        <v>1746077.4978499999</v>
      </c>
      <c r="E110" s="1037">
        <v>1516447.1995600001</v>
      </c>
      <c r="F110" s="237"/>
      <c r="G110" s="238"/>
    </row>
    <row r="111" spans="1:7" x14ac:dyDescent="0.2">
      <c r="A111" s="1056" t="s">
        <v>1213</v>
      </c>
      <c r="B111" s="1056" t="s">
        <v>1214</v>
      </c>
      <c r="C111" s="1057" t="s">
        <v>59</v>
      </c>
      <c r="D111" s="1037">
        <v>0</v>
      </c>
      <c r="E111" s="1037">
        <v>0</v>
      </c>
      <c r="F111" s="237"/>
      <c r="G111" s="238"/>
    </row>
    <row r="112" spans="1:7" s="196" customFormat="1" x14ac:dyDescent="0.2">
      <c r="A112" s="264" t="s">
        <v>1215</v>
      </c>
      <c r="B112" s="264" t="s">
        <v>1214</v>
      </c>
      <c r="C112" s="269" t="s">
        <v>1216</v>
      </c>
      <c r="D112" s="275">
        <v>0</v>
      </c>
      <c r="E112" s="275">
        <v>0</v>
      </c>
      <c r="F112" s="241"/>
      <c r="G112" s="234"/>
    </row>
    <row r="113" spans="1:7" s="196" customFormat="1" x14ac:dyDescent="0.2">
      <c r="A113" s="1056" t="s">
        <v>1217</v>
      </c>
      <c r="B113" s="1056" t="s">
        <v>1218</v>
      </c>
      <c r="C113" s="1057" t="s">
        <v>59</v>
      </c>
      <c r="D113" s="1037">
        <v>587938.99768999999</v>
      </c>
      <c r="E113" s="1037">
        <v>470411.98323999997</v>
      </c>
      <c r="F113" s="237"/>
      <c r="G113" s="238"/>
    </row>
    <row r="114" spans="1:7" x14ac:dyDescent="0.2">
      <c r="A114" s="264" t="s">
        <v>1219</v>
      </c>
      <c r="B114" s="264" t="s">
        <v>1220</v>
      </c>
      <c r="C114" s="269" t="s">
        <v>1221</v>
      </c>
      <c r="D114" s="275">
        <v>6549.6511700000001</v>
      </c>
      <c r="E114" s="275">
        <v>1923.39393</v>
      </c>
      <c r="F114" s="241"/>
      <c r="G114" s="234"/>
    </row>
    <row r="115" spans="1:7" s="196" customFormat="1" x14ac:dyDescent="0.2">
      <c r="A115" s="264" t="s">
        <v>1222</v>
      </c>
      <c r="B115" s="264" t="s">
        <v>1223</v>
      </c>
      <c r="C115" s="269" t="s">
        <v>1224</v>
      </c>
      <c r="D115" s="275">
        <v>93312.757039999997</v>
      </c>
      <c r="E115" s="275">
        <v>94707.9617</v>
      </c>
      <c r="F115" s="241"/>
      <c r="G115" s="234"/>
    </row>
    <row r="116" spans="1:7" x14ac:dyDescent="0.2">
      <c r="A116" s="264" t="s">
        <v>1228</v>
      </c>
      <c r="B116" s="264" t="s">
        <v>1229</v>
      </c>
      <c r="C116" s="269" t="s">
        <v>1230</v>
      </c>
      <c r="D116" s="275">
        <v>764.85162000000003</v>
      </c>
      <c r="E116" s="275">
        <v>523.59047999999996</v>
      </c>
      <c r="F116" s="241"/>
      <c r="G116" s="234"/>
    </row>
    <row r="117" spans="1:7" x14ac:dyDescent="0.2">
      <c r="A117" s="264" t="s">
        <v>1237</v>
      </c>
      <c r="B117" s="264" t="s">
        <v>1238</v>
      </c>
      <c r="C117" s="269" t="s">
        <v>1239</v>
      </c>
      <c r="D117" s="275">
        <v>1398.84068</v>
      </c>
      <c r="E117" s="275">
        <v>951.11036000000001</v>
      </c>
      <c r="F117" s="241"/>
      <c r="G117" s="234"/>
    </row>
    <row r="118" spans="1:7" x14ac:dyDescent="0.2">
      <c r="A118" s="264" t="s">
        <v>1240</v>
      </c>
      <c r="B118" s="264" t="s">
        <v>1241</v>
      </c>
      <c r="C118" s="269" t="s">
        <v>1242</v>
      </c>
      <c r="D118" s="275">
        <v>485912.89718000003</v>
      </c>
      <c r="E118" s="275">
        <v>372305.92677000002</v>
      </c>
      <c r="F118" s="241"/>
      <c r="G118" s="234"/>
    </row>
    <row r="119" spans="1:7" x14ac:dyDescent="0.2">
      <c r="A119" s="1056" t="s">
        <v>1243</v>
      </c>
      <c r="B119" s="1056" t="s">
        <v>1244</v>
      </c>
      <c r="C119" s="1057" t="s">
        <v>59</v>
      </c>
      <c r="D119" s="1037">
        <v>1158138.5001600001</v>
      </c>
      <c r="E119" s="1037">
        <v>1046035.21632</v>
      </c>
      <c r="F119" s="237"/>
      <c r="G119" s="238"/>
    </row>
    <row r="120" spans="1:7" x14ac:dyDescent="0.2">
      <c r="A120" s="264" t="s">
        <v>1245</v>
      </c>
      <c r="B120" s="264" t="s">
        <v>1246</v>
      </c>
      <c r="C120" s="269" t="s">
        <v>1247</v>
      </c>
      <c r="D120" s="275">
        <v>0</v>
      </c>
      <c r="E120" s="275">
        <v>0</v>
      </c>
      <c r="F120" s="241"/>
      <c r="G120" s="234"/>
    </row>
    <row r="121" spans="1:7" x14ac:dyDescent="0.2">
      <c r="A121" s="264" t="s">
        <v>1254</v>
      </c>
      <c r="B121" s="264" t="s">
        <v>1255</v>
      </c>
      <c r="C121" s="269" t="s">
        <v>1256</v>
      </c>
      <c r="D121" s="275">
        <v>0</v>
      </c>
      <c r="E121" s="275">
        <v>0</v>
      </c>
      <c r="F121" s="241"/>
      <c r="G121" s="234"/>
    </row>
    <row r="122" spans="1:7" s="196" customFormat="1" x14ac:dyDescent="0.2">
      <c r="A122" s="264" t="s">
        <v>1257</v>
      </c>
      <c r="B122" s="264" t="s">
        <v>1258</v>
      </c>
      <c r="C122" s="269" t="s">
        <v>1259</v>
      </c>
      <c r="D122" s="275">
        <v>98875.300940000001</v>
      </c>
      <c r="E122" s="275">
        <v>75886.393530000001</v>
      </c>
      <c r="F122" s="239"/>
      <c r="G122" s="240"/>
    </row>
    <row r="123" spans="1:7" x14ac:dyDescent="0.2">
      <c r="A123" s="264" t="s">
        <v>1263</v>
      </c>
      <c r="B123" s="264" t="s">
        <v>1264</v>
      </c>
      <c r="C123" s="269" t="s">
        <v>1265</v>
      </c>
      <c r="D123" s="275">
        <v>53166.519780000002</v>
      </c>
      <c r="E123" s="275">
        <v>50095.054300000003</v>
      </c>
      <c r="F123" s="239"/>
      <c r="G123" s="240"/>
    </row>
    <row r="124" spans="1:7" ht="12.75" customHeight="1" x14ac:dyDescent="0.2">
      <c r="A124" s="264" t="s">
        <v>1269</v>
      </c>
      <c r="B124" s="264" t="s">
        <v>1270</v>
      </c>
      <c r="C124" s="269" t="s">
        <v>1271</v>
      </c>
      <c r="D124" s="275">
        <v>21876.208930000001</v>
      </c>
      <c r="E124" s="275">
        <v>10300</v>
      </c>
      <c r="F124" s="241"/>
      <c r="G124" s="234"/>
    </row>
    <row r="125" spans="1:7" ht="12.75" customHeight="1" x14ac:dyDescent="0.2">
      <c r="A125" s="264" t="s">
        <v>1272</v>
      </c>
      <c r="B125" s="264" t="s">
        <v>1273</v>
      </c>
      <c r="C125" s="269" t="s">
        <v>1274</v>
      </c>
      <c r="D125" s="275">
        <v>412798.87686000002</v>
      </c>
      <c r="E125" s="275">
        <v>366669.39286000002</v>
      </c>
      <c r="F125" s="239"/>
      <c r="G125" s="240"/>
    </row>
    <row r="126" spans="1:7" ht="12.75" customHeight="1" x14ac:dyDescent="0.2">
      <c r="A126" s="264" t="s">
        <v>1275</v>
      </c>
      <c r="B126" s="264" t="s">
        <v>1276</v>
      </c>
      <c r="C126" s="269" t="s">
        <v>1277</v>
      </c>
      <c r="D126" s="275">
        <v>5134.2262700000001</v>
      </c>
      <c r="E126" s="275">
        <v>5786.6440000000002</v>
      </c>
      <c r="F126" s="239"/>
      <c r="G126" s="240"/>
    </row>
    <row r="127" spans="1:7" ht="12.75" customHeight="1" x14ac:dyDescent="0.2">
      <c r="A127" s="264" t="s">
        <v>1278</v>
      </c>
      <c r="B127" s="264" t="s">
        <v>1062</v>
      </c>
      <c r="C127" s="269" t="s">
        <v>1063</v>
      </c>
      <c r="D127" s="275">
        <v>165273.98092</v>
      </c>
      <c r="E127" s="275">
        <v>146618.59792</v>
      </c>
      <c r="F127" s="239"/>
      <c r="G127" s="240"/>
    </row>
    <row r="128" spans="1:7" ht="12.75" customHeight="1" x14ac:dyDescent="0.2">
      <c r="A128" s="264" t="s">
        <v>1279</v>
      </c>
      <c r="B128" s="264" t="s">
        <v>1065</v>
      </c>
      <c r="C128" s="269" t="s">
        <v>1066</v>
      </c>
      <c r="D128" s="275">
        <v>71585.24699</v>
      </c>
      <c r="E128" s="275">
        <v>62560.065000000002</v>
      </c>
      <c r="F128" s="239"/>
      <c r="G128" s="240"/>
    </row>
    <row r="129" spans="1:7" ht="12.75" customHeight="1" x14ac:dyDescent="0.2">
      <c r="A129" s="264" t="s">
        <v>1280</v>
      </c>
      <c r="B129" s="264" t="s">
        <v>1068</v>
      </c>
      <c r="C129" s="269" t="s">
        <v>1069</v>
      </c>
      <c r="D129" s="275">
        <v>0</v>
      </c>
      <c r="E129" s="275">
        <v>0</v>
      </c>
      <c r="F129" s="239"/>
      <c r="G129" s="240"/>
    </row>
    <row r="130" spans="1:7" ht="12.75" customHeight="1" x14ac:dyDescent="0.2">
      <c r="A130" s="264" t="s">
        <v>1281</v>
      </c>
      <c r="B130" s="264" t="s">
        <v>1071</v>
      </c>
      <c r="C130" s="269" t="s">
        <v>1072</v>
      </c>
      <c r="D130" s="275">
        <v>575.93600000000004</v>
      </c>
      <c r="E130" s="275">
        <v>327.00599999999997</v>
      </c>
      <c r="F130" s="241"/>
      <c r="G130" s="234"/>
    </row>
    <row r="131" spans="1:7" ht="12.75" customHeight="1" x14ac:dyDescent="0.2">
      <c r="A131" s="264" t="s">
        <v>1282</v>
      </c>
      <c r="B131" s="264" t="s">
        <v>1074</v>
      </c>
      <c r="C131" s="269" t="s">
        <v>1075</v>
      </c>
      <c r="D131" s="275">
        <v>51804.476000000002</v>
      </c>
      <c r="E131" s="275">
        <v>42522.071000000004</v>
      </c>
      <c r="F131" s="239"/>
      <c r="G131" s="240"/>
    </row>
    <row r="132" spans="1:7" ht="12.75" customHeight="1" x14ac:dyDescent="0.2">
      <c r="A132" s="264" t="s">
        <v>1283</v>
      </c>
      <c r="B132" s="264" t="s">
        <v>60</v>
      </c>
      <c r="C132" s="269" t="s">
        <v>1077</v>
      </c>
      <c r="D132" s="275">
        <v>7989.3415800000002</v>
      </c>
      <c r="E132" s="275">
        <v>5184.3322699999999</v>
      </c>
      <c r="F132" s="241"/>
      <c r="G132" s="234"/>
    </row>
    <row r="133" spans="1:7" ht="12.75" customHeight="1" x14ac:dyDescent="0.2">
      <c r="A133" s="264" t="s">
        <v>1284</v>
      </c>
      <c r="B133" s="264" t="s">
        <v>1285</v>
      </c>
      <c r="C133" s="269" t="s">
        <v>1286</v>
      </c>
      <c r="D133" s="275">
        <v>8.43</v>
      </c>
      <c r="E133" s="275">
        <v>0</v>
      </c>
      <c r="F133" s="239"/>
      <c r="G133" s="240"/>
    </row>
    <row r="134" spans="1:7" ht="12.75" customHeight="1" x14ac:dyDescent="0.2">
      <c r="A134" s="264" t="s">
        <v>1287</v>
      </c>
      <c r="B134" s="264" t="s">
        <v>1288</v>
      </c>
      <c r="C134" s="269" t="s">
        <v>1289</v>
      </c>
      <c r="D134" s="275">
        <v>177.90860000000001</v>
      </c>
      <c r="E134" s="275">
        <v>20.49512</v>
      </c>
      <c r="F134" s="241"/>
      <c r="G134" s="234"/>
    </row>
    <row r="135" spans="1:7" ht="12.75" customHeight="1" x14ac:dyDescent="0.2">
      <c r="A135" s="264" t="s">
        <v>1290</v>
      </c>
      <c r="B135" s="264" t="s">
        <v>1291</v>
      </c>
      <c r="C135" s="269" t="s">
        <v>1292</v>
      </c>
      <c r="D135" s="275">
        <v>1404.19418</v>
      </c>
      <c r="E135" s="275">
        <v>2482.1662200000001</v>
      </c>
      <c r="F135" s="239"/>
      <c r="G135" s="240"/>
    </row>
    <row r="136" spans="1:7" ht="12.75" customHeight="1" x14ac:dyDescent="0.2">
      <c r="A136" s="264" t="s">
        <v>1306</v>
      </c>
      <c r="B136" s="264" t="s">
        <v>1307</v>
      </c>
      <c r="C136" s="269" t="s">
        <v>1308</v>
      </c>
      <c r="D136" s="275">
        <v>173559.48480000001</v>
      </c>
      <c r="E136" s="275">
        <v>184874.38680000001</v>
      </c>
      <c r="F136" s="241"/>
      <c r="G136" s="234"/>
    </row>
    <row r="137" spans="1:7" ht="12.75" customHeight="1" x14ac:dyDescent="0.2">
      <c r="A137" s="266" t="s">
        <v>1310</v>
      </c>
      <c r="B137" s="264" t="s">
        <v>1311</v>
      </c>
      <c r="C137" s="269" t="s">
        <v>1312</v>
      </c>
      <c r="D137" s="275">
        <v>16123.035669999999</v>
      </c>
      <c r="E137" s="275">
        <v>19850.498879999999</v>
      </c>
      <c r="F137" s="239"/>
      <c r="G137" s="240"/>
    </row>
    <row r="138" spans="1:7" ht="12.75" customHeight="1" x14ac:dyDescent="0.2">
      <c r="A138" s="264" t="s">
        <v>1313</v>
      </c>
      <c r="B138" s="264" t="s">
        <v>1314</v>
      </c>
      <c r="C138" s="269" t="s">
        <v>1315</v>
      </c>
      <c r="D138" s="275">
        <v>29218.36002</v>
      </c>
      <c r="E138" s="275">
        <v>25935.190180000001</v>
      </c>
      <c r="F138" s="241"/>
      <c r="G138" s="234"/>
    </row>
    <row r="139" spans="1:7" ht="12.75" customHeight="1" x14ac:dyDescent="0.2">
      <c r="A139" s="264" t="s">
        <v>1316</v>
      </c>
      <c r="B139" s="264" t="s">
        <v>1317</v>
      </c>
      <c r="C139" s="269" t="s">
        <v>1318</v>
      </c>
      <c r="D139" s="275">
        <v>23067.337189999998</v>
      </c>
      <c r="E139" s="275">
        <v>22175.334050000001</v>
      </c>
      <c r="F139" s="239"/>
      <c r="G139" s="240"/>
    </row>
    <row r="140" spans="1:7" ht="12.75" customHeight="1" x14ac:dyDescent="0.2">
      <c r="A140" s="1040" t="s">
        <v>1319</v>
      </c>
      <c r="B140" s="1040" t="s">
        <v>1320</v>
      </c>
      <c r="C140" s="1041" t="s">
        <v>1321</v>
      </c>
      <c r="D140" s="1042">
        <v>25499.635429999998</v>
      </c>
      <c r="E140" s="1042">
        <v>24747.588189999999</v>
      </c>
      <c r="F140" s="241"/>
      <c r="G140" s="234"/>
    </row>
    <row r="141" spans="1:7" ht="12.75" customHeight="1" x14ac:dyDescent="0.2"/>
    <row r="142" spans="1:7" ht="12.75" customHeight="1" x14ac:dyDescent="0.2"/>
    <row r="143" spans="1:7" ht="12.75" customHeight="1" x14ac:dyDescent="0.2"/>
    <row r="144" spans="1:7" ht="12.75" customHeight="1" x14ac:dyDescent="0.2"/>
    <row r="145" ht="12.75" customHeight="1" x14ac:dyDescent="0.2"/>
    <row r="146" ht="12.75" customHeight="1" x14ac:dyDescent="0.2"/>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30" fitToHeight="2" orientation="portrait" useFirstPageNumber="1" r:id="rId1"/>
  <headerFooter>
    <oddHeader>&amp;L&amp;"Tahoma,Kurzíva"Závěrečný účet Moravskoslezského kraje za rok 2025&amp;R&amp;"Tahoma,Kurzíva"Tabulka č. 49</oddHeader>
    <oddFooter>&amp;C&amp;"Tahoma,Obyčejné"&amp;P</oddFooter>
  </headerFooter>
  <rowBreaks count="1" manualBreakCount="1">
    <brk id="74" max="6"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936A6-9227-4817-803F-399CCADFE0F5}">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2743</v>
      </c>
      <c r="B2" s="1430"/>
      <c r="C2" s="1430"/>
      <c r="D2" s="1430"/>
      <c r="E2" s="1430"/>
      <c r="F2" s="1430"/>
      <c r="G2" s="1430"/>
    </row>
    <row r="4" spans="1:7" ht="12.75" customHeight="1" x14ac:dyDescent="0.2">
      <c r="A4" s="369"/>
      <c r="B4" s="370"/>
      <c r="C4" s="1070"/>
      <c r="D4" s="1071">
        <v>1</v>
      </c>
      <c r="E4" s="1071">
        <v>2</v>
      </c>
      <c r="F4" s="1071">
        <v>3</v>
      </c>
      <c r="G4" s="1071">
        <v>4</v>
      </c>
    </row>
    <row r="5" spans="1:7" s="193" customFormat="1" ht="12.75" customHeight="1" x14ac:dyDescent="0.2">
      <c r="A5" s="1452" t="s">
        <v>1506</v>
      </c>
      <c r="B5" s="1453"/>
      <c r="C5" s="1456" t="s">
        <v>882</v>
      </c>
      <c r="D5" s="1458" t="s">
        <v>1325</v>
      </c>
      <c r="E5" s="1458"/>
      <c r="F5" s="1458" t="s">
        <v>1326</v>
      </c>
      <c r="G5" s="1458"/>
    </row>
    <row r="6" spans="1:7" s="193" customFormat="1" ht="2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6">
        <v>9045104.1666700002</v>
      </c>
      <c r="E7" s="1076">
        <v>212075.18927</v>
      </c>
      <c r="F7" s="1076">
        <v>8527087.1943599992</v>
      </c>
      <c r="G7" s="1076">
        <v>215188.97555</v>
      </c>
    </row>
    <row r="8" spans="1:7" x14ac:dyDescent="0.2">
      <c r="A8" s="1035" t="s">
        <v>892</v>
      </c>
      <c r="B8" s="1035" t="s">
        <v>1330</v>
      </c>
      <c r="C8" s="1061" t="s">
        <v>59</v>
      </c>
      <c r="D8" s="1076">
        <v>9034458.3386100009</v>
      </c>
      <c r="E8" s="1076">
        <v>211032.52590000001</v>
      </c>
      <c r="F8" s="1076">
        <v>8516301.1989399996</v>
      </c>
      <c r="G8" s="1076">
        <v>214545.03559000001</v>
      </c>
    </row>
    <row r="9" spans="1:7" x14ac:dyDescent="0.2">
      <c r="A9" s="1043" t="s">
        <v>894</v>
      </c>
      <c r="B9" s="1043" t="s">
        <v>1331</v>
      </c>
      <c r="C9" s="1063" t="s">
        <v>1332</v>
      </c>
      <c r="D9" s="271">
        <v>354186.30686000001</v>
      </c>
      <c r="E9" s="271">
        <v>34551.373809999997</v>
      </c>
      <c r="F9" s="271">
        <v>355571.33288</v>
      </c>
      <c r="G9" s="271">
        <v>35242.739200000004</v>
      </c>
    </row>
    <row r="10" spans="1:7" x14ac:dyDescent="0.2">
      <c r="A10" s="264" t="s">
        <v>897</v>
      </c>
      <c r="B10" s="264" t="s">
        <v>1333</v>
      </c>
      <c r="C10" s="269" t="s">
        <v>1334</v>
      </c>
      <c r="D10" s="271">
        <v>329513.05800999998</v>
      </c>
      <c r="E10" s="271">
        <v>35585.998339999998</v>
      </c>
      <c r="F10" s="271">
        <v>335892.39701000002</v>
      </c>
      <c r="G10" s="271">
        <v>36729.787839999997</v>
      </c>
    </row>
    <row r="11" spans="1:7" x14ac:dyDescent="0.2">
      <c r="A11" s="264" t="s">
        <v>900</v>
      </c>
      <c r="B11" s="264" t="s">
        <v>1335</v>
      </c>
      <c r="C11" s="269" t="s">
        <v>1336</v>
      </c>
      <c r="D11" s="271">
        <v>270.51920999999999</v>
      </c>
      <c r="E11" s="271">
        <v>65.173460000000006</v>
      </c>
      <c r="F11" s="271">
        <v>247.06388000000001</v>
      </c>
      <c r="G11" s="271">
        <v>76.339129999999997</v>
      </c>
    </row>
    <row r="12" spans="1:7" x14ac:dyDescent="0.2">
      <c r="A12" s="264" t="s">
        <v>903</v>
      </c>
      <c r="B12" s="264" t="s">
        <v>1337</v>
      </c>
      <c r="C12" s="269" t="s">
        <v>1338</v>
      </c>
      <c r="D12" s="271">
        <v>3140.5768200000002</v>
      </c>
      <c r="E12" s="271">
        <v>11925.708780000001</v>
      </c>
      <c r="F12" s="271">
        <v>2965.8659600000001</v>
      </c>
      <c r="G12" s="271">
        <v>11087.78328</v>
      </c>
    </row>
    <row r="13" spans="1:7" x14ac:dyDescent="0.2">
      <c r="A13" s="264" t="s">
        <v>906</v>
      </c>
      <c r="B13" s="264" t="s">
        <v>1339</v>
      </c>
      <c r="C13" s="269" t="s">
        <v>1340</v>
      </c>
      <c r="D13" s="271">
        <v>-1672.3777500000001</v>
      </c>
      <c r="E13" s="271">
        <v>-50.64</v>
      </c>
      <c r="F13" s="271">
        <v>-4193.3111799999997</v>
      </c>
      <c r="G13" s="271">
        <v>0</v>
      </c>
    </row>
    <row r="14" spans="1:7" x14ac:dyDescent="0.2">
      <c r="A14" s="264" t="s">
        <v>909</v>
      </c>
      <c r="B14" s="264" t="s">
        <v>1341</v>
      </c>
      <c r="C14" s="269" t="s">
        <v>1342</v>
      </c>
      <c r="D14" s="271">
        <v>-993.67489999999998</v>
      </c>
      <c r="E14" s="271">
        <v>-674.05834000000004</v>
      </c>
      <c r="F14" s="271">
        <v>-991.41399999999999</v>
      </c>
      <c r="G14" s="271">
        <v>-450.13884000000002</v>
      </c>
    </row>
    <row r="15" spans="1:7" x14ac:dyDescent="0.2">
      <c r="A15" s="264" t="s">
        <v>912</v>
      </c>
      <c r="B15" s="264" t="s">
        <v>1343</v>
      </c>
      <c r="C15" s="269" t="s">
        <v>1344</v>
      </c>
      <c r="D15" s="271">
        <v>230.39193</v>
      </c>
      <c r="E15" s="271">
        <v>-3089.3431399999999</v>
      </c>
      <c r="F15" s="271">
        <v>248.08107999999999</v>
      </c>
      <c r="G15" s="271">
        <v>2845.9254599999999</v>
      </c>
    </row>
    <row r="16" spans="1:7" x14ac:dyDescent="0.2">
      <c r="A16" s="264" t="s">
        <v>915</v>
      </c>
      <c r="B16" s="264" t="s">
        <v>152</v>
      </c>
      <c r="C16" s="269" t="s">
        <v>1345</v>
      </c>
      <c r="D16" s="271">
        <v>257245.59156999999</v>
      </c>
      <c r="E16" s="271">
        <v>4539.5002699999995</v>
      </c>
      <c r="F16" s="271">
        <v>279074.96503000002</v>
      </c>
      <c r="G16" s="271">
        <v>5405.78406</v>
      </c>
    </row>
    <row r="17" spans="1:7" x14ac:dyDescent="0.2">
      <c r="A17" s="264" t="s">
        <v>918</v>
      </c>
      <c r="B17" s="264" t="s">
        <v>138</v>
      </c>
      <c r="C17" s="269" t="s">
        <v>1346</v>
      </c>
      <c r="D17" s="271">
        <v>49112.088949999998</v>
      </c>
      <c r="E17" s="271">
        <v>51.516640000000002</v>
      </c>
      <c r="F17" s="271">
        <v>44244.698550000001</v>
      </c>
      <c r="G17" s="271">
        <v>26.497479999999999</v>
      </c>
    </row>
    <row r="18" spans="1:7" x14ac:dyDescent="0.2">
      <c r="A18" s="264" t="s">
        <v>1347</v>
      </c>
      <c r="B18" s="264" t="s">
        <v>1348</v>
      </c>
      <c r="C18" s="269" t="s">
        <v>1349</v>
      </c>
      <c r="D18" s="271">
        <v>1289.4792399999999</v>
      </c>
      <c r="E18" s="271">
        <v>126.75873</v>
      </c>
      <c r="F18" s="271">
        <v>1413.3881699999999</v>
      </c>
      <c r="G18" s="271">
        <v>74.239289999999997</v>
      </c>
    </row>
    <row r="19" spans="1:7" x14ac:dyDescent="0.2">
      <c r="A19" s="264" t="s">
        <v>1350</v>
      </c>
      <c r="B19" s="264" t="s">
        <v>1351</v>
      </c>
      <c r="C19" s="269" t="s">
        <v>1352</v>
      </c>
      <c r="D19" s="271">
        <v>-7838.4320200000002</v>
      </c>
      <c r="E19" s="271">
        <v>-2524.2455599999998</v>
      </c>
      <c r="F19" s="271">
        <v>-8195.4732199999999</v>
      </c>
      <c r="G19" s="271">
        <v>-2015.5882999999999</v>
      </c>
    </row>
    <row r="20" spans="1:7" x14ac:dyDescent="0.2">
      <c r="A20" s="264" t="s">
        <v>1353</v>
      </c>
      <c r="B20" s="264" t="s">
        <v>1354</v>
      </c>
      <c r="C20" s="269" t="s">
        <v>1355</v>
      </c>
      <c r="D20" s="271">
        <v>383380.96226</v>
      </c>
      <c r="E20" s="271">
        <v>22779.031040000002</v>
      </c>
      <c r="F20" s="271">
        <v>349584.27267999999</v>
      </c>
      <c r="G20" s="271">
        <v>22339.65638</v>
      </c>
    </row>
    <row r="21" spans="1:7" x14ac:dyDescent="0.2">
      <c r="A21" s="264" t="s">
        <v>1356</v>
      </c>
      <c r="B21" s="264" t="s">
        <v>1357</v>
      </c>
      <c r="C21" s="269" t="s">
        <v>1358</v>
      </c>
      <c r="D21" s="271">
        <v>5297358.15668</v>
      </c>
      <c r="E21" s="271">
        <v>70673.214460000003</v>
      </c>
      <c r="F21" s="271">
        <v>4923166.3451800002</v>
      </c>
      <c r="G21" s="271">
        <v>68613.568400000004</v>
      </c>
    </row>
    <row r="22" spans="1:7" x14ac:dyDescent="0.2">
      <c r="A22" s="264" t="s">
        <v>1359</v>
      </c>
      <c r="B22" s="264" t="s">
        <v>1360</v>
      </c>
      <c r="C22" s="269" t="s">
        <v>1361</v>
      </c>
      <c r="D22" s="271">
        <v>1749220.88118</v>
      </c>
      <c r="E22" s="271">
        <v>20682.700150000001</v>
      </c>
      <c r="F22" s="271">
        <v>1625819.34222</v>
      </c>
      <c r="G22" s="271">
        <v>19982.35356</v>
      </c>
    </row>
    <row r="23" spans="1:7" x14ac:dyDescent="0.2">
      <c r="A23" s="264" t="s">
        <v>1362</v>
      </c>
      <c r="B23" s="264" t="s">
        <v>1363</v>
      </c>
      <c r="C23" s="269" t="s">
        <v>1364</v>
      </c>
      <c r="D23" s="271">
        <v>21359.485540000001</v>
      </c>
      <c r="E23" s="271">
        <v>198.44611</v>
      </c>
      <c r="F23" s="271">
        <v>20206.311170000001</v>
      </c>
      <c r="G23" s="271">
        <v>187.315</v>
      </c>
    </row>
    <row r="24" spans="1:7" x14ac:dyDescent="0.2">
      <c r="A24" s="264" t="s">
        <v>1365</v>
      </c>
      <c r="B24" s="264" t="s">
        <v>1366</v>
      </c>
      <c r="C24" s="269" t="s">
        <v>1367</v>
      </c>
      <c r="D24" s="271">
        <v>102176.71053</v>
      </c>
      <c r="E24" s="271">
        <v>1455.5273500000001</v>
      </c>
      <c r="F24" s="271">
        <v>97819.449550000005</v>
      </c>
      <c r="G24" s="271">
        <v>1371.1259</v>
      </c>
    </row>
    <row r="25" spans="1:7" x14ac:dyDescent="0.2">
      <c r="A25" s="264" t="s">
        <v>1368</v>
      </c>
      <c r="B25" s="264" t="s">
        <v>1369</v>
      </c>
      <c r="C25" s="269" t="s">
        <v>1370</v>
      </c>
      <c r="D25" s="271">
        <v>4324.6008599999996</v>
      </c>
      <c r="E25" s="271">
        <v>2.4992899999999998</v>
      </c>
      <c r="F25" s="271">
        <v>4400.7295299999996</v>
      </c>
      <c r="G25" s="271">
        <v>1.0207999999999999</v>
      </c>
    </row>
    <row r="26" spans="1:7" x14ac:dyDescent="0.2">
      <c r="A26" s="264" t="s">
        <v>1371</v>
      </c>
      <c r="B26" s="264" t="s">
        <v>1372</v>
      </c>
      <c r="C26" s="269" t="s">
        <v>1373</v>
      </c>
      <c r="D26" s="271">
        <v>25.834</v>
      </c>
      <c r="E26" s="271">
        <v>2.4</v>
      </c>
      <c r="F26" s="271">
        <v>15.632999999999999</v>
      </c>
      <c r="G26" s="271">
        <v>4.5575000000000001</v>
      </c>
    </row>
    <row r="27" spans="1:7" x14ac:dyDescent="0.2">
      <c r="A27" s="264" t="s">
        <v>1374</v>
      </c>
      <c r="B27" s="264" t="s">
        <v>1375</v>
      </c>
      <c r="C27" s="269" t="s">
        <v>1376</v>
      </c>
      <c r="D27" s="271">
        <v>0</v>
      </c>
      <c r="E27" s="271">
        <v>0</v>
      </c>
      <c r="F27" s="271">
        <v>0</v>
      </c>
      <c r="G27" s="271">
        <v>0</v>
      </c>
    </row>
    <row r="28" spans="1:7" x14ac:dyDescent="0.2">
      <c r="A28" s="264" t="s">
        <v>1377</v>
      </c>
      <c r="B28" s="264" t="s">
        <v>1378</v>
      </c>
      <c r="C28" s="269" t="s">
        <v>1379</v>
      </c>
      <c r="D28" s="271">
        <v>1268.9709700000001</v>
      </c>
      <c r="E28" s="271">
        <v>82.837530000000001</v>
      </c>
      <c r="F28" s="271">
        <v>827.17587000000003</v>
      </c>
      <c r="G28" s="271">
        <v>104.06108</v>
      </c>
    </row>
    <row r="29" spans="1:7" x14ac:dyDescent="0.2">
      <c r="A29" s="264" t="s">
        <v>1380</v>
      </c>
      <c r="B29" s="264" t="s">
        <v>1381</v>
      </c>
      <c r="C29" s="269" t="s">
        <v>1382</v>
      </c>
      <c r="D29" s="271">
        <v>35.960880000000003</v>
      </c>
      <c r="E29" s="271">
        <v>0</v>
      </c>
      <c r="F29" s="271">
        <v>5.9059999999999997</v>
      </c>
      <c r="G29" s="271">
        <v>0.41499999999999998</v>
      </c>
    </row>
    <row r="30" spans="1:7" x14ac:dyDescent="0.2">
      <c r="A30" s="264" t="s">
        <v>1383</v>
      </c>
      <c r="B30" s="264" t="s">
        <v>1384</v>
      </c>
      <c r="C30" s="269" t="s">
        <v>1385</v>
      </c>
      <c r="D30" s="271">
        <v>246.93539000000001</v>
      </c>
      <c r="E30" s="271">
        <v>0.75</v>
      </c>
      <c r="F30" s="271">
        <v>295.37320999999997</v>
      </c>
      <c r="G30" s="271">
        <v>1.57</v>
      </c>
    </row>
    <row r="31" spans="1:7" x14ac:dyDescent="0.2">
      <c r="A31" s="264" t="s">
        <v>1386</v>
      </c>
      <c r="B31" s="264" t="s">
        <v>1387</v>
      </c>
      <c r="C31" s="269" t="s">
        <v>1388</v>
      </c>
      <c r="D31" s="271">
        <v>0</v>
      </c>
      <c r="E31" s="271">
        <v>0</v>
      </c>
      <c r="F31" s="271">
        <v>0</v>
      </c>
      <c r="G31" s="271">
        <v>0</v>
      </c>
    </row>
    <row r="32" spans="1:7" x14ac:dyDescent="0.2">
      <c r="A32" s="264" t="s">
        <v>1389</v>
      </c>
      <c r="B32" s="264" t="s">
        <v>1390</v>
      </c>
      <c r="C32" s="269" t="s">
        <v>1391</v>
      </c>
      <c r="D32" s="271">
        <v>666.42498000000001</v>
      </c>
      <c r="E32" s="271">
        <v>527.80298000000005</v>
      </c>
      <c r="F32" s="271">
        <v>936.68318999999997</v>
      </c>
      <c r="G32" s="271">
        <v>609.71959000000004</v>
      </c>
    </row>
    <row r="33" spans="1:7" x14ac:dyDescent="0.2">
      <c r="A33" s="264" t="s">
        <v>1392</v>
      </c>
      <c r="B33" s="264" t="s">
        <v>1393</v>
      </c>
      <c r="C33" s="269" t="s">
        <v>1394</v>
      </c>
      <c r="D33" s="271">
        <v>1651.71489</v>
      </c>
      <c r="E33" s="271">
        <v>299.65456</v>
      </c>
      <c r="F33" s="271">
        <v>5874.2866899999999</v>
      </c>
      <c r="G33" s="271">
        <v>154.42923999999999</v>
      </c>
    </row>
    <row r="34" spans="1:7" x14ac:dyDescent="0.2">
      <c r="A34" s="264" t="s">
        <v>1395</v>
      </c>
      <c r="B34" s="264" t="s">
        <v>1396</v>
      </c>
      <c r="C34" s="269" t="s">
        <v>1397</v>
      </c>
      <c r="D34" s="271">
        <v>1822.9822899999999</v>
      </c>
      <c r="E34" s="271">
        <v>675</v>
      </c>
      <c r="F34" s="271">
        <v>814.56728999999996</v>
      </c>
      <c r="G34" s="271">
        <v>49</v>
      </c>
    </row>
    <row r="35" spans="1:7" x14ac:dyDescent="0.2">
      <c r="A35" s="264" t="s">
        <v>1398</v>
      </c>
      <c r="B35" s="264" t="s">
        <v>1399</v>
      </c>
      <c r="C35" s="269" t="s">
        <v>1400</v>
      </c>
      <c r="D35" s="271">
        <v>235039.72537999999</v>
      </c>
      <c r="E35" s="271">
        <v>9644.2951900000007</v>
      </c>
      <c r="F35" s="271">
        <v>215325.03539999999</v>
      </c>
      <c r="G35" s="271">
        <v>8634.6999599999999</v>
      </c>
    </row>
    <row r="36" spans="1:7" x14ac:dyDescent="0.2">
      <c r="A36" s="264" t="s">
        <v>1401</v>
      </c>
      <c r="B36" s="264" t="s">
        <v>1402</v>
      </c>
      <c r="C36" s="269" t="s">
        <v>1403</v>
      </c>
      <c r="D36" s="271">
        <v>0</v>
      </c>
      <c r="E36" s="271">
        <v>0</v>
      </c>
      <c r="F36" s="271">
        <v>0</v>
      </c>
      <c r="G36" s="271">
        <v>0</v>
      </c>
    </row>
    <row r="37" spans="1:7" x14ac:dyDescent="0.2">
      <c r="A37" s="264" t="s">
        <v>1404</v>
      </c>
      <c r="B37" s="264" t="s">
        <v>1405</v>
      </c>
      <c r="C37" s="269" t="s">
        <v>1406</v>
      </c>
      <c r="D37" s="271">
        <v>178.38141999999999</v>
      </c>
      <c r="E37" s="271">
        <v>0</v>
      </c>
      <c r="F37" s="271">
        <v>371.17142000000001</v>
      </c>
      <c r="G37" s="271">
        <v>0</v>
      </c>
    </row>
    <row r="38" spans="1:7" x14ac:dyDescent="0.2">
      <c r="A38" s="264" t="s">
        <v>1407</v>
      </c>
      <c r="B38" s="264" t="s">
        <v>1408</v>
      </c>
      <c r="C38" s="269" t="s">
        <v>1409</v>
      </c>
      <c r="D38" s="271">
        <v>0</v>
      </c>
      <c r="E38" s="271">
        <v>0</v>
      </c>
      <c r="F38" s="271">
        <v>0</v>
      </c>
      <c r="G38" s="271">
        <v>0</v>
      </c>
    </row>
    <row r="39" spans="1:7" x14ac:dyDescent="0.2">
      <c r="A39" s="264" t="s">
        <v>1410</v>
      </c>
      <c r="B39" s="264" t="s">
        <v>1411</v>
      </c>
      <c r="C39" s="269" t="s">
        <v>1412</v>
      </c>
      <c r="D39" s="271">
        <v>0</v>
      </c>
      <c r="E39" s="271">
        <v>0</v>
      </c>
      <c r="F39" s="271">
        <v>0</v>
      </c>
      <c r="G39" s="271">
        <v>0</v>
      </c>
    </row>
    <row r="40" spans="1:7" x14ac:dyDescent="0.2">
      <c r="A40" s="264" t="s">
        <v>1413</v>
      </c>
      <c r="B40" s="264" t="s">
        <v>1414</v>
      </c>
      <c r="C40" s="269" t="s">
        <v>1415</v>
      </c>
      <c r="D40" s="271">
        <v>0</v>
      </c>
      <c r="E40" s="271">
        <v>-23.265000000000001</v>
      </c>
      <c r="F40" s="271">
        <v>0</v>
      </c>
      <c r="G40" s="271">
        <v>-19.493010000000002</v>
      </c>
    </row>
    <row r="41" spans="1:7" x14ac:dyDescent="0.2">
      <c r="A41" s="264" t="s">
        <v>1416</v>
      </c>
      <c r="B41" s="264" t="s">
        <v>1417</v>
      </c>
      <c r="C41" s="269" t="s">
        <v>1418</v>
      </c>
      <c r="D41" s="271">
        <v>419.63907999999998</v>
      </c>
      <c r="E41" s="271">
        <v>37.536990000000003</v>
      </c>
      <c r="F41" s="271">
        <v>519.53962999999999</v>
      </c>
      <c r="G41" s="271">
        <v>43.094499999999996</v>
      </c>
    </row>
    <row r="42" spans="1:7" x14ac:dyDescent="0.2">
      <c r="A42" s="264" t="s">
        <v>1419</v>
      </c>
      <c r="B42" s="264" t="s">
        <v>1420</v>
      </c>
      <c r="C42" s="269" t="s">
        <v>1421</v>
      </c>
      <c r="D42" s="271">
        <v>201963.97842</v>
      </c>
      <c r="E42" s="271">
        <v>1623.38247</v>
      </c>
      <c r="F42" s="271">
        <v>216061.81365</v>
      </c>
      <c r="G42" s="271">
        <v>1589.03144</v>
      </c>
    </row>
    <row r="43" spans="1:7" x14ac:dyDescent="0.2">
      <c r="A43" s="264" t="s">
        <v>1422</v>
      </c>
      <c r="B43" s="264" t="s">
        <v>1423</v>
      </c>
      <c r="C43" s="269" t="s">
        <v>1424</v>
      </c>
      <c r="D43" s="271">
        <v>48833.465940000002</v>
      </c>
      <c r="E43" s="271">
        <v>1862.9697900000001</v>
      </c>
      <c r="F43" s="271">
        <v>47882.751179999999</v>
      </c>
      <c r="G43" s="271">
        <v>1781.01937</v>
      </c>
    </row>
    <row r="44" spans="1:7" x14ac:dyDescent="0.2">
      <c r="A44" s="1035" t="s">
        <v>921</v>
      </c>
      <c r="B44" s="1035" t="s">
        <v>1425</v>
      </c>
      <c r="C44" s="1061" t="s">
        <v>59</v>
      </c>
      <c r="D44" s="1076">
        <v>4226.9432800000004</v>
      </c>
      <c r="E44" s="1076">
        <v>59.507660000000001</v>
      </c>
      <c r="F44" s="1076">
        <v>1872.16292</v>
      </c>
      <c r="G44" s="1076">
        <v>20.476179999999999</v>
      </c>
    </row>
    <row r="45" spans="1:7" x14ac:dyDescent="0.2">
      <c r="A45" s="264" t="s">
        <v>923</v>
      </c>
      <c r="B45" s="264" t="s">
        <v>1426</v>
      </c>
      <c r="C45" s="269" t="s">
        <v>1427</v>
      </c>
      <c r="D45" s="271">
        <v>0</v>
      </c>
      <c r="E45" s="271">
        <v>0</v>
      </c>
      <c r="F45" s="271">
        <v>0</v>
      </c>
      <c r="G45" s="271">
        <v>0</v>
      </c>
    </row>
    <row r="46" spans="1:7" x14ac:dyDescent="0.2">
      <c r="A46" s="264" t="s">
        <v>925</v>
      </c>
      <c r="B46" s="264" t="s">
        <v>1428</v>
      </c>
      <c r="C46" s="269" t="s">
        <v>1429</v>
      </c>
      <c r="D46" s="271">
        <v>264.36408</v>
      </c>
      <c r="E46" s="271">
        <v>1.9590000000000001</v>
      </c>
      <c r="F46" s="271">
        <v>14.037800000000001</v>
      </c>
      <c r="G46" s="271">
        <v>0</v>
      </c>
    </row>
    <row r="47" spans="1:7" x14ac:dyDescent="0.2">
      <c r="A47" s="264" t="s">
        <v>928</v>
      </c>
      <c r="B47" s="264" t="s">
        <v>1430</v>
      </c>
      <c r="C47" s="269" t="s">
        <v>1431</v>
      </c>
      <c r="D47" s="271">
        <v>3452.5079700000001</v>
      </c>
      <c r="E47" s="271">
        <v>57.548659999999998</v>
      </c>
      <c r="F47" s="271">
        <v>1676.2460699999999</v>
      </c>
      <c r="G47" s="271">
        <v>20.476179999999999</v>
      </c>
    </row>
    <row r="48" spans="1:7" x14ac:dyDescent="0.2">
      <c r="A48" s="264" t="s">
        <v>931</v>
      </c>
      <c r="B48" s="264" t="s">
        <v>1432</v>
      </c>
      <c r="C48" s="269" t="s">
        <v>1433</v>
      </c>
      <c r="D48" s="271">
        <v>0</v>
      </c>
      <c r="E48" s="271">
        <v>0</v>
      </c>
      <c r="F48" s="271">
        <v>0</v>
      </c>
      <c r="G48" s="271">
        <v>0</v>
      </c>
    </row>
    <row r="49" spans="1:7" x14ac:dyDescent="0.2">
      <c r="A49" s="264" t="s">
        <v>934</v>
      </c>
      <c r="B49" s="264" t="s">
        <v>1434</v>
      </c>
      <c r="C49" s="269" t="s">
        <v>1435</v>
      </c>
      <c r="D49" s="271">
        <v>510.07123000000001</v>
      </c>
      <c r="E49" s="271">
        <v>0</v>
      </c>
      <c r="F49" s="271">
        <v>181.87905000000001</v>
      </c>
      <c r="G49" s="271">
        <v>0</v>
      </c>
    </row>
    <row r="50" spans="1:7" x14ac:dyDescent="0.2">
      <c r="A50" s="1035" t="s">
        <v>952</v>
      </c>
      <c r="B50" s="1035" t="s">
        <v>1436</v>
      </c>
      <c r="C50" s="1061" t="s">
        <v>59</v>
      </c>
      <c r="D50" s="1076">
        <v>0</v>
      </c>
      <c r="E50" s="1076">
        <v>0</v>
      </c>
      <c r="F50" s="1076">
        <v>0</v>
      </c>
      <c r="G50" s="1076">
        <v>0</v>
      </c>
    </row>
    <row r="51" spans="1:7" x14ac:dyDescent="0.2">
      <c r="A51" s="264" t="s">
        <v>954</v>
      </c>
      <c r="B51" s="264" t="s">
        <v>1437</v>
      </c>
      <c r="C51" s="269" t="s">
        <v>1438</v>
      </c>
      <c r="D51" s="271">
        <v>0</v>
      </c>
      <c r="E51" s="271">
        <v>0</v>
      </c>
      <c r="F51" s="271">
        <v>0</v>
      </c>
      <c r="G51" s="271">
        <v>0</v>
      </c>
    </row>
    <row r="52" spans="1:7" x14ac:dyDescent="0.2">
      <c r="A52" s="264" t="s">
        <v>957</v>
      </c>
      <c r="B52" s="264" t="s">
        <v>1439</v>
      </c>
      <c r="C52" s="269" t="s">
        <v>1440</v>
      </c>
      <c r="D52" s="271">
        <v>0</v>
      </c>
      <c r="E52" s="271">
        <v>0</v>
      </c>
      <c r="F52" s="271">
        <v>0</v>
      </c>
      <c r="G52" s="271">
        <v>0</v>
      </c>
    </row>
    <row r="53" spans="1:7" x14ac:dyDescent="0.2">
      <c r="A53" s="1035" t="s">
        <v>1441</v>
      </c>
      <c r="B53" s="1035" t="s">
        <v>1071</v>
      </c>
      <c r="C53" s="1061" t="s">
        <v>59</v>
      </c>
      <c r="D53" s="1076">
        <v>6418.8847800000003</v>
      </c>
      <c r="E53" s="1076">
        <v>983.15571</v>
      </c>
      <c r="F53" s="1076">
        <v>8913.8325000000004</v>
      </c>
      <c r="G53" s="1076">
        <v>623.46378000000004</v>
      </c>
    </row>
    <row r="54" spans="1:7" x14ac:dyDescent="0.2">
      <c r="A54" s="264" t="s">
        <v>1442</v>
      </c>
      <c r="B54" s="264" t="s">
        <v>1071</v>
      </c>
      <c r="C54" s="269" t="s">
        <v>1443</v>
      </c>
      <c r="D54" s="271">
        <v>6371.2947800000002</v>
      </c>
      <c r="E54" s="271">
        <v>968.13571000000002</v>
      </c>
      <c r="F54" s="271">
        <v>8912.1525000000001</v>
      </c>
      <c r="G54" s="271">
        <v>623.46378000000004</v>
      </c>
    </row>
    <row r="55" spans="1:7" x14ac:dyDescent="0.2">
      <c r="A55" s="264" t="s">
        <v>1444</v>
      </c>
      <c r="B55" s="264" t="s">
        <v>1445</v>
      </c>
      <c r="C55" s="269" t="s">
        <v>1446</v>
      </c>
      <c r="D55" s="271">
        <v>47.59</v>
      </c>
      <c r="E55" s="271">
        <v>15.02</v>
      </c>
      <c r="F55" s="271">
        <v>1.68</v>
      </c>
      <c r="G55" s="271">
        <v>0</v>
      </c>
    </row>
    <row r="56" spans="1:7" x14ac:dyDescent="0.2">
      <c r="A56" s="1035" t="s">
        <v>998</v>
      </c>
      <c r="B56" s="1035" t="s">
        <v>1447</v>
      </c>
      <c r="C56" s="1061" t="s">
        <v>59</v>
      </c>
      <c r="D56" s="1076">
        <v>9037965.8129500002</v>
      </c>
      <c r="E56" s="1076">
        <v>240837.49609</v>
      </c>
      <c r="F56" s="1076">
        <v>8519050.2960000001</v>
      </c>
      <c r="G56" s="1076">
        <v>239259.26600999999</v>
      </c>
    </row>
    <row r="57" spans="1:7" x14ac:dyDescent="0.2">
      <c r="A57" s="1035" t="s">
        <v>1000</v>
      </c>
      <c r="B57" s="1035" t="s">
        <v>1448</v>
      </c>
      <c r="C57" s="1061" t="s">
        <v>59</v>
      </c>
      <c r="D57" s="1076">
        <v>441909.62881999998</v>
      </c>
      <c r="E57" s="1076">
        <v>236595.30046999999</v>
      </c>
      <c r="F57" s="1076">
        <v>423030.09279000002</v>
      </c>
      <c r="G57" s="1076">
        <v>234562.10128999999</v>
      </c>
    </row>
    <row r="58" spans="1:7" x14ac:dyDescent="0.2">
      <c r="A58" s="264" t="s">
        <v>1002</v>
      </c>
      <c r="B58" s="264" t="s">
        <v>1449</v>
      </c>
      <c r="C58" s="269" t="s">
        <v>1450</v>
      </c>
      <c r="D58" s="271">
        <v>7943.1068299999997</v>
      </c>
      <c r="E58" s="271">
        <v>27406.695680000001</v>
      </c>
      <c r="F58" s="271">
        <v>7653.0100499999999</v>
      </c>
      <c r="G58" s="271">
        <v>30074.756939999999</v>
      </c>
    </row>
    <row r="59" spans="1:7" x14ac:dyDescent="0.2">
      <c r="A59" s="264" t="s">
        <v>1005</v>
      </c>
      <c r="B59" s="264" t="s">
        <v>1451</v>
      </c>
      <c r="C59" s="269" t="s">
        <v>1452</v>
      </c>
      <c r="D59" s="271">
        <v>334389.18329000002</v>
      </c>
      <c r="E59" s="271">
        <v>139979.59226999999</v>
      </c>
      <c r="F59" s="271">
        <v>318521.41097000003</v>
      </c>
      <c r="G59" s="271">
        <v>139149.80389000001</v>
      </c>
    </row>
    <row r="60" spans="1:7" x14ac:dyDescent="0.2">
      <c r="A60" s="264" t="s">
        <v>1008</v>
      </c>
      <c r="B60" s="264" t="s">
        <v>1453</v>
      </c>
      <c r="C60" s="269" t="s">
        <v>1454</v>
      </c>
      <c r="D60" s="271">
        <v>557.69797000000005</v>
      </c>
      <c r="E60" s="271">
        <v>44860.618179999998</v>
      </c>
      <c r="F60" s="271">
        <v>519.95500000000004</v>
      </c>
      <c r="G60" s="271">
        <v>41378.541579999997</v>
      </c>
    </row>
    <row r="61" spans="1:7" x14ac:dyDescent="0.2">
      <c r="A61" s="264" t="s">
        <v>1011</v>
      </c>
      <c r="B61" s="264" t="s">
        <v>1455</v>
      </c>
      <c r="C61" s="269" t="s">
        <v>1456</v>
      </c>
      <c r="D61" s="271">
        <v>6963.0429299999996</v>
      </c>
      <c r="E61" s="271">
        <v>17727.821120000001</v>
      </c>
      <c r="F61" s="271">
        <v>6296.3924200000001</v>
      </c>
      <c r="G61" s="271">
        <v>16653.772929999999</v>
      </c>
    </row>
    <row r="62" spans="1:7" x14ac:dyDescent="0.2">
      <c r="A62" s="264" t="s">
        <v>1023</v>
      </c>
      <c r="B62" s="264" t="s">
        <v>1457</v>
      </c>
      <c r="C62" s="269" t="s">
        <v>1458</v>
      </c>
      <c r="D62" s="271">
        <v>743.05741999999998</v>
      </c>
      <c r="E62" s="271">
        <v>4</v>
      </c>
      <c r="F62" s="271">
        <v>793.15090999999995</v>
      </c>
      <c r="G62" s="271">
        <v>109.8</v>
      </c>
    </row>
    <row r="63" spans="1:7" x14ac:dyDescent="0.2">
      <c r="A63" s="264" t="s">
        <v>1026</v>
      </c>
      <c r="B63" s="264" t="s">
        <v>1381</v>
      </c>
      <c r="C63" s="269" t="s">
        <v>1459</v>
      </c>
      <c r="D63" s="271">
        <v>1569.57357</v>
      </c>
      <c r="E63" s="271">
        <v>38.732999999999997</v>
      </c>
      <c r="F63" s="271">
        <v>694.62043000000006</v>
      </c>
      <c r="G63" s="271">
        <v>45.268999999999998</v>
      </c>
    </row>
    <row r="64" spans="1:7" x14ac:dyDescent="0.2">
      <c r="A64" s="264" t="s">
        <v>1029</v>
      </c>
      <c r="B64" s="264" t="s">
        <v>1384</v>
      </c>
      <c r="C64" s="269" t="s">
        <v>1460</v>
      </c>
      <c r="D64" s="271">
        <v>17.382999999999999</v>
      </c>
      <c r="E64" s="271">
        <v>7.05</v>
      </c>
      <c r="F64" s="271">
        <v>22.817</v>
      </c>
      <c r="G64" s="271">
        <v>10.01</v>
      </c>
    </row>
    <row r="65" spans="1:7" x14ac:dyDescent="0.2">
      <c r="A65" s="264" t="s">
        <v>1461</v>
      </c>
      <c r="B65" s="264" t="s">
        <v>1462</v>
      </c>
      <c r="C65" s="269" t="s">
        <v>1463</v>
      </c>
      <c r="D65" s="271">
        <v>19.993939999999998</v>
      </c>
      <c r="E65" s="271">
        <v>23.265000000000001</v>
      </c>
      <c r="F65" s="271">
        <v>32.245139999999999</v>
      </c>
      <c r="G65" s="271">
        <v>19.051500000000001</v>
      </c>
    </row>
    <row r="66" spans="1:7" x14ac:dyDescent="0.2">
      <c r="A66" s="264" t="s">
        <v>1464</v>
      </c>
      <c r="B66" s="264" t="s">
        <v>1465</v>
      </c>
      <c r="C66" s="269" t="s">
        <v>1466</v>
      </c>
      <c r="D66" s="271">
        <v>1175.2695699999999</v>
      </c>
      <c r="E66" s="271">
        <v>741.08540000000005</v>
      </c>
      <c r="F66" s="271">
        <v>1170.0668499999999</v>
      </c>
      <c r="G66" s="271">
        <v>739.28821000000005</v>
      </c>
    </row>
    <row r="67" spans="1:7" x14ac:dyDescent="0.2">
      <c r="A67" s="264" t="s">
        <v>1467</v>
      </c>
      <c r="B67" s="264" t="s">
        <v>1468</v>
      </c>
      <c r="C67" s="269" t="s">
        <v>1469</v>
      </c>
      <c r="D67" s="271">
        <v>0</v>
      </c>
      <c r="E67" s="271">
        <v>0</v>
      </c>
      <c r="F67" s="271">
        <v>0</v>
      </c>
      <c r="G67" s="271">
        <v>0</v>
      </c>
    </row>
    <row r="68" spans="1:7" x14ac:dyDescent="0.2">
      <c r="A68" s="264" t="s">
        <v>1470</v>
      </c>
      <c r="B68" s="264" t="s">
        <v>1471</v>
      </c>
      <c r="C68" s="269" t="s">
        <v>1472</v>
      </c>
      <c r="D68" s="271">
        <v>2699.3229000000001</v>
      </c>
      <c r="E68" s="271">
        <v>675</v>
      </c>
      <c r="F68" s="271">
        <v>1382.7573</v>
      </c>
      <c r="G68" s="271">
        <v>49</v>
      </c>
    </row>
    <row r="69" spans="1:7" x14ac:dyDescent="0.2">
      <c r="A69" s="264" t="s">
        <v>1473</v>
      </c>
      <c r="B69" s="264" t="s">
        <v>1474</v>
      </c>
      <c r="C69" s="269" t="s">
        <v>1475</v>
      </c>
      <c r="D69" s="271">
        <v>0</v>
      </c>
      <c r="E69" s="271">
        <v>0</v>
      </c>
      <c r="F69" s="271">
        <v>0</v>
      </c>
      <c r="G69" s="271">
        <v>0</v>
      </c>
    </row>
    <row r="70" spans="1:7" x14ac:dyDescent="0.2">
      <c r="A70" s="264" t="s">
        <v>1476</v>
      </c>
      <c r="B70" s="264" t="s">
        <v>1477</v>
      </c>
      <c r="C70" s="269" t="s">
        <v>1478</v>
      </c>
      <c r="D70" s="271">
        <v>54077.15842</v>
      </c>
      <c r="E70" s="271">
        <v>3488.3921599999999</v>
      </c>
      <c r="F70" s="271">
        <v>52131.897579999997</v>
      </c>
      <c r="G70" s="271">
        <v>3399.17508</v>
      </c>
    </row>
    <row r="71" spans="1:7" x14ac:dyDescent="0.2">
      <c r="A71" s="264" t="s">
        <v>1479</v>
      </c>
      <c r="B71" s="264" t="s">
        <v>1480</v>
      </c>
      <c r="C71" s="269" t="s">
        <v>1481</v>
      </c>
      <c r="D71" s="271">
        <v>31754.83898</v>
      </c>
      <c r="E71" s="271">
        <v>1643.04766</v>
      </c>
      <c r="F71" s="271">
        <v>30955.257570000002</v>
      </c>
      <c r="G71" s="271">
        <v>2933.6331599999999</v>
      </c>
    </row>
    <row r="72" spans="1:7" x14ac:dyDescent="0.2">
      <c r="A72" s="1035" t="s">
        <v>1032</v>
      </c>
      <c r="B72" s="1035" t="s">
        <v>1482</v>
      </c>
      <c r="C72" s="1061" t="s">
        <v>59</v>
      </c>
      <c r="D72" s="1076">
        <v>34381.047760000001</v>
      </c>
      <c r="E72" s="1076">
        <v>380.73140999999998</v>
      </c>
      <c r="F72" s="1076">
        <v>46651.501060000002</v>
      </c>
      <c r="G72" s="1076">
        <v>527.62648999999999</v>
      </c>
    </row>
    <row r="73" spans="1:7" x14ac:dyDescent="0.2">
      <c r="A73" s="264" t="s">
        <v>1034</v>
      </c>
      <c r="B73" s="264" t="s">
        <v>1483</v>
      </c>
      <c r="C73" s="269" t="s">
        <v>1484</v>
      </c>
      <c r="D73" s="271">
        <v>0</v>
      </c>
      <c r="E73" s="271">
        <v>0</v>
      </c>
      <c r="F73" s="271">
        <v>0</v>
      </c>
      <c r="G73" s="271">
        <v>0</v>
      </c>
    </row>
    <row r="74" spans="1:7" x14ac:dyDescent="0.2">
      <c r="A74" s="264" t="s">
        <v>1037</v>
      </c>
      <c r="B74" s="264" t="s">
        <v>1428</v>
      </c>
      <c r="C74" s="269" t="s">
        <v>1485</v>
      </c>
      <c r="D74" s="271">
        <v>33307.877350000002</v>
      </c>
      <c r="E74" s="271">
        <v>336.79117000000002</v>
      </c>
      <c r="F74" s="271">
        <v>45035.627330000003</v>
      </c>
      <c r="G74" s="271">
        <v>527.51036999999997</v>
      </c>
    </row>
    <row r="75" spans="1:7" x14ac:dyDescent="0.2">
      <c r="A75" s="264" t="s">
        <v>1040</v>
      </c>
      <c r="B75" s="264" t="s">
        <v>1486</v>
      </c>
      <c r="C75" s="269" t="s">
        <v>1487</v>
      </c>
      <c r="D75" s="271">
        <v>685.21695999999997</v>
      </c>
      <c r="E75" s="271">
        <v>43.939790000000002</v>
      </c>
      <c r="F75" s="271">
        <v>1221.84626</v>
      </c>
      <c r="G75" s="271">
        <v>0.11612</v>
      </c>
    </row>
    <row r="76" spans="1:7" x14ac:dyDescent="0.2">
      <c r="A76" s="264" t="s">
        <v>1043</v>
      </c>
      <c r="B76" s="264" t="s">
        <v>1488</v>
      </c>
      <c r="C76" s="269" t="s">
        <v>1489</v>
      </c>
      <c r="D76" s="271">
        <v>0</v>
      </c>
      <c r="E76" s="271">
        <v>0</v>
      </c>
      <c r="F76" s="271">
        <v>0</v>
      </c>
      <c r="G76" s="271">
        <v>0</v>
      </c>
    </row>
    <row r="77" spans="1:7" x14ac:dyDescent="0.2">
      <c r="A77" s="264" t="s">
        <v>1049</v>
      </c>
      <c r="B77" s="264" t="s">
        <v>1490</v>
      </c>
      <c r="C77" s="269" t="s">
        <v>1491</v>
      </c>
      <c r="D77" s="271">
        <v>387.95344999999998</v>
      </c>
      <c r="E77" s="271">
        <v>4.4999999999999999E-4</v>
      </c>
      <c r="F77" s="271">
        <v>394.02746999999999</v>
      </c>
      <c r="G77" s="271">
        <v>0</v>
      </c>
    </row>
    <row r="78" spans="1:7" x14ac:dyDescent="0.2">
      <c r="A78" s="1035" t="s">
        <v>1492</v>
      </c>
      <c r="B78" s="1035" t="s">
        <v>1493</v>
      </c>
      <c r="C78" s="1061" t="s">
        <v>59</v>
      </c>
      <c r="D78" s="1076">
        <v>8561675.1363699995</v>
      </c>
      <c r="E78" s="1076">
        <v>3861.4642100000001</v>
      </c>
      <c r="F78" s="1076">
        <v>8049368.7021500003</v>
      </c>
      <c r="G78" s="1076">
        <v>4169.5372299999999</v>
      </c>
    </row>
    <row r="79" spans="1:7" x14ac:dyDescent="0.2">
      <c r="A79" s="264" t="s">
        <v>1494</v>
      </c>
      <c r="B79" s="264" t="s">
        <v>1495</v>
      </c>
      <c r="C79" s="269" t="s">
        <v>1496</v>
      </c>
      <c r="D79" s="271">
        <v>0</v>
      </c>
      <c r="E79" s="271">
        <v>0</v>
      </c>
      <c r="F79" s="271">
        <v>0</v>
      </c>
      <c r="G79" s="271">
        <v>0</v>
      </c>
    </row>
    <row r="80" spans="1:7" x14ac:dyDescent="0.2">
      <c r="A80" s="264" t="s">
        <v>1497</v>
      </c>
      <c r="B80" s="264" t="s">
        <v>1498</v>
      </c>
      <c r="C80" s="269" t="s">
        <v>1499</v>
      </c>
      <c r="D80" s="271">
        <v>8561675.1363699995</v>
      </c>
      <c r="E80" s="271">
        <v>3861.4642100000001</v>
      </c>
      <c r="F80" s="271">
        <v>8049368.7021500003</v>
      </c>
      <c r="G80" s="271">
        <v>4169.5372299999999</v>
      </c>
    </row>
    <row r="81" spans="1:7" x14ac:dyDescent="0.2">
      <c r="A81" s="1035" t="s">
        <v>1159</v>
      </c>
      <c r="B81" s="1035" t="s">
        <v>1500</v>
      </c>
      <c r="C81" s="1061" t="s">
        <v>59</v>
      </c>
      <c r="D81" s="1077">
        <v>0</v>
      </c>
      <c r="E81" s="1077">
        <v>0</v>
      </c>
      <c r="F81" s="1077">
        <v>0</v>
      </c>
      <c r="G81" s="1077">
        <v>0</v>
      </c>
    </row>
    <row r="82" spans="1:7" x14ac:dyDescent="0.2">
      <c r="A82" s="1035" t="s">
        <v>1501</v>
      </c>
      <c r="B82" s="1035" t="s">
        <v>1502</v>
      </c>
      <c r="C82" s="1061" t="s">
        <v>59</v>
      </c>
      <c r="D82" s="1076">
        <v>-719.46893999999998</v>
      </c>
      <c r="E82" s="1076">
        <v>29745.462530000001</v>
      </c>
      <c r="F82" s="1076">
        <v>876.93413999999996</v>
      </c>
      <c r="G82" s="1076">
        <v>24693.754239999998</v>
      </c>
    </row>
    <row r="83" spans="1:7" x14ac:dyDescent="0.2">
      <c r="A83" s="1035" t="s">
        <v>1503</v>
      </c>
      <c r="B83" s="1035" t="s">
        <v>1204</v>
      </c>
      <c r="C83" s="1061" t="s">
        <v>59</v>
      </c>
      <c r="D83" s="1076">
        <v>-7138.3537200000001</v>
      </c>
      <c r="E83" s="1076">
        <v>28762.306820000002</v>
      </c>
      <c r="F83" s="1076">
        <v>-8036.8983600000001</v>
      </c>
      <c r="G83" s="1076">
        <v>24070.29046</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32" orientation="portrait" useFirstPageNumber="1" r:id="rId1"/>
  <headerFooter>
    <oddHeader>&amp;L&amp;"Tahoma,Kurzíva"Závěrečný účet Moravskoslezského kraje za rok 2025&amp;R&amp;"Tahoma,Kurzíva"Tabulka č. 50</oddHeader>
    <oddFooter>&amp;C&amp;"Tahoma,Obyčejné"&amp;P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4DDD5-1EA0-4AEE-88AF-B8F743698D4F}">
  <dimension ref="A1:G146"/>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s="197" customFormat="1" ht="18" customHeight="1" x14ac:dyDescent="0.2">
      <c r="A1" s="1430" t="s">
        <v>4478</v>
      </c>
      <c r="B1" s="1430"/>
      <c r="C1" s="1430"/>
      <c r="D1" s="1430"/>
      <c r="E1" s="1430"/>
      <c r="F1" s="1430"/>
      <c r="G1" s="1430"/>
    </row>
    <row r="2" spans="1:7" s="197" customFormat="1" ht="18" customHeight="1" x14ac:dyDescent="0.2">
      <c r="A2" s="1430" t="s">
        <v>1507</v>
      </c>
      <c r="B2" s="1430"/>
      <c r="C2" s="1430"/>
      <c r="D2" s="1430"/>
      <c r="E2" s="1430"/>
      <c r="F2" s="1430"/>
      <c r="G2" s="1430"/>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37">
        <v>19825575.753350001</v>
      </c>
      <c r="E8" s="1037">
        <v>7004457.1853999998</v>
      </c>
      <c r="F8" s="1037">
        <v>12821118.567949999</v>
      </c>
      <c r="G8" s="1037">
        <v>12408389.7084</v>
      </c>
    </row>
    <row r="9" spans="1:7" s="196" customFormat="1" x14ac:dyDescent="0.2">
      <c r="A9" s="1056" t="s">
        <v>890</v>
      </c>
      <c r="B9" s="1056" t="s">
        <v>891</v>
      </c>
      <c r="C9" s="1057" t="s">
        <v>59</v>
      </c>
      <c r="D9" s="1037">
        <v>16445868.4387</v>
      </c>
      <c r="E9" s="1037">
        <v>6997452.7802600004</v>
      </c>
      <c r="F9" s="1037">
        <v>9448415.6584399994</v>
      </c>
      <c r="G9" s="1037">
        <v>9010353.0526899993</v>
      </c>
    </row>
    <row r="10" spans="1:7" s="196" customFormat="1" x14ac:dyDescent="0.2">
      <c r="A10" s="1056" t="s">
        <v>892</v>
      </c>
      <c r="B10" s="1056" t="s">
        <v>893</v>
      </c>
      <c r="C10" s="1057" t="s">
        <v>59</v>
      </c>
      <c r="D10" s="1037">
        <v>456300.78667</v>
      </c>
      <c r="E10" s="1037">
        <v>301721.19981999998</v>
      </c>
      <c r="F10" s="1037">
        <v>154579.58684999999</v>
      </c>
      <c r="G10" s="1037">
        <v>121956.94782</v>
      </c>
    </row>
    <row r="11" spans="1:7" x14ac:dyDescent="0.2">
      <c r="A11" s="264" t="s">
        <v>894</v>
      </c>
      <c r="B11" s="264" t="s">
        <v>895</v>
      </c>
      <c r="C11" s="269" t="s">
        <v>896</v>
      </c>
      <c r="D11" s="275">
        <v>205.25</v>
      </c>
      <c r="E11" s="275">
        <v>203.19749999999999</v>
      </c>
      <c r="F11" s="275">
        <v>2.0525000000000002</v>
      </c>
      <c r="G11" s="275">
        <v>2.0525000000000002</v>
      </c>
    </row>
    <row r="12" spans="1:7" x14ac:dyDescent="0.2">
      <c r="A12" s="264" t="s">
        <v>897</v>
      </c>
      <c r="B12" s="264" t="s">
        <v>898</v>
      </c>
      <c r="C12" s="269" t="s">
        <v>899</v>
      </c>
      <c r="D12" s="275">
        <v>439875.65357000002</v>
      </c>
      <c r="E12" s="275">
        <v>287338.50511999999</v>
      </c>
      <c r="F12" s="275">
        <v>152537.14845000001</v>
      </c>
      <c r="G12" s="275">
        <v>110684.35939</v>
      </c>
    </row>
    <row r="13" spans="1:7" x14ac:dyDescent="0.2">
      <c r="A13" s="264" t="s">
        <v>900</v>
      </c>
      <c r="B13" s="264" t="s">
        <v>901</v>
      </c>
      <c r="C13" s="269" t="s">
        <v>902</v>
      </c>
      <c r="D13" s="275">
        <v>0</v>
      </c>
      <c r="E13" s="275">
        <v>0</v>
      </c>
      <c r="F13" s="275">
        <v>0</v>
      </c>
      <c r="G13" s="275">
        <v>0</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14179.4972</v>
      </c>
      <c r="E15" s="275">
        <v>14179.4972</v>
      </c>
      <c r="F15" s="275">
        <v>0</v>
      </c>
      <c r="G15" s="275">
        <v>0</v>
      </c>
    </row>
    <row r="16" spans="1:7" x14ac:dyDescent="0.2">
      <c r="A16" s="264" t="s">
        <v>909</v>
      </c>
      <c r="B16" s="264" t="s">
        <v>910</v>
      </c>
      <c r="C16" s="269" t="s">
        <v>911</v>
      </c>
      <c r="D16" s="275">
        <v>0</v>
      </c>
      <c r="E16" s="275">
        <v>0</v>
      </c>
      <c r="F16" s="275">
        <v>0</v>
      </c>
      <c r="G16" s="275">
        <v>0</v>
      </c>
    </row>
    <row r="17" spans="1:7" x14ac:dyDescent="0.2">
      <c r="A17" s="264" t="s">
        <v>912</v>
      </c>
      <c r="B17" s="264" t="s">
        <v>913</v>
      </c>
      <c r="C17" s="269" t="s">
        <v>914</v>
      </c>
      <c r="D17" s="275">
        <v>2040.3859</v>
      </c>
      <c r="E17" s="275">
        <v>0</v>
      </c>
      <c r="F17" s="275">
        <v>2040.3859</v>
      </c>
      <c r="G17" s="275">
        <v>11270.53593</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s="196" customFormat="1" x14ac:dyDescent="0.2">
      <c r="A20" s="1056" t="s">
        <v>921</v>
      </c>
      <c r="B20" s="1056" t="s">
        <v>922</v>
      </c>
      <c r="C20" s="1057" t="s">
        <v>59</v>
      </c>
      <c r="D20" s="1037">
        <v>15989276.70603</v>
      </c>
      <c r="E20" s="1037">
        <v>6695731.5804399997</v>
      </c>
      <c r="F20" s="1037">
        <v>9293545.1255900003</v>
      </c>
      <c r="G20" s="1037">
        <v>8888123.5398699995</v>
      </c>
    </row>
    <row r="21" spans="1:7" x14ac:dyDescent="0.2">
      <c r="A21" s="264" t="s">
        <v>923</v>
      </c>
      <c r="B21" s="264" t="s">
        <v>265</v>
      </c>
      <c r="C21" s="269" t="s">
        <v>924</v>
      </c>
      <c r="D21" s="275">
        <v>85790.64155</v>
      </c>
      <c r="E21" s="275">
        <v>0</v>
      </c>
      <c r="F21" s="275">
        <v>85790.64155</v>
      </c>
      <c r="G21" s="275">
        <v>81682.783049999998</v>
      </c>
    </row>
    <row r="22" spans="1:7" x14ac:dyDescent="0.2">
      <c r="A22" s="264" t="s">
        <v>925</v>
      </c>
      <c r="B22" s="264" t="s">
        <v>926</v>
      </c>
      <c r="C22" s="269" t="s">
        <v>927</v>
      </c>
      <c r="D22" s="275">
        <v>3684.3989999999999</v>
      </c>
      <c r="E22" s="275">
        <v>0</v>
      </c>
      <c r="F22" s="275">
        <v>3684.3989999999999</v>
      </c>
      <c r="G22" s="275">
        <v>3684.3989999999999</v>
      </c>
    </row>
    <row r="23" spans="1:7" x14ac:dyDescent="0.2">
      <c r="A23" s="264" t="s">
        <v>928</v>
      </c>
      <c r="B23" s="264" t="s">
        <v>929</v>
      </c>
      <c r="C23" s="269" t="s">
        <v>930</v>
      </c>
      <c r="D23" s="275">
        <v>9075106.2168000005</v>
      </c>
      <c r="E23" s="275">
        <v>2342486.5139799998</v>
      </c>
      <c r="F23" s="275">
        <v>6732619.7028200002</v>
      </c>
      <c r="G23" s="275">
        <v>6440862.7249800004</v>
      </c>
    </row>
    <row r="24" spans="1:7" ht="21" x14ac:dyDescent="0.2">
      <c r="A24" s="264" t="s">
        <v>931</v>
      </c>
      <c r="B24" s="264" t="s">
        <v>932</v>
      </c>
      <c r="C24" s="269" t="s">
        <v>933</v>
      </c>
      <c r="D24" s="275">
        <v>5428096.7677999996</v>
      </c>
      <c r="E24" s="275">
        <v>3384374.8659000001</v>
      </c>
      <c r="F24" s="275">
        <v>2043721.9018999999</v>
      </c>
      <c r="G24" s="275">
        <v>1996389.0504000001</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968870.20056000003</v>
      </c>
      <c r="E26" s="275">
        <v>968870.20056000003</v>
      </c>
      <c r="F26" s="275">
        <v>0</v>
      </c>
      <c r="G26" s="275">
        <v>0</v>
      </c>
    </row>
    <row r="27" spans="1:7" x14ac:dyDescent="0.2">
      <c r="A27" s="264" t="s">
        <v>940</v>
      </c>
      <c r="B27" s="264" t="s">
        <v>941</v>
      </c>
      <c r="C27" s="269" t="s">
        <v>942</v>
      </c>
      <c r="D27" s="275">
        <v>0</v>
      </c>
      <c r="E27" s="275">
        <v>0</v>
      </c>
      <c r="F27" s="275">
        <v>0</v>
      </c>
      <c r="G27" s="275">
        <v>0</v>
      </c>
    </row>
    <row r="28" spans="1:7" x14ac:dyDescent="0.2">
      <c r="A28" s="264" t="s">
        <v>943</v>
      </c>
      <c r="B28" s="264" t="s">
        <v>944</v>
      </c>
      <c r="C28" s="269" t="s">
        <v>945</v>
      </c>
      <c r="D28" s="275">
        <v>427728.48031999997</v>
      </c>
      <c r="E28" s="275">
        <v>0</v>
      </c>
      <c r="F28" s="275">
        <v>427728.48031999997</v>
      </c>
      <c r="G28" s="275">
        <v>365504.58244000003</v>
      </c>
    </row>
    <row r="29" spans="1:7" x14ac:dyDescent="0.2">
      <c r="A29" s="264" t="s">
        <v>946</v>
      </c>
      <c r="B29" s="264" t="s">
        <v>947</v>
      </c>
      <c r="C29" s="269" t="s">
        <v>948</v>
      </c>
      <c r="D29" s="275">
        <v>0</v>
      </c>
      <c r="E29" s="275">
        <v>0</v>
      </c>
      <c r="F29" s="275">
        <v>0</v>
      </c>
      <c r="G29" s="275">
        <v>0</v>
      </c>
    </row>
    <row r="30" spans="1:7" x14ac:dyDescent="0.2">
      <c r="A30" s="266" t="s">
        <v>949</v>
      </c>
      <c r="B30" s="264" t="s">
        <v>950</v>
      </c>
      <c r="C30" s="269" t="s">
        <v>951</v>
      </c>
      <c r="D30" s="275">
        <v>0</v>
      </c>
      <c r="E30" s="275">
        <v>0</v>
      </c>
      <c r="F30" s="275">
        <v>0</v>
      </c>
      <c r="G30" s="275">
        <v>0</v>
      </c>
    </row>
    <row r="31" spans="1:7" s="196" customFormat="1" x14ac:dyDescent="0.2">
      <c r="A31" s="1056" t="s">
        <v>952</v>
      </c>
      <c r="B31" s="1056" t="s">
        <v>953</v>
      </c>
      <c r="C31" s="1057" t="s">
        <v>59</v>
      </c>
      <c r="D31" s="1037">
        <v>137.36199999999999</v>
      </c>
      <c r="E31" s="1037">
        <v>0</v>
      </c>
      <c r="F31" s="1037">
        <v>137.36199999999999</v>
      </c>
      <c r="G31" s="1037">
        <v>137.36199999999999</v>
      </c>
    </row>
    <row r="32" spans="1:7" x14ac:dyDescent="0.2">
      <c r="A32" s="264" t="s">
        <v>954</v>
      </c>
      <c r="B32" s="264" t="s">
        <v>955</v>
      </c>
      <c r="C32" s="269" t="s">
        <v>956</v>
      </c>
      <c r="D32" s="275">
        <v>0</v>
      </c>
      <c r="E32" s="275">
        <v>0</v>
      </c>
      <c r="F32" s="275">
        <v>0</v>
      </c>
      <c r="G32" s="275">
        <v>0</v>
      </c>
    </row>
    <row r="33" spans="1:7"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137.36199999999999</v>
      </c>
      <c r="E36" s="275">
        <v>0</v>
      </c>
      <c r="F36" s="275">
        <v>137.36199999999999</v>
      </c>
      <c r="G36" s="275">
        <v>137.36199999999999</v>
      </c>
    </row>
    <row r="37" spans="1:7" s="196" customFormat="1" x14ac:dyDescent="0.2">
      <c r="A37" s="1056" t="s">
        <v>978</v>
      </c>
      <c r="B37" s="1056" t="s">
        <v>979</v>
      </c>
      <c r="C37" s="1057" t="s">
        <v>59</v>
      </c>
      <c r="D37" s="1037">
        <v>153.584</v>
      </c>
      <c r="E37" s="1037">
        <v>0</v>
      </c>
      <c r="F37" s="1037">
        <v>153.584</v>
      </c>
      <c r="G37" s="1037">
        <v>135.203</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153.584</v>
      </c>
      <c r="E40" s="275">
        <v>0</v>
      </c>
      <c r="F40" s="275">
        <v>153.584</v>
      </c>
      <c r="G40" s="275">
        <v>135.203</v>
      </c>
    </row>
    <row r="41" spans="1:7" x14ac:dyDescent="0.2">
      <c r="A41" s="264" t="s">
        <v>992</v>
      </c>
      <c r="B41" s="264" t="s">
        <v>993</v>
      </c>
      <c r="C41" s="269" t="s">
        <v>994</v>
      </c>
      <c r="D41" s="275">
        <v>0</v>
      </c>
      <c r="E41" s="275">
        <v>0</v>
      </c>
      <c r="F41" s="275">
        <v>0</v>
      </c>
      <c r="G41" s="275">
        <v>0</v>
      </c>
    </row>
    <row r="42" spans="1:7" x14ac:dyDescent="0.2">
      <c r="A42" s="264" t="s">
        <v>995</v>
      </c>
      <c r="B42" s="268" t="s">
        <v>996</v>
      </c>
      <c r="C42" s="272" t="s">
        <v>997</v>
      </c>
      <c r="D42" s="275">
        <v>0</v>
      </c>
      <c r="E42" s="275">
        <v>0</v>
      </c>
      <c r="F42" s="275">
        <v>0</v>
      </c>
      <c r="G42" s="275">
        <v>0</v>
      </c>
    </row>
    <row r="43" spans="1:7" s="196" customFormat="1" x14ac:dyDescent="0.2">
      <c r="A43" s="1056" t="s">
        <v>998</v>
      </c>
      <c r="B43" s="1056" t="s">
        <v>999</v>
      </c>
      <c r="C43" s="1057" t="s">
        <v>59</v>
      </c>
      <c r="D43" s="1037">
        <v>3379707.3146500001</v>
      </c>
      <c r="E43" s="1037">
        <v>7004.4051399999998</v>
      </c>
      <c r="F43" s="1037">
        <v>3372702.9095100001</v>
      </c>
      <c r="G43" s="1037">
        <v>3398036.6557100001</v>
      </c>
    </row>
    <row r="44" spans="1:7" s="196" customFormat="1" x14ac:dyDescent="0.2">
      <c r="A44" s="1035" t="s">
        <v>1000</v>
      </c>
      <c r="B44" s="1035" t="s">
        <v>1001</v>
      </c>
      <c r="C44" s="1061" t="s">
        <v>59</v>
      </c>
      <c r="D44" s="1037">
        <v>332342.73921999999</v>
      </c>
      <c r="E44" s="1037">
        <v>0</v>
      </c>
      <c r="F44" s="1037">
        <v>332342.73921999999</v>
      </c>
      <c r="G44" s="1037">
        <v>287995.98336999997</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273873.31547999999</v>
      </c>
      <c r="E46" s="275">
        <v>0</v>
      </c>
      <c r="F46" s="275">
        <v>273873.31547999999</v>
      </c>
      <c r="G46" s="275">
        <v>231374.05098</v>
      </c>
    </row>
    <row r="47" spans="1:7" x14ac:dyDescent="0.2">
      <c r="A47" s="264" t="s">
        <v>1008</v>
      </c>
      <c r="B47" s="264" t="s">
        <v>1009</v>
      </c>
      <c r="C47" s="269" t="s">
        <v>1010</v>
      </c>
      <c r="D47" s="275">
        <v>1584.9411600000001</v>
      </c>
      <c r="E47" s="275">
        <v>0</v>
      </c>
      <c r="F47" s="275">
        <v>1584.9411600000001</v>
      </c>
      <c r="G47" s="275">
        <v>2662.7602900000002</v>
      </c>
    </row>
    <row r="48" spans="1:7" x14ac:dyDescent="0.2">
      <c r="A48" s="264" t="s">
        <v>1011</v>
      </c>
      <c r="B48" s="264" t="s">
        <v>1012</v>
      </c>
      <c r="C48" s="269" t="s">
        <v>1013</v>
      </c>
      <c r="D48" s="275">
        <v>76.956999999999994</v>
      </c>
      <c r="E48" s="275">
        <v>0</v>
      </c>
      <c r="F48" s="275">
        <v>76.956999999999994</v>
      </c>
      <c r="G48" s="275">
        <v>0</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3601.9578000000001</v>
      </c>
      <c r="E50" s="275">
        <v>0</v>
      </c>
      <c r="F50" s="275">
        <v>3601.9578000000001</v>
      </c>
      <c r="G50" s="275">
        <v>3807.3769400000001</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53098.913520000002</v>
      </c>
      <c r="E52" s="275">
        <v>0</v>
      </c>
      <c r="F52" s="275">
        <v>53098.913520000002</v>
      </c>
      <c r="G52" s="275">
        <v>49975.808879999997</v>
      </c>
    </row>
    <row r="53" spans="1:7" x14ac:dyDescent="0.2">
      <c r="A53" s="264" t="s">
        <v>1026</v>
      </c>
      <c r="B53" s="264" t="s">
        <v>1027</v>
      </c>
      <c r="C53" s="269" t="s">
        <v>1028</v>
      </c>
      <c r="D53" s="275">
        <v>106.65425999999999</v>
      </c>
      <c r="E53" s="275">
        <v>0</v>
      </c>
      <c r="F53" s="275">
        <v>106.65425999999999</v>
      </c>
      <c r="G53" s="275">
        <v>175.98627999999999</v>
      </c>
    </row>
    <row r="54" spans="1:7" x14ac:dyDescent="0.2">
      <c r="A54" s="268" t="s">
        <v>1029</v>
      </c>
      <c r="B54" s="268" t="s">
        <v>1030</v>
      </c>
      <c r="C54" s="272" t="s">
        <v>1031</v>
      </c>
      <c r="D54" s="275">
        <v>0</v>
      </c>
      <c r="E54" s="275">
        <v>0</v>
      </c>
      <c r="F54" s="275">
        <v>0</v>
      </c>
      <c r="G54" s="275">
        <v>0</v>
      </c>
    </row>
    <row r="55" spans="1:7" s="196" customFormat="1" x14ac:dyDescent="0.2">
      <c r="A55" s="1035" t="s">
        <v>1032</v>
      </c>
      <c r="B55" s="1035" t="s">
        <v>1033</v>
      </c>
      <c r="C55" s="1061" t="s">
        <v>59</v>
      </c>
      <c r="D55" s="1037">
        <v>1620662.2425899999</v>
      </c>
      <c r="E55" s="1037">
        <v>7004.4051399999998</v>
      </c>
      <c r="F55" s="1037">
        <v>1613657.83745</v>
      </c>
      <c r="G55" s="1037">
        <v>1383345.9869599999</v>
      </c>
    </row>
    <row r="56" spans="1:7" x14ac:dyDescent="0.2">
      <c r="A56" s="1043" t="s">
        <v>1034</v>
      </c>
      <c r="B56" s="1043" t="s">
        <v>1035</v>
      </c>
      <c r="C56" s="1063" t="s">
        <v>1036</v>
      </c>
      <c r="D56" s="275">
        <v>1148998.95016</v>
      </c>
      <c r="E56" s="275">
        <v>3850.58781</v>
      </c>
      <c r="F56" s="275">
        <v>1145148.3623500001</v>
      </c>
      <c r="G56" s="275">
        <v>1056408.20582</v>
      </c>
    </row>
    <row r="57" spans="1:7" x14ac:dyDescent="0.2">
      <c r="A57" s="264" t="s">
        <v>1043</v>
      </c>
      <c r="B57" s="264" t="s">
        <v>1044</v>
      </c>
      <c r="C57" s="269" t="s">
        <v>1045</v>
      </c>
      <c r="D57" s="275">
        <v>18191.427199999998</v>
      </c>
      <c r="E57" s="275">
        <v>0</v>
      </c>
      <c r="F57" s="275">
        <v>18191.427199999998</v>
      </c>
      <c r="G57" s="275">
        <v>14455.29732</v>
      </c>
    </row>
    <row r="58" spans="1:7" x14ac:dyDescent="0.2">
      <c r="A58" s="264" t="s">
        <v>1046</v>
      </c>
      <c r="B58" s="264" t="s">
        <v>1047</v>
      </c>
      <c r="C58" s="269" t="s">
        <v>1048</v>
      </c>
      <c r="D58" s="275">
        <v>30585.021059999999</v>
      </c>
      <c r="E58" s="275">
        <v>242.50710000000001</v>
      </c>
      <c r="F58" s="275">
        <v>30342.51396</v>
      </c>
      <c r="G58" s="275">
        <v>5878.7390299999997</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1761.0982200000001</v>
      </c>
      <c r="E60" s="275">
        <v>0</v>
      </c>
      <c r="F60" s="275">
        <v>1761.0982200000001</v>
      </c>
      <c r="G60" s="275">
        <v>1673.4538700000001</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2961.79</v>
      </c>
      <c r="E64" s="275">
        <v>0</v>
      </c>
      <c r="F64" s="275">
        <v>2961.79</v>
      </c>
      <c r="G64" s="275">
        <v>1610.8</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1471.3822</v>
      </c>
      <c r="E66" s="275">
        <v>0</v>
      </c>
      <c r="F66" s="275">
        <v>1471.3822</v>
      </c>
      <c r="G66" s="275">
        <v>1504.6635000000001</v>
      </c>
    </row>
    <row r="67" spans="1:7" x14ac:dyDescent="0.2">
      <c r="A67" s="264" t="s">
        <v>1078</v>
      </c>
      <c r="B67" s="264" t="s">
        <v>1079</v>
      </c>
      <c r="C67" s="269" t="s">
        <v>1080</v>
      </c>
      <c r="D67" s="275">
        <v>42</v>
      </c>
      <c r="E67" s="275">
        <v>0</v>
      </c>
      <c r="F67" s="275">
        <v>42</v>
      </c>
      <c r="G67" s="275">
        <v>62.607999999999997</v>
      </c>
    </row>
    <row r="68" spans="1:7" x14ac:dyDescent="0.2">
      <c r="A68" s="264" t="s">
        <v>1081</v>
      </c>
      <c r="B68" s="264" t="s">
        <v>1082</v>
      </c>
      <c r="C68" s="269" t="s">
        <v>1083</v>
      </c>
      <c r="D68" s="275">
        <v>446.06240000000003</v>
      </c>
      <c r="E68" s="275">
        <v>0</v>
      </c>
      <c r="F68" s="275">
        <v>446.06240000000003</v>
      </c>
      <c r="G68" s="275">
        <v>23.831</v>
      </c>
    </row>
    <row r="69" spans="1:7" x14ac:dyDescent="0.2">
      <c r="A69" s="264" t="s">
        <v>1084</v>
      </c>
      <c r="B69" s="264" t="s">
        <v>1085</v>
      </c>
      <c r="C69" s="269" t="s">
        <v>1086</v>
      </c>
      <c r="D69" s="275">
        <v>0</v>
      </c>
      <c r="E69" s="275">
        <v>0</v>
      </c>
      <c r="F69" s="275">
        <v>0</v>
      </c>
      <c r="G69" s="275">
        <v>410</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17508.27504</v>
      </c>
      <c r="E71" s="275">
        <v>0</v>
      </c>
      <c r="F71" s="275">
        <v>17508.27504</v>
      </c>
      <c r="G71" s="275">
        <v>13758.038430000001</v>
      </c>
    </row>
    <row r="72" spans="1:7" x14ac:dyDescent="0.2">
      <c r="A72" s="264" t="s">
        <v>1111</v>
      </c>
      <c r="B72" s="264" t="s">
        <v>1112</v>
      </c>
      <c r="C72" s="269" t="s">
        <v>1113</v>
      </c>
      <c r="D72" s="275">
        <v>1171.9476</v>
      </c>
      <c r="E72" s="275">
        <v>0</v>
      </c>
      <c r="F72" s="275">
        <v>1171.9476</v>
      </c>
      <c r="G72" s="275">
        <v>1603.4684500000001</v>
      </c>
    </row>
    <row r="73" spans="1:7" x14ac:dyDescent="0.2">
      <c r="A73" s="264" t="s">
        <v>1114</v>
      </c>
      <c r="B73" s="264" t="s">
        <v>1115</v>
      </c>
      <c r="C73" s="269" t="s">
        <v>1116</v>
      </c>
      <c r="D73" s="275">
        <v>382357.05421999999</v>
      </c>
      <c r="E73" s="275">
        <v>0</v>
      </c>
      <c r="F73" s="275">
        <v>382357.05421999999</v>
      </c>
      <c r="G73" s="275">
        <v>274473.30547999998</v>
      </c>
    </row>
    <row r="74" spans="1:7" x14ac:dyDescent="0.2">
      <c r="A74" s="1068" t="s">
        <v>1117</v>
      </c>
      <c r="B74" s="1068" t="s">
        <v>1118</v>
      </c>
      <c r="C74" s="1069" t="s">
        <v>1119</v>
      </c>
      <c r="D74" s="1042">
        <v>15167.234490000001</v>
      </c>
      <c r="E74" s="1042">
        <v>2911.31023</v>
      </c>
      <c r="F74" s="1042">
        <v>12255.92426</v>
      </c>
      <c r="G74" s="1042">
        <v>11483.576059999999</v>
      </c>
    </row>
    <row r="75" spans="1:7" s="196" customFormat="1" x14ac:dyDescent="0.2">
      <c r="A75" s="1056" t="s">
        <v>1120</v>
      </c>
      <c r="B75" s="1056" t="s">
        <v>1121</v>
      </c>
      <c r="C75" s="1057" t="s">
        <v>59</v>
      </c>
      <c r="D75" s="1037">
        <v>1426702.33284</v>
      </c>
      <c r="E75" s="1037">
        <v>0</v>
      </c>
      <c r="F75" s="1037">
        <v>1426702.33284</v>
      </c>
      <c r="G75" s="1037">
        <v>1726694.6853799999</v>
      </c>
    </row>
    <row r="76" spans="1:7"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x14ac:dyDescent="0.2">
      <c r="A79" s="264" t="s">
        <v>1131</v>
      </c>
      <c r="B79" s="264" t="s">
        <v>1132</v>
      </c>
      <c r="C79" s="269" t="s">
        <v>1133</v>
      </c>
      <c r="D79" s="275">
        <v>0</v>
      </c>
      <c r="E79" s="275">
        <v>0</v>
      </c>
      <c r="F79" s="275">
        <v>0</v>
      </c>
      <c r="G79" s="275">
        <v>0</v>
      </c>
    </row>
    <row r="80" spans="1:7" x14ac:dyDescent="0.2">
      <c r="A80" s="264" t="s">
        <v>1134</v>
      </c>
      <c r="B80" s="264" t="s">
        <v>1135</v>
      </c>
      <c r="C80" s="269" t="s">
        <v>1136</v>
      </c>
      <c r="D80" s="275">
        <v>6235.6337199999998</v>
      </c>
      <c r="E80" s="275">
        <v>0</v>
      </c>
      <c r="F80" s="275">
        <v>6235.6337199999998</v>
      </c>
      <c r="G80" s="275">
        <v>5437.5425299999997</v>
      </c>
    </row>
    <row r="81" spans="1:7" x14ac:dyDescent="0.2">
      <c r="A81" s="264" t="s">
        <v>1137</v>
      </c>
      <c r="B81" s="264" t="s">
        <v>1138</v>
      </c>
      <c r="C81" s="269" t="s">
        <v>1139</v>
      </c>
      <c r="D81" s="275">
        <v>1396014.2543500001</v>
      </c>
      <c r="E81" s="275">
        <v>0</v>
      </c>
      <c r="F81" s="275">
        <v>1396014.2543500001</v>
      </c>
      <c r="G81" s="275">
        <v>1693013.22074</v>
      </c>
    </row>
    <row r="82" spans="1:7" x14ac:dyDescent="0.2">
      <c r="A82" s="264" t="s">
        <v>1140</v>
      </c>
      <c r="B82" s="264" t="s">
        <v>1141</v>
      </c>
      <c r="C82" s="269" t="s">
        <v>1142</v>
      </c>
      <c r="D82" s="275">
        <v>19588.13654</v>
      </c>
      <c r="E82" s="275">
        <v>0</v>
      </c>
      <c r="F82" s="275">
        <v>19588.13654</v>
      </c>
      <c r="G82" s="275">
        <v>25040.809819999999</v>
      </c>
    </row>
    <row r="83" spans="1:7" x14ac:dyDescent="0.2">
      <c r="A83" s="264" t="s">
        <v>1149</v>
      </c>
      <c r="B83" s="264" t="s">
        <v>1150</v>
      </c>
      <c r="C83" s="269" t="s">
        <v>1151</v>
      </c>
      <c r="D83" s="275">
        <v>469.30952000000002</v>
      </c>
      <c r="E83" s="275">
        <v>0</v>
      </c>
      <c r="F83" s="275">
        <v>469.30952000000002</v>
      </c>
      <c r="G83" s="275">
        <v>536.20730000000003</v>
      </c>
    </row>
    <row r="84" spans="1:7" x14ac:dyDescent="0.2">
      <c r="A84" s="264" t="s">
        <v>1152</v>
      </c>
      <c r="B84" s="264" t="s">
        <v>1153</v>
      </c>
      <c r="C84" s="269" t="s">
        <v>1154</v>
      </c>
      <c r="D84" s="275">
        <v>4.0519999999999996</v>
      </c>
      <c r="E84" s="275">
        <v>0</v>
      </c>
      <c r="F84" s="275">
        <v>4.0519999999999996</v>
      </c>
      <c r="G84" s="275">
        <v>15.237</v>
      </c>
    </row>
    <row r="85" spans="1:7" x14ac:dyDescent="0.2">
      <c r="A85" s="1040" t="s">
        <v>1155</v>
      </c>
      <c r="B85" s="1040" t="s">
        <v>1156</v>
      </c>
      <c r="C85" s="1041" t="s">
        <v>1157</v>
      </c>
      <c r="D85" s="1042">
        <v>4390.9467100000002</v>
      </c>
      <c r="E85" s="1042">
        <v>0</v>
      </c>
      <c r="F85" s="1042">
        <v>4390.9467100000002</v>
      </c>
      <c r="G85" s="1042">
        <v>2651.6679899999999</v>
      </c>
    </row>
    <row r="86" spans="1:7" x14ac:dyDescent="0.2">
      <c r="A86" s="245"/>
      <c r="B86" s="245"/>
      <c r="C86" s="245"/>
      <c r="D86" s="246"/>
      <c r="E86" s="247"/>
      <c r="F86" s="246"/>
      <c r="G86" s="246"/>
    </row>
    <row r="87" spans="1:7" x14ac:dyDescent="0.2">
      <c r="A87" s="245"/>
      <c r="B87" s="245"/>
      <c r="C87" s="245"/>
      <c r="D87" s="246"/>
      <c r="E87" s="247"/>
      <c r="F87" s="246"/>
      <c r="G87" s="246"/>
    </row>
    <row r="88" spans="1:7" x14ac:dyDescent="0.2">
      <c r="A88" s="368"/>
      <c r="B88" s="244"/>
      <c r="C88" s="1065"/>
      <c r="D88" s="1049">
        <v>1</v>
      </c>
      <c r="E88" s="1049">
        <v>2</v>
      </c>
      <c r="F88" s="239"/>
      <c r="G88" s="240"/>
    </row>
    <row r="89" spans="1:7" ht="12.75" customHeight="1" x14ac:dyDescent="0.2">
      <c r="A89" s="1431" t="s">
        <v>881</v>
      </c>
      <c r="B89" s="1432"/>
      <c r="C89" s="1437" t="s">
        <v>882</v>
      </c>
      <c r="D89" s="1451" t="s">
        <v>883</v>
      </c>
      <c r="E89" s="1451"/>
      <c r="F89" s="239"/>
      <c r="G89" s="240"/>
    </row>
    <row r="90" spans="1:7" s="193" customFormat="1" ht="12.75" customHeight="1" x14ac:dyDescent="0.2">
      <c r="A90" s="1435"/>
      <c r="B90" s="1436"/>
      <c r="C90" s="1442"/>
      <c r="D90" s="1050" t="s">
        <v>884</v>
      </c>
      <c r="E90" s="1051" t="s">
        <v>885</v>
      </c>
      <c r="F90" s="239"/>
      <c r="G90" s="240"/>
    </row>
    <row r="91" spans="1:7" s="193" customFormat="1" x14ac:dyDescent="0.2">
      <c r="A91" s="1056"/>
      <c r="B91" s="1056" t="s">
        <v>1158</v>
      </c>
      <c r="C91" s="1057" t="s">
        <v>59</v>
      </c>
      <c r="D91" s="1037">
        <v>12821118.567949999</v>
      </c>
      <c r="E91" s="1037">
        <v>12408389.7084</v>
      </c>
      <c r="F91" s="237"/>
      <c r="G91" s="238"/>
    </row>
    <row r="92" spans="1:7" s="196" customFormat="1" x14ac:dyDescent="0.2">
      <c r="A92" s="1056" t="s">
        <v>1159</v>
      </c>
      <c r="B92" s="1056" t="s">
        <v>1160</v>
      </c>
      <c r="C92" s="1057" t="s">
        <v>59</v>
      </c>
      <c r="D92" s="1037">
        <v>10709478.75907</v>
      </c>
      <c r="E92" s="1037">
        <v>10158324.70834</v>
      </c>
      <c r="F92" s="237"/>
      <c r="G92" s="238"/>
    </row>
    <row r="93" spans="1:7" s="196" customFormat="1" ht="12.75" customHeight="1" x14ac:dyDescent="0.2">
      <c r="A93" s="1056" t="s">
        <v>1161</v>
      </c>
      <c r="B93" s="1056" t="s">
        <v>1162</v>
      </c>
      <c r="C93" s="1057" t="s">
        <v>59</v>
      </c>
      <c r="D93" s="1037">
        <v>10382533.838199999</v>
      </c>
      <c r="E93" s="1037">
        <v>9786793.7291100007</v>
      </c>
      <c r="F93" s="237"/>
      <c r="G93" s="238"/>
    </row>
    <row r="94" spans="1:7" s="196" customFormat="1" x14ac:dyDescent="0.2">
      <c r="A94" s="264" t="s">
        <v>1163</v>
      </c>
      <c r="B94" s="264" t="s">
        <v>1164</v>
      </c>
      <c r="C94" s="269" t="s">
        <v>1165</v>
      </c>
      <c r="D94" s="275">
        <v>8271006.8563900003</v>
      </c>
      <c r="E94" s="275">
        <v>7510689.8956899997</v>
      </c>
      <c r="F94" s="239"/>
      <c r="G94" s="240"/>
    </row>
    <row r="95" spans="1:7" x14ac:dyDescent="0.2">
      <c r="A95" s="264" t="s">
        <v>1166</v>
      </c>
      <c r="B95" s="264" t="s">
        <v>1167</v>
      </c>
      <c r="C95" s="269" t="s">
        <v>1168</v>
      </c>
      <c r="D95" s="275">
        <v>2087861.3682800001</v>
      </c>
      <c r="E95" s="275">
        <v>2252438.2198899998</v>
      </c>
      <c r="F95" s="239"/>
      <c r="G95" s="234"/>
    </row>
    <row r="96" spans="1:7" x14ac:dyDescent="0.2">
      <c r="A96" s="264" t="s">
        <v>1169</v>
      </c>
      <c r="B96" s="264" t="s">
        <v>1170</v>
      </c>
      <c r="C96" s="269" t="s">
        <v>1171</v>
      </c>
      <c r="D96" s="275">
        <v>0</v>
      </c>
      <c r="E96" s="275">
        <v>0</v>
      </c>
      <c r="F96" s="241"/>
      <c r="G96" s="234"/>
    </row>
    <row r="97" spans="1:7" x14ac:dyDescent="0.2">
      <c r="A97" s="264" t="s">
        <v>1172</v>
      </c>
      <c r="B97" s="264" t="s">
        <v>1173</v>
      </c>
      <c r="C97" s="269" t="s">
        <v>1174</v>
      </c>
      <c r="D97" s="275">
        <v>0</v>
      </c>
      <c r="E97" s="275">
        <v>0</v>
      </c>
      <c r="F97" s="241"/>
      <c r="G97" s="234"/>
    </row>
    <row r="98" spans="1:7" x14ac:dyDescent="0.2">
      <c r="A98" s="264" t="s">
        <v>1175</v>
      </c>
      <c r="B98" s="264" t="s">
        <v>1176</v>
      </c>
      <c r="C98" s="269" t="s">
        <v>1177</v>
      </c>
      <c r="D98" s="275">
        <v>0</v>
      </c>
      <c r="E98" s="275">
        <v>0</v>
      </c>
      <c r="F98" s="241"/>
      <c r="G98" s="234"/>
    </row>
    <row r="99" spans="1:7" x14ac:dyDescent="0.2">
      <c r="A99" s="264" t="s">
        <v>1178</v>
      </c>
      <c r="B99" s="264" t="s">
        <v>1179</v>
      </c>
      <c r="C99" s="269" t="s">
        <v>1180</v>
      </c>
      <c r="D99" s="275">
        <v>23665.613529999999</v>
      </c>
      <c r="E99" s="275">
        <v>23665.613529999999</v>
      </c>
      <c r="F99" s="241"/>
      <c r="G99" s="234"/>
    </row>
    <row r="100" spans="1:7" x14ac:dyDescent="0.2">
      <c r="A100" s="1056" t="s">
        <v>1181</v>
      </c>
      <c r="B100" s="1056" t="s">
        <v>1182</v>
      </c>
      <c r="C100" s="1057" t="s">
        <v>59</v>
      </c>
      <c r="D100" s="1037">
        <v>558549.86225999997</v>
      </c>
      <c r="E100" s="1037">
        <v>536131.39876000001</v>
      </c>
      <c r="F100" s="237"/>
      <c r="G100" s="238"/>
    </row>
    <row r="101" spans="1:7" s="196" customFormat="1" x14ac:dyDescent="0.2">
      <c r="A101" s="264" t="s">
        <v>1183</v>
      </c>
      <c r="B101" s="264" t="s">
        <v>1184</v>
      </c>
      <c r="C101" s="269" t="s">
        <v>1185</v>
      </c>
      <c r="D101" s="275">
        <v>44866.043160000001</v>
      </c>
      <c r="E101" s="275">
        <v>44867.37803</v>
      </c>
      <c r="F101" s="239"/>
      <c r="G101" s="240"/>
    </row>
    <row r="102" spans="1:7" x14ac:dyDescent="0.2">
      <c r="A102" s="264" t="s">
        <v>1186</v>
      </c>
      <c r="B102" s="264" t="s">
        <v>1187</v>
      </c>
      <c r="C102" s="269" t="s">
        <v>1188</v>
      </c>
      <c r="D102" s="275">
        <v>22325.182049999999</v>
      </c>
      <c r="E102" s="275">
        <v>27084.041880000001</v>
      </c>
      <c r="F102" s="239"/>
      <c r="G102" s="240"/>
    </row>
    <row r="103" spans="1:7" ht="12.75" customHeight="1" x14ac:dyDescent="0.2">
      <c r="A103" s="264" t="s">
        <v>1189</v>
      </c>
      <c r="B103" s="264" t="s">
        <v>1190</v>
      </c>
      <c r="C103" s="269" t="s">
        <v>1191</v>
      </c>
      <c r="D103" s="275">
        <v>161539.06198999999</v>
      </c>
      <c r="E103" s="275">
        <v>133147.56322000001</v>
      </c>
      <c r="F103" s="239"/>
      <c r="G103" s="240"/>
    </row>
    <row r="104" spans="1:7" ht="13.5" customHeight="1" x14ac:dyDescent="0.2">
      <c r="A104" s="264" t="s">
        <v>1192</v>
      </c>
      <c r="B104" s="264" t="s">
        <v>1193</v>
      </c>
      <c r="C104" s="269" t="s">
        <v>1194</v>
      </c>
      <c r="D104" s="275">
        <v>15264.953</v>
      </c>
      <c r="E104" s="275">
        <v>12268.37248</v>
      </c>
      <c r="F104" s="241"/>
      <c r="G104" s="234"/>
    </row>
    <row r="105" spans="1:7" x14ac:dyDescent="0.2">
      <c r="A105" s="264" t="s">
        <v>1195</v>
      </c>
      <c r="B105" s="264" t="s">
        <v>1196</v>
      </c>
      <c r="C105" s="269" t="s">
        <v>1197</v>
      </c>
      <c r="D105" s="275">
        <v>314554.62206000002</v>
      </c>
      <c r="E105" s="275">
        <v>318764.04314999998</v>
      </c>
      <c r="F105" s="239"/>
      <c r="G105" s="240"/>
    </row>
    <row r="106" spans="1:7" x14ac:dyDescent="0.2">
      <c r="A106" s="1056" t="s">
        <v>1201</v>
      </c>
      <c r="B106" s="1056" t="s">
        <v>1202</v>
      </c>
      <c r="C106" s="1057" t="s">
        <v>59</v>
      </c>
      <c r="D106" s="1037">
        <v>-231604.94138999999</v>
      </c>
      <c r="E106" s="1037">
        <v>-164600.41953000001</v>
      </c>
      <c r="F106" s="237"/>
      <c r="G106" s="238"/>
    </row>
    <row r="107" spans="1:7" x14ac:dyDescent="0.2">
      <c r="A107" s="264" t="s">
        <v>1203</v>
      </c>
      <c r="B107" s="264" t="s">
        <v>1204</v>
      </c>
      <c r="C107" s="269" t="s">
        <v>59</v>
      </c>
      <c r="D107" s="275">
        <v>21686.976910000001</v>
      </c>
      <c r="E107" s="275">
        <v>97351.03933</v>
      </c>
      <c r="F107" s="239"/>
      <c r="G107" s="234"/>
    </row>
    <row r="108" spans="1:7" s="196" customFormat="1" x14ac:dyDescent="0.2">
      <c r="A108" s="264" t="s">
        <v>1205</v>
      </c>
      <c r="B108" s="264" t="s">
        <v>1206</v>
      </c>
      <c r="C108" s="269" t="s">
        <v>1207</v>
      </c>
      <c r="D108" s="275">
        <v>0</v>
      </c>
      <c r="E108" s="275">
        <v>0</v>
      </c>
      <c r="F108" s="241"/>
      <c r="G108" s="240"/>
    </row>
    <row r="109" spans="1:7" x14ac:dyDescent="0.2">
      <c r="A109" s="264" t="s">
        <v>1208</v>
      </c>
      <c r="B109" s="264" t="s">
        <v>1209</v>
      </c>
      <c r="C109" s="269" t="s">
        <v>1210</v>
      </c>
      <c r="D109" s="275">
        <v>-253291.91829999999</v>
      </c>
      <c r="E109" s="275">
        <v>-261951.45886000001</v>
      </c>
      <c r="F109" s="241"/>
      <c r="G109" s="234"/>
    </row>
    <row r="110" spans="1:7" x14ac:dyDescent="0.2">
      <c r="A110" s="1056" t="s">
        <v>1211</v>
      </c>
      <c r="B110" s="1056" t="s">
        <v>1212</v>
      </c>
      <c r="C110" s="1057" t="s">
        <v>59</v>
      </c>
      <c r="D110" s="1037">
        <v>2111639.8088799999</v>
      </c>
      <c r="E110" s="1037">
        <v>2250065.00006</v>
      </c>
      <c r="F110" s="237"/>
      <c r="G110" s="238"/>
    </row>
    <row r="111" spans="1:7" x14ac:dyDescent="0.2">
      <c r="A111" s="1056" t="s">
        <v>1213</v>
      </c>
      <c r="B111" s="1056" t="s">
        <v>1214</v>
      </c>
      <c r="C111" s="1057" t="s">
        <v>59</v>
      </c>
      <c r="D111" s="1037">
        <v>12651.222089999999</v>
      </c>
      <c r="E111" s="1037">
        <v>14240.189770000001</v>
      </c>
      <c r="F111" s="237"/>
      <c r="G111" s="238"/>
    </row>
    <row r="112" spans="1:7" s="196" customFormat="1" x14ac:dyDescent="0.2">
      <c r="A112" s="264" t="s">
        <v>1215</v>
      </c>
      <c r="B112" s="264" t="s">
        <v>1214</v>
      </c>
      <c r="C112" s="269" t="s">
        <v>1216</v>
      </c>
      <c r="D112" s="275">
        <v>12651.222089999999</v>
      </c>
      <c r="E112" s="275">
        <v>14240.189770000001</v>
      </c>
      <c r="F112" s="241"/>
      <c r="G112" s="234"/>
    </row>
    <row r="113" spans="1:7" s="196" customFormat="1" x14ac:dyDescent="0.2">
      <c r="A113" s="1056" t="s">
        <v>1217</v>
      </c>
      <c r="B113" s="1056" t="s">
        <v>1218</v>
      </c>
      <c r="C113" s="1057" t="s">
        <v>59</v>
      </c>
      <c r="D113" s="1037">
        <v>100664.95698</v>
      </c>
      <c r="E113" s="1037">
        <v>110766.14348</v>
      </c>
      <c r="F113" s="237"/>
      <c r="G113" s="238"/>
    </row>
    <row r="114" spans="1:7" x14ac:dyDescent="0.2">
      <c r="A114" s="264" t="s">
        <v>1219</v>
      </c>
      <c r="B114" s="264" t="s">
        <v>1220</v>
      </c>
      <c r="C114" s="269" t="s">
        <v>1221</v>
      </c>
      <c r="D114" s="275">
        <v>3298.12185</v>
      </c>
      <c r="E114" s="275">
        <v>6840.7519199999997</v>
      </c>
      <c r="F114" s="241"/>
      <c r="G114" s="234"/>
    </row>
    <row r="115" spans="1:7" s="196" customFormat="1" x14ac:dyDescent="0.2">
      <c r="A115" s="264" t="s">
        <v>1222</v>
      </c>
      <c r="B115" s="264" t="s">
        <v>1223</v>
      </c>
      <c r="C115" s="269" t="s">
        <v>1224</v>
      </c>
      <c r="D115" s="275">
        <v>93043.873569999996</v>
      </c>
      <c r="E115" s="275">
        <v>100000</v>
      </c>
      <c r="F115" s="241"/>
      <c r="G115" s="234"/>
    </row>
    <row r="116" spans="1:7" x14ac:dyDescent="0.2">
      <c r="A116" s="264" t="s">
        <v>1228</v>
      </c>
      <c r="B116" s="264" t="s">
        <v>1229</v>
      </c>
      <c r="C116" s="269" t="s">
        <v>1230</v>
      </c>
      <c r="D116" s="275">
        <v>0</v>
      </c>
      <c r="E116" s="275">
        <v>0</v>
      </c>
      <c r="F116" s="241"/>
      <c r="G116" s="234"/>
    </row>
    <row r="117" spans="1:7" x14ac:dyDescent="0.2">
      <c r="A117" s="264" t="s">
        <v>1237</v>
      </c>
      <c r="B117" s="264" t="s">
        <v>1238</v>
      </c>
      <c r="C117" s="269" t="s">
        <v>1239</v>
      </c>
      <c r="D117" s="275">
        <v>94.076099999999997</v>
      </c>
      <c r="E117" s="275">
        <v>558.50609999999995</v>
      </c>
      <c r="F117" s="241"/>
      <c r="G117" s="234"/>
    </row>
    <row r="118" spans="1:7" x14ac:dyDescent="0.2">
      <c r="A118" s="264" t="s">
        <v>1240</v>
      </c>
      <c r="B118" s="264" t="s">
        <v>1241</v>
      </c>
      <c r="C118" s="269" t="s">
        <v>1242</v>
      </c>
      <c r="D118" s="275">
        <v>4228.8854600000004</v>
      </c>
      <c r="E118" s="275">
        <v>3366.88546</v>
      </c>
      <c r="F118" s="241"/>
      <c r="G118" s="234"/>
    </row>
    <row r="119" spans="1:7" x14ac:dyDescent="0.2">
      <c r="A119" s="1056" t="s">
        <v>1243</v>
      </c>
      <c r="B119" s="1056" t="s">
        <v>1244</v>
      </c>
      <c r="C119" s="1057" t="s">
        <v>59</v>
      </c>
      <c r="D119" s="1037">
        <v>1998323.6298100001</v>
      </c>
      <c r="E119" s="1037">
        <v>2125058.6668099998</v>
      </c>
      <c r="F119" s="237"/>
      <c r="G119" s="238"/>
    </row>
    <row r="120" spans="1:7" x14ac:dyDescent="0.2">
      <c r="A120" s="264" t="s">
        <v>1245</v>
      </c>
      <c r="B120" s="264" t="s">
        <v>1246</v>
      </c>
      <c r="C120" s="269" t="s">
        <v>1247</v>
      </c>
      <c r="D120" s="275">
        <v>27137.52678</v>
      </c>
      <c r="E120" s="275">
        <v>22000</v>
      </c>
      <c r="F120" s="241"/>
      <c r="G120" s="234"/>
    </row>
    <row r="121" spans="1:7" x14ac:dyDescent="0.2">
      <c r="A121" s="264" t="s">
        <v>1254</v>
      </c>
      <c r="B121" s="264" t="s">
        <v>1255</v>
      </c>
      <c r="C121" s="269" t="s">
        <v>1256</v>
      </c>
      <c r="D121" s="275">
        <v>0</v>
      </c>
      <c r="E121" s="275">
        <v>0</v>
      </c>
      <c r="F121" s="241"/>
      <c r="G121" s="234"/>
    </row>
    <row r="122" spans="1:7" s="196" customFormat="1" x14ac:dyDescent="0.2">
      <c r="A122" s="264" t="s">
        <v>1257</v>
      </c>
      <c r="B122" s="264" t="s">
        <v>1258</v>
      </c>
      <c r="C122" s="269" t="s">
        <v>1259</v>
      </c>
      <c r="D122" s="275">
        <v>707454.29209999996</v>
      </c>
      <c r="E122" s="275">
        <v>658299.38994000002</v>
      </c>
      <c r="F122" s="239"/>
      <c r="G122" s="240"/>
    </row>
    <row r="123" spans="1:7" x14ac:dyDescent="0.2">
      <c r="A123" s="264" t="s">
        <v>1263</v>
      </c>
      <c r="B123" s="264" t="s">
        <v>1264</v>
      </c>
      <c r="C123" s="269" t="s">
        <v>1265</v>
      </c>
      <c r="D123" s="275">
        <v>22046.48905</v>
      </c>
      <c r="E123" s="275">
        <v>8170.7532700000002</v>
      </c>
      <c r="F123" s="239"/>
      <c r="G123" s="240"/>
    </row>
    <row r="124" spans="1:7" ht="12.75" customHeight="1" x14ac:dyDescent="0.2">
      <c r="A124" s="264" t="s">
        <v>1269</v>
      </c>
      <c r="B124" s="264" t="s">
        <v>1270</v>
      </c>
      <c r="C124" s="269" t="s">
        <v>1271</v>
      </c>
      <c r="D124" s="275">
        <v>0</v>
      </c>
      <c r="E124" s="275">
        <v>0</v>
      </c>
      <c r="F124" s="241"/>
      <c r="G124" s="234"/>
    </row>
    <row r="125" spans="1:7" ht="12.75" customHeight="1" x14ac:dyDescent="0.2">
      <c r="A125" s="264" t="s">
        <v>1272</v>
      </c>
      <c r="B125" s="264" t="s">
        <v>1273</v>
      </c>
      <c r="C125" s="269" t="s">
        <v>1274</v>
      </c>
      <c r="D125" s="275">
        <v>410453.71600999997</v>
      </c>
      <c r="E125" s="275">
        <v>376031.84636000003</v>
      </c>
      <c r="F125" s="239"/>
      <c r="G125" s="240"/>
    </row>
    <row r="126" spans="1:7" ht="12.75" customHeight="1" x14ac:dyDescent="0.2">
      <c r="A126" s="264" t="s">
        <v>1275</v>
      </c>
      <c r="B126" s="264" t="s">
        <v>1276</v>
      </c>
      <c r="C126" s="269" t="s">
        <v>1277</v>
      </c>
      <c r="D126" s="275">
        <v>864.7953</v>
      </c>
      <c r="E126" s="275">
        <v>938.08100000000002</v>
      </c>
      <c r="F126" s="239"/>
      <c r="G126" s="240"/>
    </row>
    <row r="127" spans="1:7" ht="12.75" customHeight="1" x14ac:dyDescent="0.2">
      <c r="A127" s="264" t="s">
        <v>1278</v>
      </c>
      <c r="B127" s="264" t="s">
        <v>1062</v>
      </c>
      <c r="C127" s="269" t="s">
        <v>1063</v>
      </c>
      <c r="D127" s="275">
        <v>154374.576</v>
      </c>
      <c r="E127" s="275">
        <v>141065.48499999999</v>
      </c>
      <c r="F127" s="239"/>
      <c r="G127" s="240"/>
    </row>
    <row r="128" spans="1:7" ht="12.75" customHeight="1" x14ac:dyDescent="0.2">
      <c r="A128" s="264" t="s">
        <v>1279</v>
      </c>
      <c r="B128" s="264" t="s">
        <v>1065</v>
      </c>
      <c r="C128" s="269" t="s">
        <v>1066</v>
      </c>
      <c r="D128" s="275">
        <v>70872.081999999995</v>
      </c>
      <c r="E128" s="275">
        <v>65128.92</v>
      </c>
      <c r="F128" s="239"/>
      <c r="G128" s="240"/>
    </row>
    <row r="129" spans="1:7" ht="12.75" customHeight="1" x14ac:dyDescent="0.2">
      <c r="A129" s="264" t="s">
        <v>1280</v>
      </c>
      <c r="B129" s="264" t="s">
        <v>1068</v>
      </c>
      <c r="C129" s="269" t="s">
        <v>1069</v>
      </c>
      <c r="D129" s="275">
        <v>0</v>
      </c>
      <c r="E129" s="275">
        <v>0</v>
      </c>
      <c r="F129" s="239"/>
      <c r="G129" s="240"/>
    </row>
    <row r="130" spans="1:7" ht="12.75" customHeight="1" x14ac:dyDescent="0.2">
      <c r="A130" s="264" t="s">
        <v>1281</v>
      </c>
      <c r="B130" s="264" t="s">
        <v>1071</v>
      </c>
      <c r="C130" s="269" t="s">
        <v>1072</v>
      </c>
      <c r="D130" s="275">
        <v>1193.0899999999999</v>
      </c>
      <c r="E130" s="275">
        <v>6728.29</v>
      </c>
      <c r="F130" s="241"/>
      <c r="G130" s="234"/>
    </row>
    <row r="131" spans="1:7" ht="12.75" customHeight="1" x14ac:dyDescent="0.2">
      <c r="A131" s="264" t="s">
        <v>1282</v>
      </c>
      <c r="B131" s="264" t="s">
        <v>1074</v>
      </c>
      <c r="C131" s="269" t="s">
        <v>1075</v>
      </c>
      <c r="D131" s="275">
        <v>57096.216999999997</v>
      </c>
      <c r="E131" s="275">
        <v>51881.673999999999</v>
      </c>
      <c r="F131" s="239"/>
      <c r="G131" s="240"/>
    </row>
    <row r="132" spans="1:7" ht="12.75" customHeight="1" x14ac:dyDescent="0.2">
      <c r="A132" s="264" t="s">
        <v>1283</v>
      </c>
      <c r="B132" s="264" t="s">
        <v>60</v>
      </c>
      <c r="C132" s="269" t="s">
        <v>1077</v>
      </c>
      <c r="D132" s="275">
        <v>7763.1475300000002</v>
      </c>
      <c r="E132" s="275">
        <v>11797.94097</v>
      </c>
      <c r="F132" s="241"/>
      <c r="G132" s="234"/>
    </row>
    <row r="133" spans="1:7" ht="12.75" customHeight="1" x14ac:dyDescent="0.2">
      <c r="A133" s="264" t="s">
        <v>1284</v>
      </c>
      <c r="B133" s="264" t="s">
        <v>1285</v>
      </c>
      <c r="C133" s="269" t="s">
        <v>1286</v>
      </c>
      <c r="D133" s="275">
        <v>0</v>
      </c>
      <c r="E133" s="275">
        <v>0</v>
      </c>
      <c r="F133" s="239"/>
      <c r="G133" s="240"/>
    </row>
    <row r="134" spans="1:7" ht="12.75" customHeight="1" x14ac:dyDescent="0.2">
      <c r="A134" s="264" t="s">
        <v>1287</v>
      </c>
      <c r="B134" s="264" t="s">
        <v>1288</v>
      </c>
      <c r="C134" s="269" t="s">
        <v>1289</v>
      </c>
      <c r="D134" s="275">
        <v>532.77200000000005</v>
      </c>
      <c r="E134" s="275">
        <v>79.180239999999998</v>
      </c>
      <c r="F134" s="241"/>
      <c r="G134" s="234"/>
    </row>
    <row r="135" spans="1:7" ht="12.75" customHeight="1" x14ac:dyDescent="0.2">
      <c r="A135" s="264" t="s">
        <v>1290</v>
      </c>
      <c r="B135" s="264" t="s">
        <v>1291</v>
      </c>
      <c r="C135" s="269" t="s">
        <v>1292</v>
      </c>
      <c r="D135" s="275">
        <v>14165.543</v>
      </c>
      <c r="E135" s="275">
        <v>20671.569360000001</v>
      </c>
      <c r="F135" s="239"/>
      <c r="G135" s="240"/>
    </row>
    <row r="136" spans="1:7" ht="12.75" customHeight="1" x14ac:dyDescent="0.2">
      <c r="A136" s="264" t="s">
        <v>1306</v>
      </c>
      <c r="B136" s="264" t="s">
        <v>1307</v>
      </c>
      <c r="C136" s="269" t="s">
        <v>1308</v>
      </c>
      <c r="D136" s="275">
        <v>17707.058509999999</v>
      </c>
      <c r="E136" s="275">
        <v>13646.371510000001</v>
      </c>
      <c r="F136" s="241"/>
      <c r="G136" s="234"/>
    </row>
    <row r="137" spans="1:7" ht="12.75" customHeight="1" x14ac:dyDescent="0.2">
      <c r="A137" s="266" t="s">
        <v>1310</v>
      </c>
      <c r="B137" s="264" t="s">
        <v>1311</v>
      </c>
      <c r="C137" s="269" t="s">
        <v>1312</v>
      </c>
      <c r="D137" s="275">
        <v>8685.8868899999998</v>
      </c>
      <c r="E137" s="275">
        <v>8484.5324000000001</v>
      </c>
      <c r="F137" s="239"/>
      <c r="G137" s="240"/>
    </row>
    <row r="138" spans="1:7" ht="12.75" customHeight="1" x14ac:dyDescent="0.2">
      <c r="A138" s="264" t="s">
        <v>1313</v>
      </c>
      <c r="B138" s="264" t="s">
        <v>1314</v>
      </c>
      <c r="C138" s="269" t="s">
        <v>1315</v>
      </c>
      <c r="D138" s="275">
        <v>290.23808000000002</v>
      </c>
      <c r="E138" s="275">
        <v>288.16239000000002</v>
      </c>
      <c r="F138" s="241"/>
      <c r="G138" s="234"/>
    </row>
    <row r="139" spans="1:7" ht="12.75" customHeight="1" x14ac:dyDescent="0.2">
      <c r="A139" s="264" t="s">
        <v>1316</v>
      </c>
      <c r="B139" s="264" t="s">
        <v>1317</v>
      </c>
      <c r="C139" s="269" t="s">
        <v>1318</v>
      </c>
      <c r="D139" s="275">
        <v>472902.48340999999</v>
      </c>
      <c r="E139" s="275">
        <v>723596.47681999998</v>
      </c>
      <c r="F139" s="239"/>
      <c r="G139" s="240"/>
    </row>
    <row r="140" spans="1:7" ht="12.75" customHeight="1" x14ac:dyDescent="0.2">
      <c r="A140" s="1040" t="s">
        <v>1319</v>
      </c>
      <c r="B140" s="1040" t="s">
        <v>1320</v>
      </c>
      <c r="C140" s="1041" t="s">
        <v>1321</v>
      </c>
      <c r="D140" s="1042">
        <v>24783.71615</v>
      </c>
      <c r="E140" s="1042">
        <v>16249.993549999999</v>
      </c>
      <c r="F140" s="241"/>
      <c r="G140" s="234"/>
    </row>
    <row r="146" ht="12.75" customHeight="1" x14ac:dyDescent="0.2"/>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33" fitToHeight="2" orientation="portrait" useFirstPageNumber="1" r:id="rId1"/>
  <headerFooter>
    <oddHeader>&amp;L&amp;"Tahoma,Kurzíva"Závěrečný účet Moravskoslezského kraje za rok 2025&amp;R&amp;"Tahoma,Kurzíva"Tabulka č. 51</oddHeader>
    <oddFooter>&amp;C&amp;"Tahoma,Obyčejné"&amp;P</oddFooter>
  </headerFooter>
  <rowBreaks count="1" manualBreakCount="1">
    <brk id="7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7"/>
  <sheetViews>
    <sheetView showGridLines="0" zoomScaleNormal="100" zoomScaleSheetLayoutView="100" workbookViewId="0">
      <selection activeCell="K33" sqref="K33"/>
    </sheetView>
  </sheetViews>
  <sheetFormatPr defaultColWidth="9.140625" defaultRowHeight="14.25" x14ac:dyDescent="0.2"/>
  <cols>
    <col min="1" max="1" width="21.28515625" style="34" customWidth="1"/>
    <col min="2" max="3" width="12.85546875" style="34" customWidth="1"/>
    <col min="4" max="4" width="8.7109375" style="34" customWidth="1"/>
    <col min="5" max="6" width="12.85546875" style="34" customWidth="1"/>
    <col min="7" max="7" width="8.7109375" style="34" customWidth="1"/>
    <col min="8" max="9" width="12.85546875" style="34" customWidth="1"/>
    <col min="10" max="10" width="8.7109375" style="34" customWidth="1"/>
    <col min="11" max="11" width="15.85546875" style="34" customWidth="1"/>
    <col min="12" max="12" width="9.7109375" style="34" customWidth="1"/>
    <col min="13" max="16384" width="9.140625" style="34"/>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9" orientation="landscape" useFirstPageNumber="1" r:id="rId2"/>
  <headerFooter scaleWithDoc="0" alignWithMargins="0">
    <oddHeader>&amp;L&amp;"Tahoma,Kurzíva"&amp;9Závěrečný účet Moravskoslezského kraje za rok 2025&amp;R&amp;"Tahoma,Kurzíva"&amp;9Graf č. 5</oddHeader>
    <oddFooter>&amp;C&amp;"Tahoma,Obyčejné"&amp;P</oddFooter>
  </headerFooter>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8B7C-4824-4400-8ABE-6F42E04923F1}">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1508</v>
      </c>
      <c r="B2" s="1430"/>
      <c r="C2" s="1430"/>
      <c r="D2" s="1430"/>
      <c r="E2" s="1430"/>
      <c r="F2" s="1430"/>
      <c r="G2" s="1430"/>
    </row>
    <row r="4" spans="1:7" ht="12.75" customHeight="1" x14ac:dyDescent="0.2">
      <c r="A4" s="369"/>
      <c r="B4" s="370"/>
      <c r="C4" s="1070"/>
      <c r="D4" s="1071">
        <v>1</v>
      </c>
      <c r="E4" s="1071">
        <v>2</v>
      </c>
      <c r="F4" s="1071">
        <v>3</v>
      </c>
      <c r="G4" s="1071">
        <v>4</v>
      </c>
    </row>
    <row r="5" spans="1:7" s="193" customFormat="1" ht="12.75" customHeight="1" x14ac:dyDescent="0.2">
      <c r="A5" s="1452" t="s">
        <v>881</v>
      </c>
      <c r="B5" s="1453"/>
      <c r="C5" s="1456" t="s">
        <v>882</v>
      </c>
      <c r="D5" s="1458" t="s">
        <v>1325</v>
      </c>
      <c r="E5" s="1458"/>
      <c r="F5" s="1458" t="s">
        <v>1326</v>
      </c>
      <c r="G5" s="1458"/>
    </row>
    <row r="6" spans="1:7" s="193" customFormat="1" ht="2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6">
        <v>12304680.23446</v>
      </c>
      <c r="E7" s="1076">
        <v>111415.82580999999</v>
      </c>
      <c r="F7" s="1076">
        <v>11664343.252800001</v>
      </c>
      <c r="G7" s="1076">
        <v>92318.971309999994</v>
      </c>
    </row>
    <row r="8" spans="1:7" x14ac:dyDescent="0.2">
      <c r="A8" s="1035" t="s">
        <v>892</v>
      </c>
      <c r="B8" s="1035" t="s">
        <v>1330</v>
      </c>
      <c r="C8" s="1061" t="s">
        <v>59</v>
      </c>
      <c r="D8" s="1076">
        <v>12276319.89748</v>
      </c>
      <c r="E8" s="1076">
        <v>110468.3722</v>
      </c>
      <c r="F8" s="1076">
        <v>11633145.33337</v>
      </c>
      <c r="G8" s="1076">
        <v>91914.750419999997</v>
      </c>
    </row>
    <row r="9" spans="1:7" x14ac:dyDescent="0.2">
      <c r="A9" s="1043" t="s">
        <v>894</v>
      </c>
      <c r="B9" s="1043" t="s">
        <v>1331</v>
      </c>
      <c r="C9" s="1063" t="s">
        <v>1332</v>
      </c>
      <c r="D9" s="271">
        <v>1857490.50379</v>
      </c>
      <c r="E9" s="271">
        <v>29058.335640000001</v>
      </c>
      <c r="F9" s="271">
        <v>1796081.4013499999</v>
      </c>
      <c r="G9" s="271">
        <v>22702.415720000001</v>
      </c>
    </row>
    <row r="10" spans="1:7" x14ac:dyDescent="0.2">
      <c r="A10" s="264" t="s">
        <v>897</v>
      </c>
      <c r="B10" s="264" t="s">
        <v>1333</v>
      </c>
      <c r="C10" s="269" t="s">
        <v>1334</v>
      </c>
      <c r="D10" s="271">
        <v>268122.92631000001</v>
      </c>
      <c r="E10" s="271">
        <v>25434.589469999999</v>
      </c>
      <c r="F10" s="271">
        <v>286595.03515000001</v>
      </c>
      <c r="G10" s="271">
        <v>21691.926820000001</v>
      </c>
    </row>
    <row r="11" spans="1:7" x14ac:dyDescent="0.2">
      <c r="A11" s="264" t="s">
        <v>900</v>
      </c>
      <c r="B11" s="264" t="s">
        <v>1335</v>
      </c>
      <c r="C11" s="269" t="s">
        <v>1336</v>
      </c>
      <c r="D11" s="271">
        <v>0</v>
      </c>
      <c r="E11" s="271">
        <v>0</v>
      </c>
      <c r="F11" s="271">
        <v>0</v>
      </c>
      <c r="G11" s="271">
        <v>0</v>
      </c>
    </row>
    <row r="12" spans="1:7" x14ac:dyDescent="0.2">
      <c r="A12" s="264" t="s">
        <v>903</v>
      </c>
      <c r="B12" s="264" t="s">
        <v>1337</v>
      </c>
      <c r="C12" s="269" t="s">
        <v>1338</v>
      </c>
      <c r="D12" s="271">
        <v>662533.15359999996</v>
      </c>
      <c r="E12" s="271">
        <v>17854.317319999998</v>
      </c>
      <c r="F12" s="271">
        <v>624159.93166999996</v>
      </c>
      <c r="G12" s="271">
        <v>15982.128140000001</v>
      </c>
    </row>
    <row r="13" spans="1:7" x14ac:dyDescent="0.2">
      <c r="A13" s="264" t="s">
        <v>906</v>
      </c>
      <c r="B13" s="264" t="s">
        <v>1339</v>
      </c>
      <c r="C13" s="269" t="s">
        <v>1340</v>
      </c>
      <c r="D13" s="271">
        <v>0</v>
      </c>
      <c r="E13" s="271">
        <v>0</v>
      </c>
      <c r="F13" s="271">
        <v>-30.367000000000001</v>
      </c>
      <c r="G13" s="271">
        <v>0</v>
      </c>
    </row>
    <row r="14" spans="1:7" x14ac:dyDescent="0.2">
      <c r="A14" s="264" t="s">
        <v>909</v>
      </c>
      <c r="B14" s="264" t="s">
        <v>1341</v>
      </c>
      <c r="C14" s="269" t="s">
        <v>1342</v>
      </c>
      <c r="D14" s="271">
        <v>-59449.104859999999</v>
      </c>
      <c r="E14" s="271">
        <v>-4731.67598</v>
      </c>
      <c r="F14" s="271">
        <v>-53743.192880000002</v>
      </c>
      <c r="G14" s="271">
        <v>-4036.57314</v>
      </c>
    </row>
    <row r="15" spans="1:7" x14ac:dyDescent="0.2">
      <c r="A15" s="264" t="s">
        <v>912</v>
      </c>
      <c r="B15" s="264" t="s">
        <v>1343</v>
      </c>
      <c r="C15" s="269" t="s">
        <v>1344</v>
      </c>
      <c r="D15" s="271">
        <v>306.74013000000002</v>
      </c>
      <c r="E15" s="271">
        <v>0</v>
      </c>
      <c r="F15" s="271">
        <v>991.05602999999996</v>
      </c>
      <c r="G15" s="271">
        <v>0</v>
      </c>
    </row>
    <row r="16" spans="1:7" x14ac:dyDescent="0.2">
      <c r="A16" s="264" t="s">
        <v>915</v>
      </c>
      <c r="B16" s="264" t="s">
        <v>152</v>
      </c>
      <c r="C16" s="269" t="s">
        <v>1345</v>
      </c>
      <c r="D16" s="271">
        <v>163476.03401</v>
      </c>
      <c r="E16" s="271">
        <v>2831.9254799999999</v>
      </c>
      <c r="F16" s="271">
        <v>176954.58218</v>
      </c>
      <c r="G16" s="271">
        <v>2338.3238000000001</v>
      </c>
    </row>
    <row r="17" spans="1:7" x14ac:dyDescent="0.2">
      <c r="A17" s="264" t="s">
        <v>918</v>
      </c>
      <c r="B17" s="264" t="s">
        <v>138</v>
      </c>
      <c r="C17" s="269" t="s">
        <v>1346</v>
      </c>
      <c r="D17" s="271">
        <v>9412.4798499999997</v>
      </c>
      <c r="E17" s="271">
        <v>2.5333899999999998</v>
      </c>
      <c r="F17" s="271">
        <v>9332.8838099999994</v>
      </c>
      <c r="G17" s="271">
        <v>2.4361100000000002</v>
      </c>
    </row>
    <row r="18" spans="1:7" x14ac:dyDescent="0.2">
      <c r="A18" s="264" t="s">
        <v>1347</v>
      </c>
      <c r="B18" s="264" t="s">
        <v>1348</v>
      </c>
      <c r="C18" s="269" t="s">
        <v>1349</v>
      </c>
      <c r="D18" s="271">
        <v>2085.4085700000001</v>
      </c>
      <c r="E18" s="271">
        <v>10.662929999999999</v>
      </c>
      <c r="F18" s="271">
        <v>2869.6895599999998</v>
      </c>
      <c r="G18" s="271">
        <v>10.07925</v>
      </c>
    </row>
    <row r="19" spans="1:7" x14ac:dyDescent="0.2">
      <c r="A19" s="264" t="s">
        <v>1350</v>
      </c>
      <c r="B19" s="264" t="s">
        <v>1351</v>
      </c>
      <c r="C19" s="269" t="s">
        <v>1352</v>
      </c>
      <c r="D19" s="271">
        <v>-5195.4960000000001</v>
      </c>
      <c r="E19" s="271">
        <v>-342.92734000000002</v>
      </c>
      <c r="F19" s="271">
        <v>-4529.83968</v>
      </c>
      <c r="G19" s="271">
        <v>-168.29115999999999</v>
      </c>
    </row>
    <row r="20" spans="1:7" x14ac:dyDescent="0.2">
      <c r="A20" s="264" t="s">
        <v>1353</v>
      </c>
      <c r="B20" s="264" t="s">
        <v>1354</v>
      </c>
      <c r="C20" s="269" t="s">
        <v>1355</v>
      </c>
      <c r="D20" s="271">
        <v>763000.30460000003</v>
      </c>
      <c r="E20" s="271">
        <v>4699.1102899999996</v>
      </c>
      <c r="F20" s="271">
        <v>691003.71016999998</v>
      </c>
      <c r="G20" s="271">
        <v>4017.7508800000001</v>
      </c>
    </row>
    <row r="21" spans="1:7" x14ac:dyDescent="0.2">
      <c r="A21" s="264" t="s">
        <v>1356</v>
      </c>
      <c r="B21" s="264" t="s">
        <v>1357</v>
      </c>
      <c r="C21" s="269" t="s">
        <v>1358</v>
      </c>
      <c r="D21" s="271">
        <v>5837502.0338500002</v>
      </c>
      <c r="E21" s="271">
        <v>21761.30026</v>
      </c>
      <c r="F21" s="271">
        <v>5461506.6958100004</v>
      </c>
      <c r="G21" s="271">
        <v>16982.27504</v>
      </c>
    </row>
    <row r="22" spans="1:7" x14ac:dyDescent="0.2">
      <c r="A22" s="264" t="s">
        <v>1359</v>
      </c>
      <c r="B22" s="264" t="s">
        <v>1360</v>
      </c>
      <c r="C22" s="269" t="s">
        <v>1361</v>
      </c>
      <c r="D22" s="271">
        <v>1923947.9725599999</v>
      </c>
      <c r="E22" s="271">
        <v>7187.7045099999996</v>
      </c>
      <c r="F22" s="271">
        <v>1780100.5983200001</v>
      </c>
      <c r="G22" s="271">
        <v>5575.4961800000001</v>
      </c>
    </row>
    <row r="23" spans="1:7" x14ac:dyDescent="0.2">
      <c r="A23" s="264" t="s">
        <v>1362</v>
      </c>
      <c r="B23" s="264" t="s">
        <v>1363</v>
      </c>
      <c r="C23" s="269" t="s">
        <v>1364</v>
      </c>
      <c r="D23" s="271">
        <v>23954.70609</v>
      </c>
      <c r="E23" s="271">
        <v>102.34413000000001</v>
      </c>
      <c r="F23" s="271">
        <v>22119.25418</v>
      </c>
      <c r="G23" s="271">
        <v>74.598330000000004</v>
      </c>
    </row>
    <row r="24" spans="1:7" x14ac:dyDescent="0.2">
      <c r="A24" s="264" t="s">
        <v>1365</v>
      </c>
      <c r="B24" s="264" t="s">
        <v>1366</v>
      </c>
      <c r="C24" s="269" t="s">
        <v>1367</v>
      </c>
      <c r="D24" s="271">
        <v>120093.38052999999</v>
      </c>
      <c r="E24" s="271">
        <v>299.81389000000001</v>
      </c>
      <c r="F24" s="271">
        <v>117722.68438999999</v>
      </c>
      <c r="G24" s="271">
        <v>205.60332</v>
      </c>
    </row>
    <row r="25" spans="1:7" x14ac:dyDescent="0.2">
      <c r="A25" s="264" t="s">
        <v>1368</v>
      </c>
      <c r="B25" s="264" t="s">
        <v>1369</v>
      </c>
      <c r="C25" s="269" t="s">
        <v>1370</v>
      </c>
      <c r="D25" s="271">
        <v>32.619</v>
      </c>
      <c r="E25" s="271">
        <v>0</v>
      </c>
      <c r="F25" s="271">
        <v>97.328000000000003</v>
      </c>
      <c r="G25" s="271">
        <v>0</v>
      </c>
    </row>
    <row r="26" spans="1:7" x14ac:dyDescent="0.2">
      <c r="A26" s="264" t="s">
        <v>1371</v>
      </c>
      <c r="B26" s="264" t="s">
        <v>1372</v>
      </c>
      <c r="C26" s="269" t="s">
        <v>1373</v>
      </c>
      <c r="D26" s="271">
        <v>0</v>
      </c>
      <c r="E26" s="271">
        <v>0</v>
      </c>
      <c r="F26" s="271">
        <v>0</v>
      </c>
      <c r="G26" s="271">
        <v>0</v>
      </c>
    </row>
    <row r="27" spans="1:7" x14ac:dyDescent="0.2">
      <c r="A27" s="264" t="s">
        <v>1374</v>
      </c>
      <c r="B27" s="264" t="s">
        <v>1375</v>
      </c>
      <c r="C27" s="269" t="s">
        <v>1376</v>
      </c>
      <c r="D27" s="271">
        <v>1.8620000000000001</v>
      </c>
      <c r="E27" s="271">
        <v>0</v>
      </c>
      <c r="F27" s="271">
        <v>1.8620000000000001</v>
      </c>
      <c r="G27" s="271">
        <v>0</v>
      </c>
    </row>
    <row r="28" spans="1:7" x14ac:dyDescent="0.2">
      <c r="A28" s="264" t="s">
        <v>1377</v>
      </c>
      <c r="B28" s="264" t="s">
        <v>1378</v>
      </c>
      <c r="C28" s="269" t="s">
        <v>1379</v>
      </c>
      <c r="D28" s="271">
        <v>2934.1132600000001</v>
      </c>
      <c r="E28" s="271">
        <v>0.18210999999999999</v>
      </c>
      <c r="F28" s="271">
        <v>925.03020000000004</v>
      </c>
      <c r="G28" s="271">
        <v>0.27600000000000002</v>
      </c>
    </row>
    <row r="29" spans="1:7" x14ac:dyDescent="0.2">
      <c r="A29" s="264" t="s">
        <v>1380</v>
      </c>
      <c r="B29" s="264" t="s">
        <v>1381</v>
      </c>
      <c r="C29" s="269" t="s">
        <v>1382</v>
      </c>
      <c r="D29" s="271">
        <v>10.6807</v>
      </c>
      <c r="E29" s="271">
        <v>0</v>
      </c>
      <c r="F29" s="271">
        <v>6.8920000000000003</v>
      </c>
      <c r="G29" s="271">
        <v>0</v>
      </c>
    </row>
    <row r="30" spans="1:7" x14ac:dyDescent="0.2">
      <c r="A30" s="264" t="s">
        <v>1383</v>
      </c>
      <c r="B30" s="264" t="s">
        <v>1384</v>
      </c>
      <c r="C30" s="269" t="s">
        <v>1385</v>
      </c>
      <c r="D30" s="271">
        <v>63.353499999999997</v>
      </c>
      <c r="E30" s="271">
        <v>4.0500000000000001E-2</v>
      </c>
      <c r="F30" s="271">
        <v>168.66019</v>
      </c>
      <c r="G30" s="271">
        <v>0</v>
      </c>
    </row>
    <row r="31" spans="1:7" x14ac:dyDescent="0.2">
      <c r="A31" s="264" t="s">
        <v>1386</v>
      </c>
      <c r="B31" s="264" t="s">
        <v>1387</v>
      </c>
      <c r="C31" s="269" t="s">
        <v>1388</v>
      </c>
      <c r="D31" s="271">
        <v>0</v>
      </c>
      <c r="E31" s="271">
        <v>0</v>
      </c>
      <c r="F31" s="271">
        <v>0</v>
      </c>
      <c r="G31" s="271">
        <v>0</v>
      </c>
    </row>
    <row r="32" spans="1:7" x14ac:dyDescent="0.2">
      <c r="A32" s="264" t="s">
        <v>1389</v>
      </c>
      <c r="B32" s="264" t="s">
        <v>1390</v>
      </c>
      <c r="C32" s="269" t="s">
        <v>1391</v>
      </c>
      <c r="D32" s="271">
        <v>32257.755649999999</v>
      </c>
      <c r="E32" s="271">
        <v>68.653760000000005</v>
      </c>
      <c r="F32" s="271">
        <v>32252.731810000001</v>
      </c>
      <c r="G32" s="271">
        <v>128.20666</v>
      </c>
    </row>
    <row r="33" spans="1:7" x14ac:dyDescent="0.2">
      <c r="A33" s="264" t="s">
        <v>1392</v>
      </c>
      <c r="B33" s="264" t="s">
        <v>1393</v>
      </c>
      <c r="C33" s="269" t="s">
        <v>1394</v>
      </c>
      <c r="D33" s="271">
        <v>3641.3928999999998</v>
      </c>
      <c r="E33" s="271">
        <v>227.57025999999999</v>
      </c>
      <c r="F33" s="271">
        <v>1734.12961</v>
      </c>
      <c r="G33" s="271">
        <v>171.22794999999999</v>
      </c>
    </row>
    <row r="34" spans="1:7" x14ac:dyDescent="0.2">
      <c r="A34" s="264" t="s">
        <v>1395</v>
      </c>
      <c r="B34" s="264" t="s">
        <v>1396</v>
      </c>
      <c r="C34" s="269" t="s">
        <v>1397</v>
      </c>
      <c r="D34" s="271">
        <v>660.82569999999998</v>
      </c>
      <c r="E34" s="271">
        <v>0</v>
      </c>
      <c r="F34" s="271">
        <v>252.39</v>
      </c>
      <c r="G34" s="271">
        <v>0</v>
      </c>
    </row>
    <row r="35" spans="1:7" x14ac:dyDescent="0.2">
      <c r="A35" s="264" t="s">
        <v>1398</v>
      </c>
      <c r="B35" s="264" t="s">
        <v>1399</v>
      </c>
      <c r="C35" s="269" t="s">
        <v>1400</v>
      </c>
      <c r="D35" s="271">
        <v>533895.37921000004</v>
      </c>
      <c r="E35" s="271">
        <v>4591.6972900000001</v>
      </c>
      <c r="F35" s="271">
        <v>534020.88308000006</v>
      </c>
      <c r="G35" s="271">
        <v>4646.6907099999999</v>
      </c>
    </row>
    <row r="36" spans="1:7" x14ac:dyDescent="0.2">
      <c r="A36" s="264" t="s">
        <v>1401</v>
      </c>
      <c r="B36" s="264" t="s">
        <v>1402</v>
      </c>
      <c r="C36" s="269" t="s">
        <v>1403</v>
      </c>
      <c r="D36" s="271">
        <v>0</v>
      </c>
      <c r="E36" s="271">
        <v>0</v>
      </c>
      <c r="F36" s="271">
        <v>0</v>
      </c>
      <c r="G36" s="271">
        <v>0</v>
      </c>
    </row>
    <row r="37" spans="1:7" x14ac:dyDescent="0.2">
      <c r="A37" s="264" t="s">
        <v>1404</v>
      </c>
      <c r="B37" s="264" t="s">
        <v>1405</v>
      </c>
      <c r="C37" s="269" t="s">
        <v>1406</v>
      </c>
      <c r="D37" s="271">
        <v>868.34898999999996</v>
      </c>
      <c r="E37" s="271">
        <v>0</v>
      </c>
      <c r="F37" s="271">
        <v>402.88767999999999</v>
      </c>
      <c r="G37" s="271">
        <v>0</v>
      </c>
    </row>
    <row r="38" spans="1:7" x14ac:dyDescent="0.2">
      <c r="A38" s="264" t="s">
        <v>1407</v>
      </c>
      <c r="B38" s="264" t="s">
        <v>1408</v>
      </c>
      <c r="C38" s="269" t="s">
        <v>1409</v>
      </c>
      <c r="D38" s="271">
        <v>0</v>
      </c>
      <c r="E38" s="271">
        <v>0</v>
      </c>
      <c r="F38" s="271">
        <v>0</v>
      </c>
      <c r="G38" s="271">
        <v>0</v>
      </c>
    </row>
    <row r="39" spans="1:7" x14ac:dyDescent="0.2">
      <c r="A39" s="264" t="s">
        <v>1410</v>
      </c>
      <c r="B39" s="264" t="s">
        <v>1411</v>
      </c>
      <c r="C39" s="269" t="s">
        <v>1412</v>
      </c>
      <c r="D39" s="271">
        <v>-1588.96768</v>
      </c>
      <c r="E39" s="271">
        <v>0</v>
      </c>
      <c r="F39" s="271">
        <v>2807.3813700000001</v>
      </c>
      <c r="G39" s="271">
        <v>0</v>
      </c>
    </row>
    <row r="40" spans="1:7" x14ac:dyDescent="0.2">
      <c r="A40" s="264" t="s">
        <v>1413</v>
      </c>
      <c r="B40" s="264" t="s">
        <v>1414</v>
      </c>
      <c r="C40" s="269" t="s">
        <v>1415</v>
      </c>
      <c r="D40" s="271">
        <v>-2086.8368</v>
      </c>
      <c r="E40" s="271">
        <v>-142.96960000000001</v>
      </c>
      <c r="F40" s="271">
        <v>1341.3371199999999</v>
      </c>
      <c r="G40" s="271">
        <v>-92.949070000000006</v>
      </c>
    </row>
    <row r="41" spans="1:7" x14ac:dyDescent="0.2">
      <c r="A41" s="264" t="s">
        <v>1416</v>
      </c>
      <c r="B41" s="264" t="s">
        <v>1417</v>
      </c>
      <c r="C41" s="269" t="s">
        <v>1418</v>
      </c>
      <c r="D41" s="271">
        <v>18361.391660000001</v>
      </c>
      <c r="E41" s="271">
        <v>0</v>
      </c>
      <c r="F41" s="271">
        <v>7098.6491999999998</v>
      </c>
      <c r="G41" s="271">
        <v>0</v>
      </c>
    </row>
    <row r="42" spans="1:7" x14ac:dyDescent="0.2">
      <c r="A42" s="264" t="s">
        <v>1419</v>
      </c>
      <c r="B42" s="264" t="s">
        <v>1420</v>
      </c>
      <c r="C42" s="269" t="s">
        <v>1421</v>
      </c>
      <c r="D42" s="271">
        <v>71725.182589999997</v>
      </c>
      <c r="E42" s="271">
        <v>1269.1205</v>
      </c>
      <c r="F42" s="271">
        <v>92514.832899999994</v>
      </c>
      <c r="G42" s="271">
        <v>1474.1280300000001</v>
      </c>
    </row>
    <row r="43" spans="1:7" x14ac:dyDescent="0.2">
      <c r="A43" s="264" t="s">
        <v>1422</v>
      </c>
      <c r="B43" s="264" t="s">
        <v>1423</v>
      </c>
      <c r="C43" s="269" t="s">
        <v>1424</v>
      </c>
      <c r="D43" s="271">
        <v>48261.753770000003</v>
      </c>
      <c r="E43" s="271">
        <v>286.04338999999999</v>
      </c>
      <c r="F43" s="271">
        <v>48386.215150000004</v>
      </c>
      <c r="G43" s="271">
        <v>209.00085000000001</v>
      </c>
    </row>
    <row r="44" spans="1:7" x14ac:dyDescent="0.2">
      <c r="A44" s="1035" t="s">
        <v>921</v>
      </c>
      <c r="B44" s="1035" t="s">
        <v>1425</v>
      </c>
      <c r="C44" s="1061" t="s">
        <v>59</v>
      </c>
      <c r="D44" s="1076">
        <v>4979.62871</v>
      </c>
      <c r="E44" s="1076">
        <v>52.76088</v>
      </c>
      <c r="F44" s="1076">
        <v>11125.50561</v>
      </c>
      <c r="G44" s="1076">
        <v>44.475709999999999</v>
      </c>
    </row>
    <row r="45" spans="1:7" x14ac:dyDescent="0.2">
      <c r="A45" s="264" t="s">
        <v>923</v>
      </c>
      <c r="B45" s="264" t="s">
        <v>1426</v>
      </c>
      <c r="C45" s="269" t="s">
        <v>1427</v>
      </c>
      <c r="D45" s="271">
        <v>0</v>
      </c>
      <c r="E45" s="271">
        <v>0</v>
      </c>
      <c r="F45" s="271">
        <v>0</v>
      </c>
      <c r="G45" s="271">
        <v>0</v>
      </c>
    </row>
    <row r="46" spans="1:7" x14ac:dyDescent="0.2">
      <c r="A46" s="264" t="s">
        <v>925</v>
      </c>
      <c r="B46" s="264" t="s">
        <v>1428</v>
      </c>
      <c r="C46" s="269" t="s">
        <v>1429</v>
      </c>
      <c r="D46" s="271">
        <v>4099.8028700000004</v>
      </c>
      <c r="E46" s="271">
        <v>0</v>
      </c>
      <c r="F46" s="271">
        <v>8235.4064299999991</v>
      </c>
      <c r="G46" s="271">
        <v>0</v>
      </c>
    </row>
    <row r="47" spans="1:7" x14ac:dyDescent="0.2">
      <c r="A47" s="264" t="s">
        <v>928</v>
      </c>
      <c r="B47" s="264" t="s">
        <v>1430</v>
      </c>
      <c r="C47" s="269" t="s">
        <v>1431</v>
      </c>
      <c r="D47" s="271">
        <v>360.10329999999999</v>
      </c>
      <c r="E47" s="271">
        <v>0</v>
      </c>
      <c r="F47" s="271">
        <v>1882.16086</v>
      </c>
      <c r="G47" s="271">
        <v>0</v>
      </c>
    </row>
    <row r="48" spans="1:7" x14ac:dyDescent="0.2">
      <c r="A48" s="264" t="s">
        <v>931</v>
      </c>
      <c r="B48" s="264" t="s">
        <v>1432</v>
      </c>
      <c r="C48" s="269" t="s">
        <v>1433</v>
      </c>
      <c r="D48" s="271">
        <v>0</v>
      </c>
      <c r="E48" s="271">
        <v>0</v>
      </c>
      <c r="F48" s="271">
        <v>0</v>
      </c>
      <c r="G48" s="271">
        <v>0</v>
      </c>
    </row>
    <row r="49" spans="1:7" x14ac:dyDescent="0.2">
      <c r="A49" s="264" t="s">
        <v>934</v>
      </c>
      <c r="B49" s="264" t="s">
        <v>1434</v>
      </c>
      <c r="C49" s="269" t="s">
        <v>1435</v>
      </c>
      <c r="D49" s="271">
        <v>519.72253999999998</v>
      </c>
      <c r="E49" s="271">
        <v>52.76088</v>
      </c>
      <c r="F49" s="271">
        <v>1007.93832</v>
      </c>
      <c r="G49" s="271">
        <v>44.475709999999999</v>
      </c>
    </row>
    <row r="50" spans="1:7" x14ac:dyDescent="0.2">
      <c r="A50" s="1035" t="s">
        <v>952</v>
      </c>
      <c r="B50" s="1035" t="s">
        <v>1436</v>
      </c>
      <c r="C50" s="1061" t="s">
        <v>59</v>
      </c>
      <c r="D50" s="1076">
        <v>0</v>
      </c>
      <c r="E50" s="1076">
        <v>0</v>
      </c>
      <c r="F50" s="1076">
        <v>0</v>
      </c>
      <c r="G50" s="1076">
        <v>0</v>
      </c>
    </row>
    <row r="51" spans="1:7" x14ac:dyDescent="0.2">
      <c r="A51" s="264" t="s">
        <v>954</v>
      </c>
      <c r="B51" s="264" t="s">
        <v>1437</v>
      </c>
      <c r="C51" s="269" t="s">
        <v>1438</v>
      </c>
      <c r="D51" s="271">
        <v>0</v>
      </c>
      <c r="E51" s="271">
        <v>0</v>
      </c>
      <c r="F51" s="271">
        <v>0</v>
      </c>
      <c r="G51" s="271">
        <v>0</v>
      </c>
    </row>
    <row r="52" spans="1:7" x14ac:dyDescent="0.2">
      <c r="A52" s="264" t="s">
        <v>957</v>
      </c>
      <c r="B52" s="264" t="s">
        <v>1439</v>
      </c>
      <c r="C52" s="269" t="s">
        <v>1440</v>
      </c>
      <c r="D52" s="271">
        <v>0</v>
      </c>
      <c r="E52" s="271">
        <v>0</v>
      </c>
      <c r="F52" s="271">
        <v>0</v>
      </c>
      <c r="G52" s="271">
        <v>0</v>
      </c>
    </row>
    <row r="53" spans="1:7" x14ac:dyDescent="0.2">
      <c r="A53" s="1035" t="s">
        <v>1441</v>
      </c>
      <c r="B53" s="1035" t="s">
        <v>1071</v>
      </c>
      <c r="C53" s="1061" t="s">
        <v>59</v>
      </c>
      <c r="D53" s="1076">
        <v>23380.708269999999</v>
      </c>
      <c r="E53" s="1076">
        <v>894.69272999999998</v>
      </c>
      <c r="F53" s="1076">
        <v>20072.413820000002</v>
      </c>
      <c r="G53" s="1076">
        <v>359.74518</v>
      </c>
    </row>
    <row r="54" spans="1:7" x14ac:dyDescent="0.2">
      <c r="A54" s="264" t="s">
        <v>1442</v>
      </c>
      <c r="B54" s="264" t="s">
        <v>1071</v>
      </c>
      <c r="C54" s="269" t="s">
        <v>1443</v>
      </c>
      <c r="D54" s="271">
        <v>23380.708269999999</v>
      </c>
      <c r="E54" s="271">
        <v>894.69272999999998</v>
      </c>
      <c r="F54" s="271">
        <v>20072.413820000002</v>
      </c>
      <c r="G54" s="271">
        <v>359.74518</v>
      </c>
    </row>
    <row r="55" spans="1:7" x14ac:dyDescent="0.2">
      <c r="A55" s="264" t="s">
        <v>1444</v>
      </c>
      <c r="B55" s="264" t="s">
        <v>1445</v>
      </c>
      <c r="C55" s="269" t="s">
        <v>1446</v>
      </c>
      <c r="D55" s="271">
        <v>0</v>
      </c>
      <c r="E55" s="271">
        <v>0</v>
      </c>
      <c r="F55" s="271">
        <v>0</v>
      </c>
      <c r="G55" s="271">
        <v>0</v>
      </c>
    </row>
    <row r="56" spans="1:7" x14ac:dyDescent="0.2">
      <c r="A56" s="1035" t="s">
        <v>998</v>
      </c>
      <c r="B56" s="1035" t="s">
        <v>1447</v>
      </c>
      <c r="C56" s="1061" t="s">
        <v>59</v>
      </c>
      <c r="D56" s="1076">
        <v>12303573.329329999</v>
      </c>
      <c r="E56" s="1076">
        <v>134209.70785000001</v>
      </c>
      <c r="F56" s="1076">
        <v>11737029.554439999</v>
      </c>
      <c r="G56" s="1076">
        <v>116983.709</v>
      </c>
    </row>
    <row r="57" spans="1:7" x14ac:dyDescent="0.2">
      <c r="A57" s="1035" t="s">
        <v>1000</v>
      </c>
      <c r="B57" s="1035" t="s">
        <v>1448</v>
      </c>
      <c r="C57" s="1061" t="s">
        <v>59</v>
      </c>
      <c r="D57" s="1076">
        <v>11093170.650010001</v>
      </c>
      <c r="E57" s="1076">
        <v>126966.65397</v>
      </c>
      <c r="F57" s="1076">
        <v>10611002.53709</v>
      </c>
      <c r="G57" s="1076">
        <v>110403.97798</v>
      </c>
    </row>
    <row r="58" spans="1:7" x14ac:dyDescent="0.2">
      <c r="A58" s="264" t="s">
        <v>1002</v>
      </c>
      <c r="B58" s="264" t="s">
        <v>1449</v>
      </c>
      <c r="C58" s="269" t="s">
        <v>1450</v>
      </c>
      <c r="D58" s="271">
        <v>14025.46889</v>
      </c>
      <c r="E58" s="271">
        <v>1219.5827999999999</v>
      </c>
      <c r="F58" s="271">
        <v>11021.066940000001</v>
      </c>
      <c r="G58" s="271">
        <v>5.13666</v>
      </c>
    </row>
    <row r="59" spans="1:7" x14ac:dyDescent="0.2">
      <c r="A59" s="264" t="s">
        <v>1005</v>
      </c>
      <c r="B59" s="264" t="s">
        <v>1451</v>
      </c>
      <c r="C59" s="269" t="s">
        <v>1452</v>
      </c>
      <c r="D59" s="271">
        <v>10169413.33502</v>
      </c>
      <c r="E59" s="271">
        <v>43370.672440000002</v>
      </c>
      <c r="F59" s="271">
        <v>9743094.5285299998</v>
      </c>
      <c r="G59" s="271">
        <v>33237.231769999999</v>
      </c>
    </row>
    <row r="60" spans="1:7" x14ac:dyDescent="0.2">
      <c r="A60" s="264" t="s">
        <v>1008</v>
      </c>
      <c r="B60" s="264" t="s">
        <v>1453</v>
      </c>
      <c r="C60" s="269" t="s">
        <v>1454</v>
      </c>
      <c r="D60" s="271">
        <v>1633.04657</v>
      </c>
      <c r="E60" s="271">
        <v>34230.573129999997</v>
      </c>
      <c r="F60" s="271">
        <v>1700.4426599999999</v>
      </c>
      <c r="G60" s="271">
        <v>31884.603579999999</v>
      </c>
    </row>
    <row r="61" spans="1:7" x14ac:dyDescent="0.2">
      <c r="A61" s="264" t="s">
        <v>1011</v>
      </c>
      <c r="B61" s="264" t="s">
        <v>1455</v>
      </c>
      <c r="C61" s="269" t="s">
        <v>1456</v>
      </c>
      <c r="D61" s="271">
        <v>790030.73453000002</v>
      </c>
      <c r="E61" s="271">
        <v>28821.256789999999</v>
      </c>
      <c r="F61" s="271">
        <v>745213.35551999998</v>
      </c>
      <c r="G61" s="271">
        <v>26529.169030000001</v>
      </c>
    </row>
    <row r="62" spans="1:7" x14ac:dyDescent="0.2">
      <c r="A62" s="264" t="s">
        <v>1023</v>
      </c>
      <c r="B62" s="264" t="s">
        <v>1457</v>
      </c>
      <c r="C62" s="269" t="s">
        <v>1458</v>
      </c>
      <c r="D62" s="271">
        <v>0</v>
      </c>
      <c r="E62" s="271">
        <v>0</v>
      </c>
      <c r="F62" s="271">
        <v>0</v>
      </c>
      <c r="G62" s="271">
        <v>0</v>
      </c>
    </row>
    <row r="63" spans="1:7" x14ac:dyDescent="0.2">
      <c r="A63" s="264" t="s">
        <v>1026</v>
      </c>
      <c r="B63" s="264" t="s">
        <v>1381</v>
      </c>
      <c r="C63" s="269" t="s">
        <v>1459</v>
      </c>
      <c r="D63" s="271">
        <v>1119.4452200000001</v>
      </c>
      <c r="E63" s="271">
        <v>0</v>
      </c>
      <c r="F63" s="271">
        <v>372.51020999999997</v>
      </c>
      <c r="G63" s="271">
        <v>0</v>
      </c>
    </row>
    <row r="64" spans="1:7" x14ac:dyDescent="0.2">
      <c r="A64" s="264" t="s">
        <v>1029</v>
      </c>
      <c r="B64" s="264" t="s">
        <v>1384</v>
      </c>
      <c r="C64" s="269" t="s">
        <v>1460</v>
      </c>
      <c r="D64" s="271">
        <v>0</v>
      </c>
      <c r="E64" s="271">
        <v>0</v>
      </c>
      <c r="F64" s="271">
        <v>0.621</v>
      </c>
      <c r="G64" s="271">
        <v>0</v>
      </c>
    </row>
    <row r="65" spans="1:7" x14ac:dyDescent="0.2">
      <c r="A65" s="264" t="s">
        <v>1461</v>
      </c>
      <c r="B65" s="264" t="s">
        <v>1462</v>
      </c>
      <c r="C65" s="269" t="s">
        <v>1463</v>
      </c>
      <c r="D65" s="271">
        <v>561.51275999999996</v>
      </c>
      <c r="E65" s="271">
        <v>0</v>
      </c>
      <c r="F65" s="271">
        <v>555.69687999999996</v>
      </c>
      <c r="G65" s="271">
        <v>0</v>
      </c>
    </row>
    <row r="66" spans="1:7" x14ac:dyDescent="0.2">
      <c r="A66" s="264" t="s">
        <v>1464</v>
      </c>
      <c r="B66" s="264" t="s">
        <v>1465</v>
      </c>
      <c r="C66" s="269" t="s">
        <v>1466</v>
      </c>
      <c r="D66" s="271">
        <v>37974.62255</v>
      </c>
      <c r="E66" s="271">
        <v>365.13576999999998</v>
      </c>
      <c r="F66" s="271">
        <v>38660.9542</v>
      </c>
      <c r="G66" s="271">
        <v>422.07425000000001</v>
      </c>
    </row>
    <row r="67" spans="1:7" x14ac:dyDescent="0.2">
      <c r="A67" s="264" t="s">
        <v>1467</v>
      </c>
      <c r="B67" s="264" t="s">
        <v>1468</v>
      </c>
      <c r="C67" s="269" t="s">
        <v>1469</v>
      </c>
      <c r="D67" s="271">
        <v>0</v>
      </c>
      <c r="E67" s="271">
        <v>0</v>
      </c>
      <c r="F67" s="271">
        <v>0</v>
      </c>
      <c r="G67" s="271">
        <v>0</v>
      </c>
    </row>
    <row r="68" spans="1:7" x14ac:dyDescent="0.2">
      <c r="A68" s="264" t="s">
        <v>1470</v>
      </c>
      <c r="B68" s="264" t="s">
        <v>1471</v>
      </c>
      <c r="C68" s="269" t="s">
        <v>1472</v>
      </c>
      <c r="D68" s="271">
        <v>1570.70289</v>
      </c>
      <c r="E68" s="271">
        <v>0</v>
      </c>
      <c r="F68" s="271">
        <v>782.51756</v>
      </c>
      <c r="G68" s="271">
        <v>1.1017600000000001</v>
      </c>
    </row>
    <row r="69" spans="1:7" x14ac:dyDescent="0.2">
      <c r="A69" s="264" t="s">
        <v>1473</v>
      </c>
      <c r="B69" s="264" t="s">
        <v>1474</v>
      </c>
      <c r="C69" s="269" t="s">
        <v>1475</v>
      </c>
      <c r="D69" s="271">
        <v>0</v>
      </c>
      <c r="E69" s="271">
        <v>0</v>
      </c>
      <c r="F69" s="271">
        <v>0</v>
      </c>
      <c r="G69" s="271">
        <v>0</v>
      </c>
    </row>
    <row r="70" spans="1:7" x14ac:dyDescent="0.2">
      <c r="A70" s="264" t="s">
        <v>1476</v>
      </c>
      <c r="B70" s="264" t="s">
        <v>1477</v>
      </c>
      <c r="C70" s="269" t="s">
        <v>1478</v>
      </c>
      <c r="D70" s="271">
        <v>9801.3415499999992</v>
      </c>
      <c r="E70" s="271">
        <v>275.45123000000001</v>
      </c>
      <c r="F70" s="271">
        <v>18918.85946</v>
      </c>
      <c r="G70" s="271">
        <v>249.97013999999999</v>
      </c>
    </row>
    <row r="71" spans="1:7" x14ac:dyDescent="0.2">
      <c r="A71" s="264" t="s">
        <v>1479</v>
      </c>
      <c r="B71" s="264" t="s">
        <v>1480</v>
      </c>
      <c r="C71" s="269" t="s">
        <v>1481</v>
      </c>
      <c r="D71" s="271">
        <v>67040.440029999998</v>
      </c>
      <c r="E71" s="271">
        <v>18683.981810000001</v>
      </c>
      <c r="F71" s="271">
        <v>50681.984129999997</v>
      </c>
      <c r="G71" s="271">
        <v>18074.690790000001</v>
      </c>
    </row>
    <row r="72" spans="1:7" x14ac:dyDescent="0.2">
      <c r="A72" s="1035" t="s">
        <v>1032</v>
      </c>
      <c r="B72" s="1035" t="s">
        <v>1482</v>
      </c>
      <c r="C72" s="1061" t="s">
        <v>59</v>
      </c>
      <c r="D72" s="1076">
        <v>151674.71642000001</v>
      </c>
      <c r="E72" s="1076">
        <v>112.19538</v>
      </c>
      <c r="F72" s="1076">
        <v>180971.69193</v>
      </c>
      <c r="G72" s="1076">
        <v>107.66549000000001</v>
      </c>
    </row>
    <row r="73" spans="1:7" x14ac:dyDescent="0.2">
      <c r="A73" s="264" t="s">
        <v>1034</v>
      </c>
      <c r="B73" s="264" t="s">
        <v>1483</v>
      </c>
      <c r="C73" s="269" t="s">
        <v>1484</v>
      </c>
      <c r="D73" s="271">
        <v>0</v>
      </c>
      <c r="E73" s="271">
        <v>0</v>
      </c>
      <c r="F73" s="271">
        <v>0</v>
      </c>
      <c r="G73" s="271">
        <v>0</v>
      </c>
    </row>
    <row r="74" spans="1:7" x14ac:dyDescent="0.2">
      <c r="A74" s="264" t="s">
        <v>1037</v>
      </c>
      <c r="B74" s="264" t="s">
        <v>1428</v>
      </c>
      <c r="C74" s="269" t="s">
        <v>1485</v>
      </c>
      <c r="D74" s="271">
        <v>36100.847710000002</v>
      </c>
      <c r="E74" s="271">
        <v>0</v>
      </c>
      <c r="F74" s="271">
        <v>57840.238369999999</v>
      </c>
      <c r="G74" s="271">
        <v>0</v>
      </c>
    </row>
    <row r="75" spans="1:7" x14ac:dyDescent="0.2">
      <c r="A75" s="264" t="s">
        <v>1040</v>
      </c>
      <c r="B75" s="264" t="s">
        <v>1486</v>
      </c>
      <c r="C75" s="269" t="s">
        <v>1487</v>
      </c>
      <c r="D75" s="271">
        <v>579.29453000000001</v>
      </c>
      <c r="E75" s="271">
        <v>0</v>
      </c>
      <c r="F75" s="271">
        <v>10.479010000000001</v>
      </c>
      <c r="G75" s="271">
        <v>0</v>
      </c>
    </row>
    <row r="76" spans="1:7" x14ac:dyDescent="0.2">
      <c r="A76" s="264" t="s">
        <v>1043</v>
      </c>
      <c r="B76" s="264" t="s">
        <v>1488</v>
      </c>
      <c r="C76" s="269" t="s">
        <v>1489</v>
      </c>
      <c r="D76" s="271">
        <v>0</v>
      </c>
      <c r="E76" s="271">
        <v>0</v>
      </c>
      <c r="F76" s="271">
        <v>0</v>
      </c>
      <c r="G76" s="271">
        <v>0</v>
      </c>
    </row>
    <row r="77" spans="1:7" x14ac:dyDescent="0.2">
      <c r="A77" s="264" t="s">
        <v>1049</v>
      </c>
      <c r="B77" s="264" t="s">
        <v>1490</v>
      </c>
      <c r="C77" s="269" t="s">
        <v>1491</v>
      </c>
      <c r="D77" s="271">
        <v>114994.57418</v>
      </c>
      <c r="E77" s="271">
        <v>112.19538</v>
      </c>
      <c r="F77" s="271">
        <v>123120.97455</v>
      </c>
      <c r="G77" s="271">
        <v>107.66549000000001</v>
      </c>
    </row>
    <row r="78" spans="1:7" x14ac:dyDescent="0.2">
      <c r="A78" s="1035" t="s">
        <v>1492</v>
      </c>
      <c r="B78" s="1035" t="s">
        <v>1493</v>
      </c>
      <c r="C78" s="1061" t="s">
        <v>59</v>
      </c>
      <c r="D78" s="1076">
        <v>1058727.9628999999</v>
      </c>
      <c r="E78" s="1076">
        <v>7130.8585000000003</v>
      </c>
      <c r="F78" s="1076">
        <v>945055.32542000001</v>
      </c>
      <c r="G78" s="1076">
        <v>6472.0655299999999</v>
      </c>
    </row>
    <row r="79" spans="1:7" x14ac:dyDescent="0.2">
      <c r="A79" s="264" t="s">
        <v>1494</v>
      </c>
      <c r="B79" s="264" t="s">
        <v>1495</v>
      </c>
      <c r="C79" s="269" t="s">
        <v>1496</v>
      </c>
      <c r="D79" s="271">
        <v>0</v>
      </c>
      <c r="E79" s="271">
        <v>0</v>
      </c>
      <c r="F79" s="271">
        <v>0</v>
      </c>
      <c r="G79" s="271">
        <v>0</v>
      </c>
    </row>
    <row r="80" spans="1:7" x14ac:dyDescent="0.2">
      <c r="A80" s="264" t="s">
        <v>1497</v>
      </c>
      <c r="B80" s="264" t="s">
        <v>1498</v>
      </c>
      <c r="C80" s="269" t="s">
        <v>1499</v>
      </c>
      <c r="D80" s="271">
        <v>1058727.9628999999</v>
      </c>
      <c r="E80" s="271">
        <v>7130.8585000000003</v>
      </c>
      <c r="F80" s="271">
        <v>945055.32542000001</v>
      </c>
      <c r="G80" s="271">
        <v>6472.0655299999999</v>
      </c>
    </row>
    <row r="81" spans="1:7" x14ac:dyDescent="0.2">
      <c r="A81" s="1035" t="s">
        <v>1159</v>
      </c>
      <c r="B81" s="1035" t="s">
        <v>1500</v>
      </c>
      <c r="C81" s="1061" t="s">
        <v>59</v>
      </c>
      <c r="D81" s="1077">
        <v>0</v>
      </c>
      <c r="E81" s="1077">
        <v>0</v>
      </c>
      <c r="F81" s="1077">
        <v>0</v>
      </c>
      <c r="G81" s="1077">
        <v>0</v>
      </c>
    </row>
    <row r="82" spans="1:7" x14ac:dyDescent="0.2">
      <c r="A82" s="1035" t="s">
        <v>1501</v>
      </c>
      <c r="B82" s="1035" t="s">
        <v>1502</v>
      </c>
      <c r="C82" s="1061" t="s">
        <v>59</v>
      </c>
      <c r="D82" s="1076">
        <v>22273.80314</v>
      </c>
      <c r="E82" s="1076">
        <v>23688.574769999999</v>
      </c>
      <c r="F82" s="1076">
        <v>92758.715460000007</v>
      </c>
      <c r="G82" s="1076">
        <v>25024.48287</v>
      </c>
    </row>
    <row r="83" spans="1:7" x14ac:dyDescent="0.2">
      <c r="A83" s="1035" t="s">
        <v>1503</v>
      </c>
      <c r="B83" s="1035" t="s">
        <v>1204</v>
      </c>
      <c r="C83" s="1061" t="s">
        <v>59</v>
      </c>
      <c r="D83" s="1076">
        <v>-1106.9051300000001</v>
      </c>
      <c r="E83" s="1076">
        <v>22793.88204</v>
      </c>
      <c r="F83" s="1076">
        <v>72686.301640000005</v>
      </c>
      <c r="G83" s="1076">
        <v>24664.737690000002</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35" orientation="portrait" useFirstPageNumber="1" r:id="rId1"/>
  <headerFooter>
    <oddHeader>&amp;L&amp;"Tahoma,Kurzíva"Závěrečný účet Moravskoslezského kraje za rok 2025&amp;R&amp;"Tahoma,Kurzíva"Tabulka č. 52</oddHeader>
    <oddFooter>&amp;C&amp;"Tahoma,Obyčejné"&amp;P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71AF1-E538-42CD-AE94-855C64C6E8C7}">
  <dimension ref="A1:G140"/>
  <sheetViews>
    <sheetView showGridLines="0" zoomScaleNormal="100" zoomScaleSheetLayoutView="100" workbookViewId="0">
      <selection activeCell="H11" sqref="H11"/>
    </sheetView>
  </sheetViews>
  <sheetFormatPr defaultColWidth="9.28515625" defaultRowHeight="12.75" x14ac:dyDescent="0.2"/>
  <cols>
    <col min="1" max="1" width="7" style="192" customWidth="1"/>
    <col min="2" max="2" width="45.42578125" style="192" customWidth="1"/>
    <col min="3" max="3" width="8.7109375" style="116" customWidth="1"/>
    <col min="4" max="7" width="13.85546875" style="232" customWidth="1"/>
    <col min="8" max="16384" width="9.28515625" style="192"/>
  </cols>
  <sheetData>
    <row r="1" spans="1:7" ht="18" customHeight="1" x14ac:dyDescent="0.2">
      <c r="A1" s="1430" t="s">
        <v>4478</v>
      </c>
      <c r="B1" s="1430"/>
      <c r="C1" s="1430"/>
      <c r="D1" s="1430"/>
      <c r="E1" s="1430"/>
      <c r="F1" s="1430"/>
      <c r="G1" s="1430"/>
    </row>
    <row r="2" spans="1:7" ht="18" customHeight="1" x14ac:dyDescent="0.2">
      <c r="A2" s="1430" t="s">
        <v>4483</v>
      </c>
      <c r="B2" s="1430"/>
      <c r="C2" s="1430"/>
      <c r="D2" s="1430"/>
      <c r="E2" s="1430"/>
      <c r="F2" s="1430"/>
      <c r="G2" s="1430"/>
    </row>
    <row r="4" spans="1:7" x14ac:dyDescent="0.2">
      <c r="A4" s="190"/>
      <c r="B4" s="190"/>
      <c r="C4" s="191"/>
      <c r="D4" s="1033">
        <v>1</v>
      </c>
      <c r="E4" s="1033">
        <v>2</v>
      </c>
      <c r="F4" s="1033">
        <v>3</v>
      </c>
      <c r="G4" s="1033">
        <v>4</v>
      </c>
    </row>
    <row r="5" spans="1:7" s="195" customFormat="1" ht="12.75" customHeight="1" x14ac:dyDescent="0.2">
      <c r="A5" s="1431" t="s">
        <v>881</v>
      </c>
      <c r="B5" s="1432"/>
      <c r="C5" s="1437" t="s">
        <v>882</v>
      </c>
      <c r="D5" s="1443" t="s">
        <v>883</v>
      </c>
      <c r="E5" s="1444"/>
      <c r="F5" s="1444"/>
      <c r="G5" s="1445"/>
    </row>
    <row r="6" spans="1:7" s="193" customFormat="1" x14ac:dyDescent="0.2">
      <c r="A6" s="1433"/>
      <c r="B6" s="1434"/>
      <c r="C6" s="1438"/>
      <c r="D6" s="1446" t="s">
        <v>884</v>
      </c>
      <c r="E6" s="1447"/>
      <c r="F6" s="1448"/>
      <c r="G6" s="1449" t="s">
        <v>885</v>
      </c>
    </row>
    <row r="7" spans="1:7" s="193" customFormat="1" x14ac:dyDescent="0.2">
      <c r="A7" s="1435"/>
      <c r="B7" s="1436"/>
      <c r="C7" s="1442"/>
      <c r="D7" s="1055" t="s">
        <v>886</v>
      </c>
      <c r="E7" s="1055" t="s">
        <v>887</v>
      </c>
      <c r="F7" s="1055" t="s">
        <v>888</v>
      </c>
      <c r="G7" s="1450"/>
    </row>
    <row r="8" spans="1:7" s="193" customFormat="1" x14ac:dyDescent="0.2">
      <c r="A8" s="1056"/>
      <c r="B8" s="1056" t="s">
        <v>889</v>
      </c>
      <c r="C8" s="1057" t="s">
        <v>59</v>
      </c>
      <c r="D8" s="1058">
        <v>32783.915480000003</v>
      </c>
      <c r="E8" s="1058">
        <v>6689.9650600000004</v>
      </c>
      <c r="F8" s="1058">
        <v>26093.950420000001</v>
      </c>
      <c r="G8" s="1058">
        <v>69442.821819999997</v>
      </c>
    </row>
    <row r="9" spans="1:7" s="196" customFormat="1" x14ac:dyDescent="0.2">
      <c r="A9" s="1056" t="s">
        <v>890</v>
      </c>
      <c r="B9" s="1056" t="s">
        <v>891</v>
      </c>
      <c r="C9" s="1057" t="s">
        <v>59</v>
      </c>
      <c r="D9" s="1058">
        <v>8861.7620100000004</v>
      </c>
      <c r="E9" s="1058">
        <v>6689.9650600000004</v>
      </c>
      <c r="F9" s="1058">
        <v>2171.7969499999999</v>
      </c>
      <c r="G9" s="1058">
        <v>4247.2749199999998</v>
      </c>
    </row>
    <row r="10" spans="1:7" s="196" customFormat="1" x14ac:dyDescent="0.2">
      <c r="A10" s="1056" t="s">
        <v>892</v>
      </c>
      <c r="B10" s="1056" t="s">
        <v>893</v>
      </c>
      <c r="C10" s="1057" t="s">
        <v>59</v>
      </c>
      <c r="D10" s="1058">
        <v>1906.22315</v>
      </c>
      <c r="E10" s="1058">
        <v>862.59855000000005</v>
      </c>
      <c r="F10" s="1058">
        <v>1043.6246000000001</v>
      </c>
      <c r="G10" s="1058">
        <v>1182.7747999999999</v>
      </c>
    </row>
    <row r="11" spans="1:7" x14ac:dyDescent="0.2">
      <c r="A11" s="264" t="s">
        <v>894</v>
      </c>
      <c r="B11" s="264" t="s">
        <v>895</v>
      </c>
      <c r="C11" s="269" t="s">
        <v>896</v>
      </c>
      <c r="D11" s="275">
        <v>0</v>
      </c>
      <c r="E11" s="275">
        <v>0</v>
      </c>
      <c r="F11" s="275">
        <v>0</v>
      </c>
      <c r="G11" s="275">
        <v>0</v>
      </c>
    </row>
    <row r="12" spans="1:7" x14ac:dyDescent="0.2">
      <c r="A12" s="264" t="s">
        <v>897</v>
      </c>
      <c r="B12" s="264" t="s">
        <v>898</v>
      </c>
      <c r="C12" s="269" t="s">
        <v>899</v>
      </c>
      <c r="D12" s="275">
        <v>1391.5</v>
      </c>
      <c r="E12" s="275">
        <v>347.87540000000001</v>
      </c>
      <c r="F12" s="275">
        <v>1043.6246000000001</v>
      </c>
      <c r="G12" s="275">
        <v>1182.7747999999999</v>
      </c>
    </row>
    <row r="13" spans="1:7" x14ac:dyDescent="0.2">
      <c r="A13" s="264" t="s">
        <v>900</v>
      </c>
      <c r="B13" s="264" t="s">
        <v>901</v>
      </c>
      <c r="C13" s="269" t="s">
        <v>902</v>
      </c>
      <c r="D13" s="275">
        <v>0</v>
      </c>
      <c r="E13" s="275">
        <v>0</v>
      </c>
      <c r="F13" s="275">
        <v>0</v>
      </c>
      <c r="G13" s="275">
        <v>0</v>
      </c>
    </row>
    <row r="14" spans="1:7" x14ac:dyDescent="0.2">
      <c r="A14" s="264" t="s">
        <v>903</v>
      </c>
      <c r="B14" s="264" t="s">
        <v>904</v>
      </c>
      <c r="C14" s="269" t="s">
        <v>905</v>
      </c>
      <c r="D14" s="275">
        <v>0</v>
      </c>
      <c r="E14" s="275">
        <v>0</v>
      </c>
      <c r="F14" s="275">
        <v>0</v>
      </c>
      <c r="G14" s="275">
        <v>0</v>
      </c>
    </row>
    <row r="15" spans="1:7" x14ac:dyDescent="0.2">
      <c r="A15" s="264" t="s">
        <v>906</v>
      </c>
      <c r="B15" s="264" t="s">
        <v>907</v>
      </c>
      <c r="C15" s="269" t="s">
        <v>908</v>
      </c>
      <c r="D15" s="275">
        <v>514.72315000000003</v>
      </c>
      <c r="E15" s="275">
        <v>514.72315000000003</v>
      </c>
      <c r="F15" s="275">
        <v>0</v>
      </c>
      <c r="G15" s="275">
        <v>0</v>
      </c>
    </row>
    <row r="16" spans="1:7" x14ac:dyDescent="0.2">
      <c r="A16" s="264" t="s">
        <v>909</v>
      </c>
      <c r="B16" s="264" t="s">
        <v>910</v>
      </c>
      <c r="C16" s="269" t="s">
        <v>911</v>
      </c>
      <c r="D16" s="275">
        <v>0</v>
      </c>
      <c r="E16" s="275">
        <v>0</v>
      </c>
      <c r="F16" s="275">
        <v>0</v>
      </c>
      <c r="G16" s="275">
        <v>0</v>
      </c>
    </row>
    <row r="17" spans="1:7" x14ac:dyDescent="0.2">
      <c r="A17" s="264" t="s">
        <v>912</v>
      </c>
      <c r="B17" s="264" t="s">
        <v>913</v>
      </c>
      <c r="C17" s="269" t="s">
        <v>914</v>
      </c>
      <c r="D17" s="275">
        <v>0</v>
      </c>
      <c r="E17" s="275">
        <v>0</v>
      </c>
      <c r="F17" s="275">
        <v>0</v>
      </c>
      <c r="G17" s="275">
        <v>0</v>
      </c>
    </row>
    <row r="18" spans="1:7" x14ac:dyDescent="0.2">
      <c r="A18" s="264" t="s">
        <v>915</v>
      </c>
      <c r="B18" s="264" t="s">
        <v>916</v>
      </c>
      <c r="C18" s="269" t="s">
        <v>917</v>
      </c>
      <c r="D18" s="275">
        <v>0</v>
      </c>
      <c r="E18" s="275">
        <v>0</v>
      </c>
      <c r="F18" s="275">
        <v>0</v>
      </c>
      <c r="G18" s="275">
        <v>0</v>
      </c>
    </row>
    <row r="19" spans="1:7" x14ac:dyDescent="0.2">
      <c r="A19" s="266" t="s">
        <v>918</v>
      </c>
      <c r="B19" s="264" t="s">
        <v>919</v>
      </c>
      <c r="C19" s="269" t="s">
        <v>920</v>
      </c>
      <c r="D19" s="275">
        <v>0</v>
      </c>
      <c r="E19" s="275">
        <v>0</v>
      </c>
      <c r="F19" s="275">
        <v>0</v>
      </c>
      <c r="G19" s="275">
        <v>0</v>
      </c>
    </row>
    <row r="20" spans="1:7" x14ac:dyDescent="0.2">
      <c r="A20" s="1056" t="s">
        <v>921</v>
      </c>
      <c r="B20" s="1056" t="s">
        <v>922</v>
      </c>
      <c r="C20" s="1057" t="s">
        <v>59</v>
      </c>
      <c r="D20" s="1037">
        <v>6955.5388599999997</v>
      </c>
      <c r="E20" s="1037">
        <v>5827.3665099999998</v>
      </c>
      <c r="F20" s="1037">
        <v>1128.1723500000001</v>
      </c>
      <c r="G20" s="1037">
        <v>3064.5001200000002</v>
      </c>
    </row>
    <row r="21" spans="1:7" s="196" customFormat="1" x14ac:dyDescent="0.2">
      <c r="A21" s="264" t="s">
        <v>923</v>
      </c>
      <c r="B21" s="264" t="s">
        <v>265</v>
      </c>
      <c r="C21" s="269" t="s">
        <v>924</v>
      </c>
      <c r="D21" s="275">
        <v>0</v>
      </c>
      <c r="E21" s="275">
        <v>0</v>
      </c>
      <c r="F21" s="275">
        <v>0</v>
      </c>
      <c r="G21" s="275">
        <v>0</v>
      </c>
    </row>
    <row r="22" spans="1:7" x14ac:dyDescent="0.2">
      <c r="A22" s="264" t="s">
        <v>925</v>
      </c>
      <c r="B22" s="264" t="s">
        <v>926</v>
      </c>
      <c r="C22" s="269" t="s">
        <v>927</v>
      </c>
      <c r="D22" s="275">
        <v>0</v>
      </c>
      <c r="E22" s="275">
        <v>0</v>
      </c>
      <c r="F22" s="275">
        <v>0</v>
      </c>
      <c r="G22" s="275">
        <v>0</v>
      </c>
    </row>
    <row r="23" spans="1:7" x14ac:dyDescent="0.2">
      <c r="A23" s="264" t="s">
        <v>928</v>
      </c>
      <c r="B23" s="264" t="s">
        <v>929</v>
      </c>
      <c r="C23" s="269" t="s">
        <v>930</v>
      </c>
      <c r="D23" s="275">
        <v>0</v>
      </c>
      <c r="E23" s="275">
        <v>0</v>
      </c>
      <c r="F23" s="275">
        <v>0</v>
      </c>
      <c r="G23" s="275">
        <v>0</v>
      </c>
    </row>
    <row r="24" spans="1:7" ht="21" x14ac:dyDescent="0.2">
      <c r="A24" s="264" t="s">
        <v>931</v>
      </c>
      <c r="B24" s="264" t="s">
        <v>932</v>
      </c>
      <c r="C24" s="269" t="s">
        <v>933</v>
      </c>
      <c r="D24" s="275">
        <v>4225.2294599999996</v>
      </c>
      <c r="E24" s="275">
        <v>3097.0571100000002</v>
      </c>
      <c r="F24" s="275">
        <v>1128.1723500000001</v>
      </c>
      <c r="G24" s="275">
        <v>2915.2666199999999</v>
      </c>
    </row>
    <row r="25" spans="1:7" x14ac:dyDescent="0.2">
      <c r="A25" s="264" t="s">
        <v>934</v>
      </c>
      <c r="B25" s="264" t="s">
        <v>935</v>
      </c>
      <c r="C25" s="269" t="s">
        <v>936</v>
      </c>
      <c r="D25" s="275">
        <v>0</v>
      </c>
      <c r="E25" s="275">
        <v>0</v>
      </c>
      <c r="F25" s="275">
        <v>0</v>
      </c>
      <c r="G25" s="275">
        <v>0</v>
      </c>
    </row>
    <row r="26" spans="1:7" x14ac:dyDescent="0.2">
      <c r="A26" s="264" t="s">
        <v>937</v>
      </c>
      <c r="B26" s="264" t="s">
        <v>938</v>
      </c>
      <c r="C26" s="269" t="s">
        <v>939</v>
      </c>
      <c r="D26" s="275">
        <v>2730.3094000000001</v>
      </c>
      <c r="E26" s="275">
        <v>2730.3094000000001</v>
      </c>
      <c r="F26" s="275">
        <v>0</v>
      </c>
      <c r="G26" s="275">
        <v>0</v>
      </c>
    </row>
    <row r="27" spans="1:7" x14ac:dyDescent="0.2">
      <c r="A27" s="264" t="s">
        <v>940</v>
      </c>
      <c r="B27" s="264" t="s">
        <v>941</v>
      </c>
      <c r="C27" s="269" t="s">
        <v>942</v>
      </c>
      <c r="D27" s="275">
        <v>0</v>
      </c>
      <c r="E27" s="275">
        <v>0</v>
      </c>
      <c r="F27" s="275">
        <v>0</v>
      </c>
      <c r="G27" s="275">
        <v>0</v>
      </c>
    </row>
    <row r="28" spans="1:7" x14ac:dyDescent="0.2">
      <c r="A28" s="264" t="s">
        <v>943</v>
      </c>
      <c r="B28" s="264" t="s">
        <v>944</v>
      </c>
      <c r="C28" s="269" t="s">
        <v>945</v>
      </c>
      <c r="D28" s="275">
        <v>0</v>
      </c>
      <c r="E28" s="275">
        <v>0</v>
      </c>
      <c r="F28" s="275">
        <v>0</v>
      </c>
      <c r="G28" s="275">
        <v>149.23349999999999</v>
      </c>
    </row>
    <row r="29" spans="1:7" x14ac:dyDescent="0.2">
      <c r="A29" s="264" t="s">
        <v>946</v>
      </c>
      <c r="B29" s="264" t="s">
        <v>947</v>
      </c>
      <c r="C29" s="269" t="s">
        <v>948</v>
      </c>
      <c r="D29" s="275">
        <v>0</v>
      </c>
      <c r="E29" s="275">
        <v>0</v>
      </c>
      <c r="F29" s="275">
        <v>0</v>
      </c>
      <c r="G29" s="275">
        <v>0</v>
      </c>
    </row>
    <row r="30" spans="1:7" x14ac:dyDescent="0.2">
      <c r="A30" s="266" t="s">
        <v>949</v>
      </c>
      <c r="B30" s="264" t="s">
        <v>950</v>
      </c>
      <c r="C30" s="269" t="s">
        <v>951</v>
      </c>
      <c r="D30" s="275">
        <v>0</v>
      </c>
      <c r="E30" s="275">
        <v>0</v>
      </c>
      <c r="F30" s="275">
        <v>0</v>
      </c>
      <c r="G30" s="275">
        <v>0</v>
      </c>
    </row>
    <row r="31" spans="1:7" x14ac:dyDescent="0.2">
      <c r="A31" s="1056" t="s">
        <v>952</v>
      </c>
      <c r="B31" s="1056" t="s">
        <v>953</v>
      </c>
      <c r="C31" s="1057" t="s">
        <v>59</v>
      </c>
      <c r="D31" s="1037">
        <v>0</v>
      </c>
      <c r="E31" s="1037">
        <v>0</v>
      </c>
      <c r="F31" s="1037">
        <v>0</v>
      </c>
      <c r="G31" s="1037">
        <v>0</v>
      </c>
    </row>
    <row r="32" spans="1:7" x14ac:dyDescent="0.2">
      <c r="A32" s="264" t="s">
        <v>954</v>
      </c>
      <c r="B32" s="264" t="s">
        <v>955</v>
      </c>
      <c r="C32" s="269" t="s">
        <v>956</v>
      </c>
      <c r="D32" s="275">
        <v>0</v>
      </c>
      <c r="E32" s="275">
        <v>0</v>
      </c>
      <c r="F32" s="275">
        <v>0</v>
      </c>
      <c r="G32" s="275">
        <v>0</v>
      </c>
    </row>
    <row r="33" spans="1:7" s="196" customFormat="1" x14ac:dyDescent="0.2">
      <c r="A33" s="264" t="s">
        <v>957</v>
      </c>
      <c r="B33" s="264" t="s">
        <v>958</v>
      </c>
      <c r="C33" s="269" t="s">
        <v>959</v>
      </c>
      <c r="D33" s="275">
        <v>0</v>
      </c>
      <c r="E33" s="275">
        <v>0</v>
      </c>
      <c r="F33" s="275">
        <v>0</v>
      </c>
      <c r="G33" s="275">
        <v>0</v>
      </c>
    </row>
    <row r="34" spans="1:7" x14ac:dyDescent="0.2">
      <c r="A34" s="264" t="s">
        <v>960</v>
      </c>
      <c r="B34" s="264" t="s">
        <v>961</v>
      </c>
      <c r="C34" s="269" t="s">
        <v>962</v>
      </c>
      <c r="D34" s="275">
        <v>0</v>
      </c>
      <c r="E34" s="275">
        <v>0</v>
      </c>
      <c r="F34" s="275">
        <v>0</v>
      </c>
      <c r="G34" s="275">
        <v>0</v>
      </c>
    </row>
    <row r="35" spans="1:7" x14ac:dyDescent="0.2">
      <c r="A35" s="264" t="s">
        <v>966</v>
      </c>
      <c r="B35" s="264" t="s">
        <v>967</v>
      </c>
      <c r="C35" s="269" t="s">
        <v>968</v>
      </c>
      <c r="D35" s="275">
        <v>0</v>
      </c>
      <c r="E35" s="275">
        <v>0</v>
      </c>
      <c r="F35" s="275">
        <v>0</v>
      </c>
      <c r="G35" s="275">
        <v>0</v>
      </c>
    </row>
    <row r="36" spans="1:7" x14ac:dyDescent="0.2">
      <c r="A36" s="264" t="s">
        <v>969</v>
      </c>
      <c r="B36" s="264" t="s">
        <v>970</v>
      </c>
      <c r="C36" s="269" t="s">
        <v>971</v>
      </c>
      <c r="D36" s="275">
        <v>0</v>
      </c>
      <c r="E36" s="275">
        <v>0</v>
      </c>
      <c r="F36" s="275">
        <v>0</v>
      </c>
      <c r="G36" s="275">
        <v>0</v>
      </c>
    </row>
    <row r="37" spans="1:7" x14ac:dyDescent="0.2">
      <c r="A37" s="1056" t="s">
        <v>978</v>
      </c>
      <c r="B37" s="1056" t="s">
        <v>979</v>
      </c>
      <c r="C37" s="1057" t="s">
        <v>59</v>
      </c>
      <c r="D37" s="1037">
        <v>0</v>
      </c>
      <c r="E37" s="1037">
        <v>0</v>
      </c>
      <c r="F37" s="1037">
        <v>0</v>
      </c>
      <c r="G37" s="1037">
        <v>0</v>
      </c>
    </row>
    <row r="38" spans="1:7" x14ac:dyDescent="0.2">
      <c r="A38" s="264" t="s">
        <v>980</v>
      </c>
      <c r="B38" s="264" t="s">
        <v>981</v>
      </c>
      <c r="C38" s="269" t="s">
        <v>982</v>
      </c>
      <c r="D38" s="275">
        <v>0</v>
      </c>
      <c r="E38" s="275">
        <v>0</v>
      </c>
      <c r="F38" s="275">
        <v>0</v>
      </c>
      <c r="G38" s="275">
        <v>0</v>
      </c>
    </row>
    <row r="39" spans="1:7" x14ac:dyDescent="0.2">
      <c r="A39" s="264" t="s">
        <v>983</v>
      </c>
      <c r="B39" s="264" t="s">
        <v>984</v>
      </c>
      <c r="C39" s="269" t="s">
        <v>985</v>
      </c>
      <c r="D39" s="275">
        <v>0</v>
      </c>
      <c r="E39" s="275">
        <v>0</v>
      </c>
      <c r="F39" s="275">
        <v>0</v>
      </c>
      <c r="G39" s="275">
        <v>0</v>
      </c>
    </row>
    <row r="40" spans="1:7" x14ac:dyDescent="0.2">
      <c r="A40" s="264" t="s">
        <v>986</v>
      </c>
      <c r="B40" s="264" t="s">
        <v>987</v>
      </c>
      <c r="C40" s="269" t="s">
        <v>988</v>
      </c>
      <c r="D40" s="275">
        <v>0</v>
      </c>
      <c r="E40" s="275">
        <v>0</v>
      </c>
      <c r="F40" s="275">
        <v>0</v>
      </c>
      <c r="G40" s="275">
        <v>0</v>
      </c>
    </row>
    <row r="41" spans="1:7" s="196" customFormat="1" x14ac:dyDescent="0.2">
      <c r="A41" s="264" t="s">
        <v>992</v>
      </c>
      <c r="B41" s="264" t="s">
        <v>993</v>
      </c>
      <c r="C41" s="269" t="s">
        <v>994</v>
      </c>
      <c r="D41" s="275">
        <v>0</v>
      </c>
      <c r="E41" s="275">
        <v>0</v>
      </c>
      <c r="F41" s="275">
        <v>0</v>
      </c>
      <c r="G41" s="275">
        <v>0</v>
      </c>
    </row>
    <row r="42" spans="1:7" s="196" customFormat="1" x14ac:dyDescent="0.2">
      <c r="A42" s="264" t="s">
        <v>995</v>
      </c>
      <c r="B42" s="268" t="s">
        <v>996</v>
      </c>
      <c r="C42" s="272" t="s">
        <v>997</v>
      </c>
      <c r="D42" s="275">
        <v>0</v>
      </c>
      <c r="E42" s="275">
        <v>0</v>
      </c>
      <c r="F42" s="275">
        <v>0</v>
      </c>
      <c r="G42" s="275">
        <v>0</v>
      </c>
    </row>
    <row r="43" spans="1:7" x14ac:dyDescent="0.2">
      <c r="A43" s="1056" t="s">
        <v>998</v>
      </c>
      <c r="B43" s="1056" t="s">
        <v>999</v>
      </c>
      <c r="C43" s="1057" t="s">
        <v>59</v>
      </c>
      <c r="D43" s="1037">
        <v>23922.153470000001</v>
      </c>
      <c r="E43" s="1037">
        <v>0</v>
      </c>
      <c r="F43" s="1037">
        <v>23922.153470000001</v>
      </c>
      <c r="G43" s="1037">
        <v>65195.546900000001</v>
      </c>
    </row>
    <row r="44" spans="1:7" x14ac:dyDescent="0.2">
      <c r="A44" s="1035" t="s">
        <v>1000</v>
      </c>
      <c r="B44" s="1035" t="s">
        <v>1001</v>
      </c>
      <c r="C44" s="1061" t="s">
        <v>59</v>
      </c>
      <c r="D44" s="1037">
        <v>0</v>
      </c>
      <c r="E44" s="1037">
        <v>0</v>
      </c>
      <c r="F44" s="1037">
        <v>0</v>
      </c>
      <c r="G44" s="1037">
        <v>1.4145000000000001</v>
      </c>
    </row>
    <row r="45" spans="1:7" x14ac:dyDescent="0.2">
      <c r="A45" s="264" t="s">
        <v>1002</v>
      </c>
      <c r="B45" s="264" t="s">
        <v>1003</v>
      </c>
      <c r="C45" s="269" t="s">
        <v>1004</v>
      </c>
      <c r="D45" s="275">
        <v>0</v>
      </c>
      <c r="E45" s="275">
        <v>0</v>
      </c>
      <c r="F45" s="275">
        <v>0</v>
      </c>
      <c r="G45" s="275">
        <v>0</v>
      </c>
    </row>
    <row r="46" spans="1:7" x14ac:dyDescent="0.2">
      <c r="A46" s="264" t="s">
        <v>1005</v>
      </c>
      <c r="B46" s="264" t="s">
        <v>1006</v>
      </c>
      <c r="C46" s="269" t="s">
        <v>1007</v>
      </c>
      <c r="D46" s="275">
        <v>0</v>
      </c>
      <c r="E46" s="275">
        <v>0</v>
      </c>
      <c r="F46" s="275">
        <v>0</v>
      </c>
      <c r="G46" s="275">
        <v>1.4145000000000001</v>
      </c>
    </row>
    <row r="47" spans="1:7" x14ac:dyDescent="0.2">
      <c r="A47" s="264" t="s">
        <v>1008</v>
      </c>
      <c r="B47" s="264" t="s">
        <v>1009</v>
      </c>
      <c r="C47" s="269" t="s">
        <v>1010</v>
      </c>
      <c r="D47" s="275">
        <v>0</v>
      </c>
      <c r="E47" s="275">
        <v>0</v>
      </c>
      <c r="F47" s="275">
        <v>0</v>
      </c>
      <c r="G47" s="275">
        <v>0</v>
      </c>
    </row>
    <row r="48" spans="1:7" x14ac:dyDescent="0.2">
      <c r="A48" s="264" t="s">
        <v>1011</v>
      </c>
      <c r="B48" s="264" t="s">
        <v>1012</v>
      </c>
      <c r="C48" s="269" t="s">
        <v>1013</v>
      </c>
      <c r="D48" s="275">
        <v>0</v>
      </c>
      <c r="E48" s="275">
        <v>0</v>
      </c>
      <c r="F48" s="275">
        <v>0</v>
      </c>
      <c r="G48" s="275">
        <v>0</v>
      </c>
    </row>
    <row r="49" spans="1:7" x14ac:dyDescent="0.2">
      <c r="A49" s="264" t="s">
        <v>1014</v>
      </c>
      <c r="B49" s="264" t="s">
        <v>1015</v>
      </c>
      <c r="C49" s="269" t="s">
        <v>1016</v>
      </c>
      <c r="D49" s="275">
        <v>0</v>
      </c>
      <c r="E49" s="275">
        <v>0</v>
      </c>
      <c r="F49" s="275">
        <v>0</v>
      </c>
      <c r="G49" s="275">
        <v>0</v>
      </c>
    </row>
    <row r="50" spans="1:7" x14ac:dyDescent="0.2">
      <c r="A50" s="264" t="s">
        <v>1017</v>
      </c>
      <c r="B50" s="264" t="s">
        <v>1018</v>
      </c>
      <c r="C50" s="269" t="s">
        <v>1019</v>
      </c>
      <c r="D50" s="275">
        <v>0</v>
      </c>
      <c r="E50" s="275">
        <v>0</v>
      </c>
      <c r="F50" s="275">
        <v>0</v>
      </c>
      <c r="G50" s="275">
        <v>0</v>
      </c>
    </row>
    <row r="51" spans="1:7" x14ac:dyDescent="0.2">
      <c r="A51" s="264" t="s">
        <v>1020</v>
      </c>
      <c r="B51" s="264" t="s">
        <v>1021</v>
      </c>
      <c r="C51" s="269" t="s">
        <v>1022</v>
      </c>
      <c r="D51" s="275">
        <v>0</v>
      </c>
      <c r="E51" s="275">
        <v>0</v>
      </c>
      <c r="F51" s="275">
        <v>0</v>
      </c>
      <c r="G51" s="275">
        <v>0</v>
      </c>
    </row>
    <row r="52" spans="1:7" x14ac:dyDescent="0.2">
      <c r="A52" s="264" t="s">
        <v>1023</v>
      </c>
      <c r="B52" s="264" t="s">
        <v>1024</v>
      </c>
      <c r="C52" s="269" t="s">
        <v>1025</v>
      </c>
      <c r="D52" s="275">
        <v>0</v>
      </c>
      <c r="E52" s="275">
        <v>0</v>
      </c>
      <c r="F52" s="275">
        <v>0</v>
      </c>
      <c r="G52" s="275">
        <v>0</v>
      </c>
    </row>
    <row r="53" spans="1:7" s="196" customFormat="1" x14ac:dyDescent="0.2">
      <c r="A53" s="264" t="s">
        <v>1026</v>
      </c>
      <c r="B53" s="264" t="s">
        <v>1027</v>
      </c>
      <c r="C53" s="269" t="s">
        <v>1028</v>
      </c>
      <c r="D53" s="275">
        <v>0</v>
      </c>
      <c r="E53" s="275">
        <v>0</v>
      </c>
      <c r="F53" s="275">
        <v>0</v>
      </c>
      <c r="G53" s="275">
        <v>0</v>
      </c>
    </row>
    <row r="54" spans="1:7" x14ac:dyDescent="0.2">
      <c r="A54" s="268" t="s">
        <v>1029</v>
      </c>
      <c r="B54" s="268" t="s">
        <v>1030</v>
      </c>
      <c r="C54" s="272" t="s">
        <v>1031</v>
      </c>
      <c r="D54" s="275">
        <v>0</v>
      </c>
      <c r="E54" s="275">
        <v>0</v>
      </c>
      <c r="F54" s="275">
        <v>0</v>
      </c>
      <c r="G54" s="275">
        <v>0</v>
      </c>
    </row>
    <row r="55" spans="1:7" x14ac:dyDescent="0.2">
      <c r="A55" s="1035" t="s">
        <v>1032</v>
      </c>
      <c r="B55" s="1035" t="s">
        <v>1033</v>
      </c>
      <c r="C55" s="1061" t="s">
        <v>59</v>
      </c>
      <c r="D55" s="1037">
        <v>15909.242819999999</v>
      </c>
      <c r="E55" s="1037">
        <v>0</v>
      </c>
      <c r="F55" s="1037">
        <v>15909.242819999999</v>
      </c>
      <c r="G55" s="1037">
        <v>36520.082300000002</v>
      </c>
    </row>
    <row r="56" spans="1:7" x14ac:dyDescent="0.2">
      <c r="A56" s="1043" t="s">
        <v>1034</v>
      </c>
      <c r="B56" s="1043" t="s">
        <v>1035</v>
      </c>
      <c r="C56" s="1063" t="s">
        <v>1036</v>
      </c>
      <c r="D56" s="275">
        <v>0</v>
      </c>
      <c r="E56" s="275">
        <v>0</v>
      </c>
      <c r="F56" s="275">
        <v>0</v>
      </c>
      <c r="G56" s="275">
        <v>0</v>
      </c>
    </row>
    <row r="57" spans="1:7" x14ac:dyDescent="0.2">
      <c r="A57" s="264" t="s">
        <v>1043</v>
      </c>
      <c r="B57" s="264" t="s">
        <v>1044</v>
      </c>
      <c r="C57" s="269" t="s">
        <v>1045</v>
      </c>
      <c r="D57" s="275">
        <v>47.39</v>
      </c>
      <c r="E57" s="275">
        <v>0</v>
      </c>
      <c r="F57" s="275">
        <v>47.39</v>
      </c>
      <c r="G57" s="275">
        <v>81.216489999999993</v>
      </c>
    </row>
    <row r="58" spans="1:7" x14ac:dyDescent="0.2">
      <c r="A58" s="264" t="s">
        <v>1046</v>
      </c>
      <c r="B58" s="264" t="s">
        <v>1047</v>
      </c>
      <c r="C58" s="269" t="s">
        <v>1048</v>
      </c>
      <c r="D58" s="275">
        <v>0</v>
      </c>
      <c r="E58" s="275">
        <v>0</v>
      </c>
      <c r="F58" s="275">
        <v>0</v>
      </c>
      <c r="G58" s="275">
        <v>12.70608</v>
      </c>
    </row>
    <row r="59" spans="1:7" x14ac:dyDescent="0.2">
      <c r="A59" s="264" t="s">
        <v>1049</v>
      </c>
      <c r="B59" s="264" t="s">
        <v>1050</v>
      </c>
      <c r="C59" s="269" t="s">
        <v>1051</v>
      </c>
      <c r="D59" s="275">
        <v>0</v>
      </c>
      <c r="E59" s="275">
        <v>0</v>
      </c>
      <c r="F59" s="275">
        <v>0</v>
      </c>
      <c r="G59" s="275">
        <v>0</v>
      </c>
    </row>
    <row r="60" spans="1:7" x14ac:dyDescent="0.2">
      <c r="A60" s="264" t="s">
        <v>1058</v>
      </c>
      <c r="B60" s="264" t="s">
        <v>1059</v>
      </c>
      <c r="C60" s="269" t="s">
        <v>1060</v>
      </c>
      <c r="D60" s="275">
        <v>0</v>
      </c>
      <c r="E60" s="275">
        <v>0</v>
      </c>
      <c r="F60" s="275">
        <v>0</v>
      </c>
      <c r="G60" s="275">
        <v>0</v>
      </c>
    </row>
    <row r="61" spans="1:7" x14ac:dyDescent="0.2">
      <c r="A61" s="264" t="s">
        <v>1061</v>
      </c>
      <c r="B61" s="264" t="s">
        <v>1062</v>
      </c>
      <c r="C61" s="269" t="s">
        <v>1063</v>
      </c>
      <c r="D61" s="275">
        <v>0</v>
      </c>
      <c r="E61" s="275">
        <v>0</v>
      </c>
      <c r="F61" s="275">
        <v>0</v>
      </c>
      <c r="G61" s="275">
        <v>0</v>
      </c>
    </row>
    <row r="62" spans="1:7" x14ac:dyDescent="0.2">
      <c r="A62" s="264" t="s">
        <v>1064</v>
      </c>
      <c r="B62" s="264" t="s">
        <v>1065</v>
      </c>
      <c r="C62" s="269" t="s">
        <v>1066</v>
      </c>
      <c r="D62" s="275">
        <v>0</v>
      </c>
      <c r="E62" s="275">
        <v>0</v>
      </c>
      <c r="F62" s="275">
        <v>0</v>
      </c>
      <c r="G62" s="275">
        <v>0</v>
      </c>
    </row>
    <row r="63" spans="1:7" x14ac:dyDescent="0.2">
      <c r="A63" s="264" t="s">
        <v>1067</v>
      </c>
      <c r="B63" s="264" t="s">
        <v>1068</v>
      </c>
      <c r="C63" s="269" t="s">
        <v>1069</v>
      </c>
      <c r="D63" s="275">
        <v>0</v>
      </c>
      <c r="E63" s="275">
        <v>0</v>
      </c>
      <c r="F63" s="275">
        <v>0</v>
      </c>
      <c r="G63" s="275">
        <v>0</v>
      </c>
    </row>
    <row r="64" spans="1:7" x14ac:dyDescent="0.2">
      <c r="A64" s="264" t="s">
        <v>1070</v>
      </c>
      <c r="B64" s="264" t="s">
        <v>1071</v>
      </c>
      <c r="C64" s="269" t="s">
        <v>1072</v>
      </c>
      <c r="D64" s="275">
        <v>0</v>
      </c>
      <c r="E64" s="275">
        <v>0</v>
      </c>
      <c r="F64" s="275">
        <v>0</v>
      </c>
      <c r="G64" s="275">
        <v>0</v>
      </c>
    </row>
    <row r="65" spans="1:7" x14ac:dyDescent="0.2">
      <c r="A65" s="264" t="s">
        <v>1073</v>
      </c>
      <c r="B65" s="264" t="s">
        <v>1074</v>
      </c>
      <c r="C65" s="269" t="s">
        <v>1075</v>
      </c>
      <c r="D65" s="275">
        <v>0</v>
      </c>
      <c r="E65" s="275">
        <v>0</v>
      </c>
      <c r="F65" s="275">
        <v>0</v>
      </c>
      <c r="G65" s="275">
        <v>0</v>
      </c>
    </row>
    <row r="66" spans="1:7" x14ac:dyDescent="0.2">
      <c r="A66" s="264" t="s">
        <v>1076</v>
      </c>
      <c r="B66" s="264" t="s">
        <v>60</v>
      </c>
      <c r="C66" s="269" t="s">
        <v>1077</v>
      </c>
      <c r="D66" s="275">
        <v>0</v>
      </c>
      <c r="E66" s="275">
        <v>0</v>
      </c>
      <c r="F66" s="275">
        <v>0</v>
      </c>
      <c r="G66" s="275">
        <v>0</v>
      </c>
    </row>
    <row r="67" spans="1:7" x14ac:dyDescent="0.2">
      <c r="A67" s="264" t="s">
        <v>1078</v>
      </c>
      <c r="B67" s="264" t="s">
        <v>1079</v>
      </c>
      <c r="C67" s="269" t="s">
        <v>1080</v>
      </c>
      <c r="D67" s="275">
        <v>0</v>
      </c>
      <c r="E67" s="275">
        <v>0</v>
      </c>
      <c r="F67" s="275">
        <v>0</v>
      </c>
      <c r="G67" s="275">
        <v>0</v>
      </c>
    </row>
    <row r="68" spans="1:7" x14ac:dyDescent="0.2">
      <c r="A68" s="264" t="s">
        <v>1081</v>
      </c>
      <c r="B68" s="264" t="s">
        <v>1082</v>
      </c>
      <c r="C68" s="269" t="s">
        <v>1083</v>
      </c>
      <c r="D68" s="275">
        <v>0</v>
      </c>
      <c r="E68" s="275">
        <v>0</v>
      </c>
      <c r="F68" s="275">
        <v>0</v>
      </c>
      <c r="G68" s="275">
        <v>0</v>
      </c>
    </row>
    <row r="69" spans="1:7" x14ac:dyDescent="0.2">
      <c r="A69" s="264" t="s">
        <v>1084</v>
      </c>
      <c r="B69" s="264" t="s">
        <v>1085</v>
      </c>
      <c r="C69" s="269" t="s">
        <v>1086</v>
      </c>
      <c r="D69" s="275">
        <v>0</v>
      </c>
      <c r="E69" s="275">
        <v>0</v>
      </c>
      <c r="F69" s="275">
        <v>0</v>
      </c>
      <c r="G69" s="275">
        <v>0</v>
      </c>
    </row>
    <row r="70" spans="1:7" x14ac:dyDescent="0.2">
      <c r="A70" s="264" t="s">
        <v>1102</v>
      </c>
      <c r="B70" s="264" t="s">
        <v>1103</v>
      </c>
      <c r="C70" s="269" t="s">
        <v>1104</v>
      </c>
      <c r="D70" s="275">
        <v>0</v>
      </c>
      <c r="E70" s="275">
        <v>0</v>
      </c>
      <c r="F70" s="275">
        <v>0</v>
      </c>
      <c r="G70" s="275">
        <v>0</v>
      </c>
    </row>
    <row r="71" spans="1:7" x14ac:dyDescent="0.2">
      <c r="A71" s="264" t="s">
        <v>1108</v>
      </c>
      <c r="B71" s="264" t="s">
        <v>1109</v>
      </c>
      <c r="C71" s="269" t="s">
        <v>1110</v>
      </c>
      <c r="D71" s="275">
        <v>92.851939999999999</v>
      </c>
      <c r="E71" s="275">
        <v>0</v>
      </c>
      <c r="F71" s="275">
        <v>92.851939999999999</v>
      </c>
      <c r="G71" s="275">
        <v>104.72882</v>
      </c>
    </row>
    <row r="72" spans="1:7" x14ac:dyDescent="0.2">
      <c r="A72" s="264" t="s">
        <v>1111</v>
      </c>
      <c r="B72" s="264" t="s">
        <v>1112</v>
      </c>
      <c r="C72" s="269" t="s">
        <v>1113</v>
      </c>
      <c r="D72" s="275">
        <v>18.835270000000001</v>
      </c>
      <c r="E72" s="275">
        <v>0</v>
      </c>
      <c r="F72" s="275">
        <v>18.835270000000001</v>
      </c>
      <c r="G72" s="275">
        <v>0</v>
      </c>
    </row>
    <row r="73" spans="1:7" x14ac:dyDescent="0.2">
      <c r="A73" s="264" t="s">
        <v>1114</v>
      </c>
      <c r="B73" s="264" t="s">
        <v>1115</v>
      </c>
      <c r="C73" s="269" t="s">
        <v>1116</v>
      </c>
      <c r="D73" s="275">
        <v>15749.945610000001</v>
      </c>
      <c r="E73" s="275">
        <v>0</v>
      </c>
      <c r="F73" s="275">
        <v>15749.945610000001</v>
      </c>
      <c r="G73" s="275">
        <v>36318.534290000003</v>
      </c>
    </row>
    <row r="74" spans="1:7" x14ac:dyDescent="0.2">
      <c r="A74" s="1068" t="s">
        <v>1117</v>
      </c>
      <c r="B74" s="1068" t="s">
        <v>1118</v>
      </c>
      <c r="C74" s="1069" t="s">
        <v>1119</v>
      </c>
      <c r="D74" s="1042">
        <v>0.22</v>
      </c>
      <c r="E74" s="1042">
        <v>0</v>
      </c>
      <c r="F74" s="1042">
        <v>0.22</v>
      </c>
      <c r="G74" s="1042">
        <v>2.89662</v>
      </c>
    </row>
    <row r="75" spans="1:7" x14ac:dyDescent="0.2">
      <c r="A75" s="1056" t="s">
        <v>1120</v>
      </c>
      <c r="B75" s="1056" t="s">
        <v>1121</v>
      </c>
      <c r="C75" s="1057" t="s">
        <v>59</v>
      </c>
      <c r="D75" s="1037">
        <v>8012.9106499999998</v>
      </c>
      <c r="E75" s="1037">
        <v>0</v>
      </c>
      <c r="F75" s="1037">
        <v>8012.9106499999998</v>
      </c>
      <c r="G75" s="1037">
        <v>28674.0501</v>
      </c>
    </row>
    <row r="76" spans="1:7" x14ac:dyDescent="0.2">
      <c r="A76" s="268" t="s">
        <v>1122</v>
      </c>
      <c r="B76" s="268" t="s">
        <v>1123</v>
      </c>
      <c r="C76" s="272" t="s">
        <v>1124</v>
      </c>
      <c r="D76" s="275">
        <v>0</v>
      </c>
      <c r="E76" s="275">
        <v>0</v>
      </c>
      <c r="F76" s="275">
        <v>0</v>
      </c>
      <c r="G76" s="275">
        <v>0</v>
      </c>
    </row>
    <row r="77" spans="1:7" x14ac:dyDescent="0.2">
      <c r="A77" s="264" t="s">
        <v>1125</v>
      </c>
      <c r="B77" s="264" t="s">
        <v>1126</v>
      </c>
      <c r="C77" s="269" t="s">
        <v>1127</v>
      </c>
      <c r="D77" s="275">
        <v>0</v>
      </c>
      <c r="E77" s="275">
        <v>0</v>
      </c>
      <c r="F77" s="275">
        <v>0</v>
      </c>
      <c r="G77" s="275">
        <v>0</v>
      </c>
    </row>
    <row r="78" spans="1:7" x14ac:dyDescent="0.2">
      <c r="A78" s="264" t="s">
        <v>1128</v>
      </c>
      <c r="B78" s="264" t="s">
        <v>1129</v>
      </c>
      <c r="C78" s="269" t="s">
        <v>1130</v>
      </c>
      <c r="D78" s="275">
        <v>0</v>
      </c>
      <c r="E78" s="275">
        <v>0</v>
      </c>
      <c r="F78" s="275">
        <v>0</v>
      </c>
      <c r="G78" s="275">
        <v>0</v>
      </c>
    </row>
    <row r="79" spans="1:7" s="193" customFormat="1" x14ac:dyDescent="0.2">
      <c r="A79" s="264" t="s">
        <v>1131</v>
      </c>
      <c r="B79" s="264" t="s">
        <v>1132</v>
      </c>
      <c r="C79" s="269" t="s">
        <v>1133</v>
      </c>
      <c r="D79" s="275">
        <v>0</v>
      </c>
      <c r="E79" s="275">
        <v>0</v>
      </c>
      <c r="F79" s="275">
        <v>0</v>
      </c>
      <c r="G79" s="275">
        <v>0</v>
      </c>
    </row>
    <row r="80" spans="1:7" s="193" customFormat="1" x14ac:dyDescent="0.2">
      <c r="A80" s="264" t="s">
        <v>1134</v>
      </c>
      <c r="B80" s="264" t="s">
        <v>1135</v>
      </c>
      <c r="C80" s="269" t="s">
        <v>1136</v>
      </c>
      <c r="D80" s="275">
        <v>0</v>
      </c>
      <c r="E80" s="275">
        <v>0</v>
      </c>
      <c r="F80" s="275">
        <v>0</v>
      </c>
      <c r="G80" s="275">
        <v>0</v>
      </c>
    </row>
    <row r="81" spans="1:7" s="196" customFormat="1" x14ac:dyDescent="0.2">
      <c r="A81" s="264" t="s">
        <v>1137</v>
      </c>
      <c r="B81" s="264" t="s">
        <v>1138</v>
      </c>
      <c r="C81" s="269" t="s">
        <v>1139</v>
      </c>
      <c r="D81" s="275">
        <v>7825.9052799999999</v>
      </c>
      <c r="E81" s="275">
        <v>0</v>
      </c>
      <c r="F81" s="275">
        <v>7825.9052799999999</v>
      </c>
      <c r="G81" s="275">
        <v>28480.599419999999</v>
      </c>
    </row>
    <row r="82" spans="1:7" s="196" customFormat="1" x14ac:dyDescent="0.2">
      <c r="A82" s="264" t="s">
        <v>1140</v>
      </c>
      <c r="B82" s="264" t="s">
        <v>1141</v>
      </c>
      <c r="C82" s="269" t="s">
        <v>1142</v>
      </c>
      <c r="D82" s="275">
        <v>166.18836999999999</v>
      </c>
      <c r="E82" s="275">
        <v>0</v>
      </c>
      <c r="F82" s="275">
        <v>166.18836999999999</v>
      </c>
      <c r="G82" s="275">
        <v>176.34667999999999</v>
      </c>
    </row>
    <row r="83" spans="1:7" x14ac:dyDescent="0.2">
      <c r="A83" s="264" t="s">
        <v>1149</v>
      </c>
      <c r="B83" s="264" t="s">
        <v>1150</v>
      </c>
      <c r="C83" s="269" t="s">
        <v>1151</v>
      </c>
      <c r="D83" s="275">
        <v>0</v>
      </c>
      <c r="E83" s="275">
        <v>0</v>
      </c>
      <c r="F83" s="275">
        <v>0</v>
      </c>
      <c r="G83" s="275">
        <v>0</v>
      </c>
    </row>
    <row r="84" spans="1:7" x14ac:dyDescent="0.2">
      <c r="A84" s="264" t="s">
        <v>1152</v>
      </c>
      <c r="B84" s="264" t="s">
        <v>1153</v>
      </c>
      <c r="C84" s="269" t="s">
        <v>1154</v>
      </c>
      <c r="D84" s="275">
        <v>0</v>
      </c>
      <c r="E84" s="275">
        <v>0</v>
      </c>
      <c r="F84" s="275">
        <v>0</v>
      </c>
      <c r="G84" s="275">
        <v>0</v>
      </c>
    </row>
    <row r="85" spans="1:7" x14ac:dyDescent="0.2">
      <c r="A85" s="1040" t="s">
        <v>1155</v>
      </c>
      <c r="B85" s="1040" t="s">
        <v>1156</v>
      </c>
      <c r="C85" s="1041" t="s">
        <v>1157</v>
      </c>
      <c r="D85" s="1042">
        <v>20.817</v>
      </c>
      <c r="E85" s="1042">
        <v>0</v>
      </c>
      <c r="F85" s="1042">
        <v>20.817</v>
      </c>
      <c r="G85" s="1042">
        <v>17.103999999999999</v>
      </c>
    </row>
    <row r="86" spans="1:7" x14ac:dyDescent="0.2">
      <c r="A86" s="245"/>
      <c r="B86" s="245"/>
      <c r="C86" s="245"/>
      <c r="D86" s="246"/>
      <c r="E86" s="247"/>
      <c r="F86" s="246"/>
      <c r="G86" s="246"/>
    </row>
    <row r="87" spans="1:7" x14ac:dyDescent="0.2">
      <c r="A87" s="245"/>
      <c r="B87" s="245"/>
      <c r="C87" s="245"/>
      <c r="D87" s="246"/>
      <c r="E87" s="247"/>
      <c r="F87" s="246"/>
      <c r="G87" s="246"/>
    </row>
    <row r="88" spans="1:7" s="196" customFormat="1" x14ac:dyDescent="0.2">
      <c r="A88" s="368"/>
      <c r="B88" s="244"/>
      <c r="C88" s="1065"/>
      <c r="D88" s="1049">
        <v>1</v>
      </c>
      <c r="E88" s="1049">
        <v>2</v>
      </c>
      <c r="F88" s="239"/>
      <c r="G88" s="240"/>
    </row>
    <row r="89" spans="1:7" x14ac:dyDescent="0.2">
      <c r="A89" s="1431" t="s">
        <v>881</v>
      </c>
      <c r="B89" s="1432"/>
      <c r="C89" s="1437" t="s">
        <v>882</v>
      </c>
      <c r="D89" s="1451" t="s">
        <v>883</v>
      </c>
      <c r="E89" s="1451"/>
      <c r="F89" s="239"/>
      <c r="G89" s="240"/>
    </row>
    <row r="90" spans="1:7" x14ac:dyDescent="0.2">
      <c r="A90" s="1435"/>
      <c r="B90" s="1436"/>
      <c r="C90" s="1442"/>
      <c r="D90" s="1050" t="s">
        <v>884</v>
      </c>
      <c r="E90" s="1051" t="s">
        <v>885</v>
      </c>
      <c r="F90" s="239"/>
      <c r="G90" s="240"/>
    </row>
    <row r="91" spans="1:7" ht="13.5" customHeight="1" x14ac:dyDescent="0.2">
      <c r="A91" s="1056"/>
      <c r="B91" s="1056" t="s">
        <v>1158</v>
      </c>
      <c r="C91" s="1057" t="s">
        <v>59</v>
      </c>
      <c r="D91" s="1058">
        <v>26093.950420000001</v>
      </c>
      <c r="E91" s="1058">
        <v>69442.821819999997</v>
      </c>
      <c r="F91" s="237"/>
      <c r="G91" s="238"/>
    </row>
    <row r="92" spans="1:7" x14ac:dyDescent="0.2">
      <c r="A92" s="1056" t="s">
        <v>1159</v>
      </c>
      <c r="B92" s="1056" t="s">
        <v>1160</v>
      </c>
      <c r="C92" s="1057" t="s">
        <v>59</v>
      </c>
      <c r="D92" s="1058">
        <v>5333.93192</v>
      </c>
      <c r="E92" s="1058">
        <v>7452.8579</v>
      </c>
      <c r="F92" s="237"/>
      <c r="G92" s="238"/>
    </row>
    <row r="93" spans="1:7" x14ac:dyDescent="0.2">
      <c r="A93" s="1056" t="s">
        <v>1161</v>
      </c>
      <c r="B93" s="1056" t="s">
        <v>1162</v>
      </c>
      <c r="C93" s="1057" t="s">
        <v>59</v>
      </c>
      <c r="D93" s="1058">
        <v>961.20376999999996</v>
      </c>
      <c r="E93" s="1058">
        <v>3801.7870200000002</v>
      </c>
      <c r="F93" s="237"/>
      <c r="G93" s="238"/>
    </row>
    <row r="94" spans="1:7" s="196" customFormat="1" x14ac:dyDescent="0.2">
      <c r="A94" s="264" t="s">
        <v>1163</v>
      </c>
      <c r="B94" s="264" t="s">
        <v>1164</v>
      </c>
      <c r="C94" s="269" t="s">
        <v>1165</v>
      </c>
      <c r="D94" s="275">
        <v>841.36692000000005</v>
      </c>
      <c r="E94" s="275">
        <v>3637.3939300000002</v>
      </c>
      <c r="F94" s="239"/>
      <c r="G94" s="240"/>
    </row>
    <row r="95" spans="1:7" x14ac:dyDescent="0.2">
      <c r="A95" s="264" t="s">
        <v>1166</v>
      </c>
      <c r="B95" s="264" t="s">
        <v>1167</v>
      </c>
      <c r="C95" s="269" t="s">
        <v>1168</v>
      </c>
      <c r="D95" s="275">
        <v>119.83685</v>
      </c>
      <c r="E95" s="275">
        <v>164.39309</v>
      </c>
      <c r="F95" s="239"/>
      <c r="G95" s="234"/>
    </row>
    <row r="96" spans="1:7" x14ac:dyDescent="0.2">
      <c r="A96" s="264" t="s">
        <v>1169</v>
      </c>
      <c r="B96" s="264" t="s">
        <v>1170</v>
      </c>
      <c r="C96" s="269" t="s">
        <v>1171</v>
      </c>
      <c r="D96" s="275">
        <v>0</v>
      </c>
      <c r="E96" s="275">
        <v>0</v>
      </c>
      <c r="F96" s="241"/>
      <c r="G96" s="234"/>
    </row>
    <row r="97" spans="1:7" x14ac:dyDescent="0.2">
      <c r="A97" s="264" t="s">
        <v>1172</v>
      </c>
      <c r="B97" s="264" t="s">
        <v>1173</v>
      </c>
      <c r="C97" s="269" t="s">
        <v>1174</v>
      </c>
      <c r="D97" s="275">
        <v>0</v>
      </c>
      <c r="E97" s="275">
        <v>0</v>
      </c>
      <c r="F97" s="241"/>
      <c r="G97" s="234"/>
    </row>
    <row r="98" spans="1:7" s="196" customFormat="1" x14ac:dyDescent="0.2">
      <c r="A98" s="264" t="s">
        <v>1175</v>
      </c>
      <c r="B98" s="264" t="s">
        <v>1176</v>
      </c>
      <c r="C98" s="269" t="s">
        <v>1177</v>
      </c>
      <c r="D98" s="275">
        <v>0</v>
      </c>
      <c r="E98" s="275">
        <v>0</v>
      </c>
      <c r="F98" s="241"/>
      <c r="G98" s="234"/>
    </row>
    <row r="99" spans="1:7" s="196" customFormat="1" x14ac:dyDescent="0.2">
      <c r="A99" s="264" t="s">
        <v>1178</v>
      </c>
      <c r="B99" s="264" t="s">
        <v>1179</v>
      </c>
      <c r="C99" s="269" t="s">
        <v>1180</v>
      </c>
      <c r="D99" s="275">
        <v>0</v>
      </c>
      <c r="E99" s="275">
        <v>0</v>
      </c>
      <c r="F99" s="241"/>
      <c r="G99" s="234"/>
    </row>
    <row r="100" spans="1:7" x14ac:dyDescent="0.2">
      <c r="A100" s="1056" t="s">
        <v>1181</v>
      </c>
      <c r="B100" s="1056" t="s">
        <v>1182</v>
      </c>
      <c r="C100" s="1057" t="s">
        <v>59</v>
      </c>
      <c r="D100" s="1037">
        <v>4325.8932500000001</v>
      </c>
      <c r="E100" s="1037">
        <v>3417.0024199999998</v>
      </c>
      <c r="F100" s="237"/>
      <c r="G100" s="238"/>
    </row>
    <row r="101" spans="1:7" s="196" customFormat="1" x14ac:dyDescent="0.2">
      <c r="A101" s="264" t="s">
        <v>1183</v>
      </c>
      <c r="B101" s="264" t="s">
        <v>1184</v>
      </c>
      <c r="C101" s="269" t="s">
        <v>1185</v>
      </c>
      <c r="D101" s="275">
        <v>449.8605</v>
      </c>
      <c r="E101" s="275">
        <v>403.04680999999999</v>
      </c>
      <c r="F101" s="239"/>
      <c r="G101" s="240"/>
    </row>
    <row r="102" spans="1:7" x14ac:dyDescent="0.2">
      <c r="A102" s="264" t="s">
        <v>1186</v>
      </c>
      <c r="B102" s="264" t="s">
        <v>1187</v>
      </c>
      <c r="C102" s="269" t="s">
        <v>1188</v>
      </c>
      <c r="D102" s="275">
        <v>156.14993000000001</v>
      </c>
      <c r="E102" s="275">
        <v>176.18366</v>
      </c>
      <c r="F102" s="239"/>
      <c r="G102" s="240"/>
    </row>
    <row r="103" spans="1:7" x14ac:dyDescent="0.2">
      <c r="A103" s="264" t="s">
        <v>1189</v>
      </c>
      <c r="B103" s="264" t="s">
        <v>1190</v>
      </c>
      <c r="C103" s="269" t="s">
        <v>1191</v>
      </c>
      <c r="D103" s="275">
        <v>631.39485000000002</v>
      </c>
      <c r="E103" s="275">
        <v>444.14008000000001</v>
      </c>
      <c r="F103" s="239"/>
      <c r="G103" s="240"/>
    </row>
    <row r="104" spans="1:7" x14ac:dyDescent="0.2">
      <c r="A104" s="264" t="s">
        <v>1192</v>
      </c>
      <c r="B104" s="264" t="s">
        <v>1193</v>
      </c>
      <c r="C104" s="269" t="s">
        <v>1194</v>
      </c>
      <c r="D104" s="275">
        <v>0</v>
      </c>
      <c r="E104" s="275">
        <v>0</v>
      </c>
      <c r="F104" s="241"/>
      <c r="G104" s="234"/>
    </row>
    <row r="105" spans="1:7" x14ac:dyDescent="0.2">
      <c r="A105" s="264" t="s">
        <v>1195</v>
      </c>
      <c r="B105" s="264" t="s">
        <v>1196</v>
      </c>
      <c r="C105" s="269" t="s">
        <v>1197</v>
      </c>
      <c r="D105" s="275">
        <v>3088.4879700000001</v>
      </c>
      <c r="E105" s="275">
        <v>2393.6318700000002</v>
      </c>
      <c r="F105" s="239"/>
      <c r="G105" s="240"/>
    </row>
    <row r="106" spans="1:7" x14ac:dyDescent="0.2">
      <c r="A106" s="1056" t="s">
        <v>1201</v>
      </c>
      <c r="B106" s="1056" t="s">
        <v>1202</v>
      </c>
      <c r="C106" s="1057" t="s">
        <v>59</v>
      </c>
      <c r="D106" s="1037">
        <v>46.834899999999998</v>
      </c>
      <c r="E106" s="1037">
        <v>234.06845999999999</v>
      </c>
      <c r="F106" s="237"/>
      <c r="G106" s="238"/>
    </row>
    <row r="107" spans="1:7" s="196" customFormat="1" x14ac:dyDescent="0.2">
      <c r="A107" s="264" t="s">
        <v>1203</v>
      </c>
      <c r="B107" s="264" t="s">
        <v>1204</v>
      </c>
      <c r="C107" s="269" t="s">
        <v>59</v>
      </c>
      <c r="D107" s="275">
        <v>46.834899999999998</v>
      </c>
      <c r="E107" s="275">
        <v>234.06845999999999</v>
      </c>
      <c r="F107" s="239"/>
      <c r="G107" s="234"/>
    </row>
    <row r="108" spans="1:7" x14ac:dyDescent="0.2">
      <c r="A108" s="264" t="s">
        <v>1205</v>
      </c>
      <c r="B108" s="264" t="s">
        <v>1206</v>
      </c>
      <c r="C108" s="269" t="s">
        <v>1207</v>
      </c>
      <c r="D108" s="275">
        <v>0</v>
      </c>
      <c r="E108" s="275">
        <v>0</v>
      </c>
      <c r="F108" s="241"/>
      <c r="G108" s="240"/>
    </row>
    <row r="109" spans="1:7" x14ac:dyDescent="0.2">
      <c r="A109" s="264" t="s">
        <v>1208</v>
      </c>
      <c r="B109" s="264" t="s">
        <v>1209</v>
      </c>
      <c r="C109" s="269" t="s">
        <v>1210</v>
      </c>
      <c r="D109" s="275">
        <v>0</v>
      </c>
      <c r="E109" s="275">
        <v>0</v>
      </c>
      <c r="F109" s="241"/>
      <c r="G109" s="234"/>
    </row>
    <row r="110" spans="1:7" x14ac:dyDescent="0.2">
      <c r="A110" s="1056" t="s">
        <v>1211</v>
      </c>
      <c r="B110" s="1056" t="s">
        <v>1212</v>
      </c>
      <c r="C110" s="1057" t="s">
        <v>59</v>
      </c>
      <c r="D110" s="1037">
        <v>20760.018499999998</v>
      </c>
      <c r="E110" s="1037">
        <v>61989.963920000002</v>
      </c>
      <c r="F110" s="237"/>
      <c r="G110" s="238"/>
    </row>
    <row r="111" spans="1:7" x14ac:dyDescent="0.2">
      <c r="A111" s="1056" t="s">
        <v>1213</v>
      </c>
      <c r="B111" s="1056" t="s">
        <v>1214</v>
      </c>
      <c r="C111" s="1057" t="s">
        <v>59</v>
      </c>
      <c r="D111" s="1037">
        <v>0</v>
      </c>
      <c r="E111" s="1037">
        <v>0</v>
      </c>
      <c r="F111" s="237"/>
      <c r="G111" s="238"/>
    </row>
    <row r="112" spans="1:7" x14ac:dyDescent="0.2">
      <c r="A112" s="264" t="s">
        <v>1215</v>
      </c>
      <c r="B112" s="264" t="s">
        <v>1214</v>
      </c>
      <c r="C112" s="269" t="s">
        <v>1216</v>
      </c>
      <c r="D112" s="275">
        <v>0</v>
      </c>
      <c r="E112" s="275">
        <v>0</v>
      </c>
      <c r="F112" s="241"/>
      <c r="G112" s="234"/>
    </row>
    <row r="113" spans="1:7" x14ac:dyDescent="0.2">
      <c r="A113" s="1056" t="s">
        <v>1217</v>
      </c>
      <c r="B113" s="1056" t="s">
        <v>1218</v>
      </c>
      <c r="C113" s="1057" t="s">
        <v>59</v>
      </c>
      <c r="D113" s="1037">
        <v>19114.429800000002</v>
      </c>
      <c r="E113" s="1037">
        <v>45730.414900000003</v>
      </c>
      <c r="F113" s="237"/>
      <c r="G113" s="238"/>
    </row>
    <row r="114" spans="1:7" x14ac:dyDescent="0.2">
      <c r="A114" s="264" t="s">
        <v>1219</v>
      </c>
      <c r="B114" s="264" t="s">
        <v>1220</v>
      </c>
      <c r="C114" s="269" t="s">
        <v>1221</v>
      </c>
      <c r="D114" s="275">
        <v>0</v>
      </c>
      <c r="E114" s="275">
        <v>0</v>
      </c>
      <c r="F114" s="241"/>
      <c r="G114" s="234"/>
    </row>
    <row r="115" spans="1:7" x14ac:dyDescent="0.2">
      <c r="A115" s="264" t="s">
        <v>1222</v>
      </c>
      <c r="B115" s="264" t="s">
        <v>1223</v>
      </c>
      <c r="C115" s="269" t="s">
        <v>1224</v>
      </c>
      <c r="D115" s="275">
        <v>0</v>
      </c>
      <c r="E115" s="275">
        <v>26407.215550000001</v>
      </c>
      <c r="F115" s="241"/>
      <c r="G115" s="234"/>
    </row>
    <row r="116" spans="1:7" x14ac:dyDescent="0.2">
      <c r="A116" s="264" t="s">
        <v>1228</v>
      </c>
      <c r="B116" s="264" t="s">
        <v>1229</v>
      </c>
      <c r="C116" s="269" t="s">
        <v>1230</v>
      </c>
      <c r="D116" s="275">
        <v>0</v>
      </c>
      <c r="E116" s="275">
        <v>0</v>
      </c>
      <c r="F116" s="241"/>
      <c r="G116" s="234"/>
    </row>
    <row r="117" spans="1:7" x14ac:dyDescent="0.2">
      <c r="A117" s="264" t="s">
        <v>1237</v>
      </c>
      <c r="B117" s="264" t="s">
        <v>1238</v>
      </c>
      <c r="C117" s="269" t="s">
        <v>1239</v>
      </c>
      <c r="D117" s="275">
        <v>0</v>
      </c>
      <c r="E117" s="275">
        <v>0</v>
      </c>
      <c r="F117" s="241"/>
      <c r="G117" s="234"/>
    </row>
    <row r="118" spans="1:7" x14ac:dyDescent="0.2">
      <c r="A118" s="264" t="s">
        <v>1240</v>
      </c>
      <c r="B118" s="264" t="s">
        <v>1241</v>
      </c>
      <c r="C118" s="269" t="s">
        <v>1242</v>
      </c>
      <c r="D118" s="275">
        <v>19114.429800000002</v>
      </c>
      <c r="E118" s="275">
        <v>19323.199349999999</v>
      </c>
      <c r="F118" s="241"/>
      <c r="G118" s="234"/>
    </row>
    <row r="119" spans="1:7" x14ac:dyDescent="0.2">
      <c r="A119" s="1056" t="s">
        <v>1243</v>
      </c>
      <c r="B119" s="1056" t="s">
        <v>1244</v>
      </c>
      <c r="C119" s="1057" t="s">
        <v>59</v>
      </c>
      <c r="D119" s="1037">
        <v>1645.5887</v>
      </c>
      <c r="E119" s="1037">
        <v>16259.54902</v>
      </c>
      <c r="F119" s="237"/>
      <c r="G119" s="238"/>
    </row>
    <row r="120" spans="1:7" x14ac:dyDescent="0.2">
      <c r="A120" s="264" t="s">
        <v>1245</v>
      </c>
      <c r="B120" s="264" t="s">
        <v>1246</v>
      </c>
      <c r="C120" s="269" t="s">
        <v>1247</v>
      </c>
      <c r="D120" s="275">
        <v>0</v>
      </c>
      <c r="E120" s="275">
        <v>0</v>
      </c>
      <c r="F120" s="241"/>
      <c r="G120" s="234"/>
    </row>
    <row r="121" spans="1:7" x14ac:dyDescent="0.2">
      <c r="A121" s="264" t="s">
        <v>1254</v>
      </c>
      <c r="B121" s="264" t="s">
        <v>1255</v>
      </c>
      <c r="C121" s="269" t="s">
        <v>1256</v>
      </c>
      <c r="D121" s="275">
        <v>0</v>
      </c>
      <c r="E121" s="275">
        <v>0</v>
      </c>
      <c r="F121" s="241"/>
      <c r="G121" s="234"/>
    </row>
    <row r="122" spans="1:7" x14ac:dyDescent="0.2">
      <c r="A122" s="264" t="s">
        <v>1257</v>
      </c>
      <c r="B122" s="264" t="s">
        <v>1258</v>
      </c>
      <c r="C122" s="269" t="s">
        <v>1259</v>
      </c>
      <c r="D122" s="275">
        <v>124.64129</v>
      </c>
      <c r="E122" s="275">
        <v>2064.23128</v>
      </c>
      <c r="F122" s="239"/>
      <c r="G122" s="240"/>
    </row>
    <row r="123" spans="1:7" x14ac:dyDescent="0.2">
      <c r="A123" s="264" t="s">
        <v>1263</v>
      </c>
      <c r="B123" s="264" t="s">
        <v>1264</v>
      </c>
      <c r="C123" s="269" t="s">
        <v>1265</v>
      </c>
      <c r="D123" s="275">
        <v>0</v>
      </c>
      <c r="E123" s="275">
        <v>0</v>
      </c>
      <c r="F123" s="239"/>
      <c r="G123" s="240"/>
    </row>
    <row r="124" spans="1:7" x14ac:dyDescent="0.2">
      <c r="A124" s="264" t="s">
        <v>1269</v>
      </c>
      <c r="B124" s="264" t="s">
        <v>1270</v>
      </c>
      <c r="C124" s="269" t="s">
        <v>1271</v>
      </c>
      <c r="D124" s="275">
        <v>0</v>
      </c>
      <c r="E124" s="275">
        <v>11175.8</v>
      </c>
      <c r="F124" s="241"/>
      <c r="G124" s="234"/>
    </row>
    <row r="125" spans="1:7" ht="12.75" customHeight="1" x14ac:dyDescent="0.2">
      <c r="A125" s="264" t="s">
        <v>1272</v>
      </c>
      <c r="B125" s="264" t="s">
        <v>1273</v>
      </c>
      <c r="C125" s="269" t="s">
        <v>1274</v>
      </c>
      <c r="D125" s="275">
        <v>892.11400000000003</v>
      </c>
      <c r="E125" s="275">
        <v>1787.963</v>
      </c>
      <c r="F125" s="239"/>
      <c r="G125" s="240"/>
    </row>
    <row r="126" spans="1:7" ht="12.75" customHeight="1" x14ac:dyDescent="0.2">
      <c r="A126" s="264" t="s">
        <v>1275</v>
      </c>
      <c r="B126" s="264" t="s">
        <v>1276</v>
      </c>
      <c r="C126" s="269" t="s">
        <v>1277</v>
      </c>
      <c r="D126" s="275">
        <v>0</v>
      </c>
      <c r="E126" s="275">
        <v>9.7070000000000007</v>
      </c>
      <c r="F126" s="239"/>
      <c r="G126" s="240"/>
    </row>
    <row r="127" spans="1:7" ht="12.75" customHeight="1" x14ac:dyDescent="0.2">
      <c r="A127" s="264" t="s">
        <v>1278</v>
      </c>
      <c r="B127" s="264" t="s">
        <v>1062</v>
      </c>
      <c r="C127" s="269" t="s">
        <v>1063</v>
      </c>
      <c r="D127" s="275">
        <v>327.512</v>
      </c>
      <c r="E127" s="275">
        <v>627.77</v>
      </c>
      <c r="F127" s="239"/>
      <c r="G127" s="240"/>
    </row>
    <row r="128" spans="1:7" ht="12.75" customHeight="1" x14ac:dyDescent="0.2">
      <c r="A128" s="264" t="s">
        <v>1279</v>
      </c>
      <c r="B128" s="264" t="s">
        <v>1065</v>
      </c>
      <c r="C128" s="269" t="s">
        <v>1066</v>
      </c>
      <c r="D128" s="275">
        <v>141.422</v>
      </c>
      <c r="E128" s="275">
        <v>289.68</v>
      </c>
      <c r="F128" s="239"/>
      <c r="G128" s="240"/>
    </row>
    <row r="129" spans="1:7" ht="12.75" customHeight="1" x14ac:dyDescent="0.2">
      <c r="A129" s="264" t="s">
        <v>1280</v>
      </c>
      <c r="B129" s="264" t="s">
        <v>1068</v>
      </c>
      <c r="C129" s="269" t="s">
        <v>1069</v>
      </c>
      <c r="D129" s="275">
        <v>0</v>
      </c>
      <c r="E129" s="275">
        <v>0</v>
      </c>
      <c r="F129" s="239"/>
      <c r="G129" s="240"/>
    </row>
    <row r="130" spans="1:7" ht="12.75" customHeight="1" x14ac:dyDescent="0.2">
      <c r="A130" s="264" t="s">
        <v>1281</v>
      </c>
      <c r="B130" s="264" t="s">
        <v>1071</v>
      </c>
      <c r="C130" s="269" t="s">
        <v>1072</v>
      </c>
      <c r="D130" s="275">
        <v>0</v>
      </c>
      <c r="E130" s="275">
        <v>0</v>
      </c>
      <c r="F130" s="239"/>
      <c r="G130" s="240"/>
    </row>
    <row r="131" spans="1:7" ht="12.75" customHeight="1" x14ac:dyDescent="0.2">
      <c r="A131" s="264" t="s">
        <v>1282</v>
      </c>
      <c r="B131" s="264" t="s">
        <v>1074</v>
      </c>
      <c r="C131" s="269" t="s">
        <v>1075</v>
      </c>
      <c r="D131" s="275">
        <v>82.992999999999995</v>
      </c>
      <c r="E131" s="275">
        <v>174.934</v>
      </c>
      <c r="F131" s="241"/>
      <c r="G131" s="234"/>
    </row>
    <row r="132" spans="1:7" ht="12.75" customHeight="1" x14ac:dyDescent="0.2">
      <c r="A132" s="264" t="s">
        <v>1283</v>
      </c>
      <c r="B132" s="264" t="s">
        <v>60</v>
      </c>
      <c r="C132" s="269" t="s">
        <v>1077</v>
      </c>
      <c r="D132" s="275">
        <v>0</v>
      </c>
      <c r="E132" s="275">
        <v>0</v>
      </c>
      <c r="F132" s="239"/>
      <c r="G132" s="240"/>
    </row>
    <row r="133" spans="1:7" ht="12.75" customHeight="1" x14ac:dyDescent="0.2">
      <c r="A133" s="264" t="s">
        <v>1284</v>
      </c>
      <c r="B133" s="264" t="s">
        <v>1285</v>
      </c>
      <c r="C133" s="269" t="s">
        <v>1286</v>
      </c>
      <c r="D133" s="275">
        <v>0</v>
      </c>
      <c r="E133" s="275">
        <v>0</v>
      </c>
      <c r="F133" s="239"/>
      <c r="G133" s="240"/>
    </row>
    <row r="134" spans="1:7" ht="12.75" customHeight="1" x14ac:dyDescent="0.2">
      <c r="A134" s="264" t="s">
        <v>1287</v>
      </c>
      <c r="B134" s="264" t="s">
        <v>1288</v>
      </c>
      <c r="C134" s="269" t="s">
        <v>1289</v>
      </c>
      <c r="D134" s="275">
        <v>0</v>
      </c>
      <c r="E134" s="275">
        <v>0</v>
      </c>
      <c r="F134" s="239"/>
      <c r="G134" s="240"/>
    </row>
    <row r="135" spans="1:7" ht="12.75" customHeight="1" x14ac:dyDescent="0.2">
      <c r="A135" s="264" t="s">
        <v>1290</v>
      </c>
      <c r="B135" s="264" t="s">
        <v>1291</v>
      </c>
      <c r="C135" s="269" t="s">
        <v>1292</v>
      </c>
      <c r="D135" s="275">
        <v>0</v>
      </c>
      <c r="E135" s="275">
        <v>0</v>
      </c>
      <c r="F135" s="241"/>
      <c r="G135" s="234"/>
    </row>
    <row r="136" spans="1:7" ht="12.75" customHeight="1" x14ac:dyDescent="0.2">
      <c r="A136" s="264" t="s">
        <v>1306</v>
      </c>
      <c r="B136" s="264" t="s">
        <v>1307</v>
      </c>
      <c r="C136" s="269" t="s">
        <v>1308</v>
      </c>
      <c r="D136" s="275">
        <v>0</v>
      </c>
      <c r="E136" s="275">
        <v>0</v>
      </c>
      <c r="F136" s="241"/>
      <c r="G136" s="234"/>
    </row>
    <row r="137" spans="1:7" ht="12.75" customHeight="1" x14ac:dyDescent="0.2">
      <c r="A137" s="264" t="s">
        <v>1310</v>
      </c>
      <c r="B137" s="264" t="s">
        <v>1311</v>
      </c>
      <c r="C137" s="269" t="s">
        <v>1312</v>
      </c>
      <c r="D137" s="275">
        <v>3.9554100000000001</v>
      </c>
      <c r="E137" s="275">
        <v>0</v>
      </c>
      <c r="F137" s="241"/>
      <c r="G137" s="234"/>
    </row>
    <row r="138" spans="1:7" ht="12.75" customHeight="1" x14ac:dyDescent="0.2">
      <c r="A138" s="264" t="s">
        <v>1313</v>
      </c>
      <c r="B138" s="264" t="s">
        <v>1314</v>
      </c>
      <c r="C138" s="269" t="s">
        <v>1315</v>
      </c>
      <c r="D138" s="275">
        <v>0</v>
      </c>
      <c r="E138" s="275">
        <v>0</v>
      </c>
      <c r="F138" s="241"/>
      <c r="G138" s="234"/>
    </row>
    <row r="139" spans="1:7" ht="12.75" customHeight="1" x14ac:dyDescent="0.2">
      <c r="A139" s="264" t="s">
        <v>1316</v>
      </c>
      <c r="B139" s="264" t="s">
        <v>1317</v>
      </c>
      <c r="C139" s="269" t="s">
        <v>1318</v>
      </c>
      <c r="D139" s="275">
        <v>46.8</v>
      </c>
      <c r="E139" s="275">
        <v>79.734999999999999</v>
      </c>
      <c r="F139" s="241"/>
      <c r="G139" s="234"/>
    </row>
    <row r="140" spans="1:7" ht="12.75" customHeight="1" x14ac:dyDescent="0.2">
      <c r="A140" s="1040" t="s">
        <v>1319</v>
      </c>
      <c r="B140" s="1040" t="s">
        <v>1320</v>
      </c>
      <c r="C140" s="1041" t="s">
        <v>1321</v>
      </c>
      <c r="D140" s="1042">
        <v>26.151</v>
      </c>
      <c r="E140" s="1042">
        <v>49.728740000000002</v>
      </c>
      <c r="F140" s="241"/>
      <c r="G140" s="234"/>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8" firstPageNumber="436" fitToHeight="2" orientation="portrait" useFirstPageNumber="1" r:id="rId1"/>
  <headerFooter>
    <oddHeader>&amp;L&amp;"Tahoma,Kurzíva"Závěrečný účet Moravskoslezského kraje za rok 2025&amp;R&amp;"Tahoma,Kurzíva"Tabulka č. 53</oddHeader>
    <oddFooter>&amp;C&amp;"Tahoma,Obyčejné"&amp;P</oddFooter>
  </headerFooter>
  <rowBreaks count="1" manualBreakCount="1">
    <brk id="74" max="6"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C3551-7E22-440E-8C74-23C947CABE53}">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192" customWidth="1"/>
    <col min="2" max="2" width="54.7109375" style="192" customWidth="1"/>
    <col min="3" max="3" width="8.5703125" style="116" customWidth="1"/>
    <col min="4" max="7" width="15.42578125" style="192" customWidth="1"/>
    <col min="8" max="16384" width="9.28515625" style="192"/>
  </cols>
  <sheetData>
    <row r="1" spans="1:7" s="248" customFormat="1" ht="18" customHeight="1" x14ac:dyDescent="0.2">
      <c r="A1" s="1430" t="s">
        <v>4478</v>
      </c>
      <c r="B1" s="1430"/>
      <c r="C1" s="1430"/>
      <c r="D1" s="1430"/>
      <c r="E1" s="1430"/>
      <c r="F1" s="1430"/>
      <c r="G1" s="1430"/>
    </row>
    <row r="2" spans="1:7" s="248" customFormat="1" ht="18" customHeight="1" x14ac:dyDescent="0.2">
      <c r="A2" s="1430" t="s">
        <v>4484</v>
      </c>
      <c r="B2" s="1430"/>
      <c r="C2" s="1430"/>
      <c r="D2" s="1430"/>
      <c r="E2" s="1430"/>
      <c r="F2" s="1430"/>
      <c r="G2" s="1430"/>
    </row>
    <row r="4" spans="1:7" ht="12.75" customHeight="1" x14ac:dyDescent="0.2">
      <c r="A4" s="369"/>
      <c r="B4" s="370"/>
      <c r="C4" s="1070"/>
      <c r="D4" s="1071">
        <v>1</v>
      </c>
      <c r="E4" s="1071">
        <v>2</v>
      </c>
      <c r="F4" s="1071">
        <v>3</v>
      </c>
      <c r="G4" s="1071">
        <v>4</v>
      </c>
    </row>
    <row r="5" spans="1:7" s="193" customFormat="1" x14ac:dyDescent="0.2">
      <c r="A5" s="1452" t="s">
        <v>881</v>
      </c>
      <c r="B5" s="1453"/>
      <c r="C5" s="1456" t="s">
        <v>882</v>
      </c>
      <c r="D5" s="1458" t="s">
        <v>1325</v>
      </c>
      <c r="E5" s="1458"/>
      <c r="F5" s="1458" t="s">
        <v>1326</v>
      </c>
      <c r="G5" s="1458"/>
    </row>
    <row r="6" spans="1:7" s="193" customFormat="1" ht="34.5" customHeight="1" x14ac:dyDescent="0.2">
      <c r="A6" s="1454"/>
      <c r="B6" s="1455"/>
      <c r="C6" s="1457"/>
      <c r="D6" s="1072" t="s">
        <v>1327</v>
      </c>
      <c r="E6" s="1072" t="s">
        <v>1328</v>
      </c>
      <c r="F6" s="1073" t="s">
        <v>1327</v>
      </c>
      <c r="G6" s="1073" t="s">
        <v>1328</v>
      </c>
    </row>
    <row r="7" spans="1:7" s="193" customFormat="1" x14ac:dyDescent="0.2">
      <c r="A7" s="1056" t="s">
        <v>890</v>
      </c>
      <c r="B7" s="1056" t="s">
        <v>1329</v>
      </c>
      <c r="C7" s="1057" t="s">
        <v>59</v>
      </c>
      <c r="D7" s="1076">
        <v>31449.93491</v>
      </c>
      <c r="E7" s="1076">
        <v>0</v>
      </c>
      <c r="F7" s="1076">
        <v>51566.991560000002</v>
      </c>
      <c r="G7" s="1076">
        <v>0</v>
      </c>
    </row>
    <row r="8" spans="1:7" x14ac:dyDescent="0.2">
      <c r="A8" s="1035" t="s">
        <v>892</v>
      </c>
      <c r="B8" s="1035" t="s">
        <v>1330</v>
      </c>
      <c r="C8" s="1061" t="s">
        <v>59</v>
      </c>
      <c r="D8" s="1076">
        <v>31409.186829999999</v>
      </c>
      <c r="E8" s="1076">
        <v>0</v>
      </c>
      <c r="F8" s="1076">
        <v>51565.402119999999</v>
      </c>
      <c r="G8" s="1076">
        <v>0</v>
      </c>
    </row>
    <row r="9" spans="1:7" x14ac:dyDescent="0.2">
      <c r="A9" s="1043" t="s">
        <v>894</v>
      </c>
      <c r="B9" s="1043" t="s">
        <v>1331</v>
      </c>
      <c r="C9" s="1063" t="s">
        <v>1332</v>
      </c>
      <c r="D9" s="271">
        <v>191.40373</v>
      </c>
      <c r="E9" s="271">
        <v>0</v>
      </c>
      <c r="F9" s="271">
        <v>702.70552999999995</v>
      </c>
      <c r="G9" s="271">
        <v>0</v>
      </c>
    </row>
    <row r="10" spans="1:7" x14ac:dyDescent="0.2">
      <c r="A10" s="264" t="s">
        <v>897</v>
      </c>
      <c r="B10" s="264" t="s">
        <v>1333</v>
      </c>
      <c r="C10" s="269" t="s">
        <v>1334</v>
      </c>
      <c r="D10" s="271">
        <v>4.8324600000000002</v>
      </c>
      <c r="E10" s="271">
        <v>0</v>
      </c>
      <c r="F10" s="271">
        <v>0.61851</v>
      </c>
      <c r="G10" s="271">
        <v>0</v>
      </c>
    </row>
    <row r="11" spans="1:7" x14ac:dyDescent="0.2">
      <c r="A11" s="264" t="s">
        <v>900</v>
      </c>
      <c r="B11" s="264" t="s">
        <v>1335</v>
      </c>
      <c r="C11" s="269" t="s">
        <v>1336</v>
      </c>
      <c r="D11" s="271">
        <v>0</v>
      </c>
      <c r="E11" s="271">
        <v>0</v>
      </c>
      <c r="F11" s="271">
        <v>0</v>
      </c>
      <c r="G11" s="271">
        <v>0</v>
      </c>
    </row>
    <row r="12" spans="1:7" x14ac:dyDescent="0.2">
      <c r="A12" s="264" t="s">
        <v>903</v>
      </c>
      <c r="B12" s="264" t="s">
        <v>1337</v>
      </c>
      <c r="C12" s="269" t="s">
        <v>1338</v>
      </c>
      <c r="D12" s="271">
        <v>0</v>
      </c>
      <c r="E12" s="271">
        <v>0</v>
      </c>
      <c r="F12" s="271">
        <v>0</v>
      </c>
      <c r="G12" s="271">
        <v>0</v>
      </c>
    </row>
    <row r="13" spans="1:7" x14ac:dyDescent="0.2">
      <c r="A13" s="264" t="s">
        <v>906</v>
      </c>
      <c r="B13" s="264" t="s">
        <v>1339</v>
      </c>
      <c r="C13" s="269" t="s">
        <v>1340</v>
      </c>
      <c r="D13" s="271">
        <v>0</v>
      </c>
      <c r="E13" s="271">
        <v>0</v>
      </c>
      <c r="F13" s="271">
        <v>0</v>
      </c>
      <c r="G13" s="271">
        <v>0</v>
      </c>
    </row>
    <row r="14" spans="1:7" x14ac:dyDescent="0.2">
      <c r="A14" s="264" t="s">
        <v>909</v>
      </c>
      <c r="B14" s="264" t="s">
        <v>1341</v>
      </c>
      <c r="C14" s="269" t="s">
        <v>1342</v>
      </c>
      <c r="D14" s="271">
        <v>0</v>
      </c>
      <c r="E14" s="271">
        <v>0</v>
      </c>
      <c r="F14" s="271">
        <v>0</v>
      </c>
      <c r="G14" s="271">
        <v>0</v>
      </c>
    </row>
    <row r="15" spans="1:7" x14ac:dyDescent="0.2">
      <c r="A15" s="264" t="s">
        <v>912</v>
      </c>
      <c r="B15" s="264" t="s">
        <v>1343</v>
      </c>
      <c r="C15" s="269" t="s">
        <v>1344</v>
      </c>
      <c r="D15" s="271">
        <v>0</v>
      </c>
      <c r="E15" s="271">
        <v>0</v>
      </c>
      <c r="F15" s="271">
        <v>0</v>
      </c>
      <c r="G15" s="271">
        <v>0</v>
      </c>
    </row>
    <row r="16" spans="1:7" x14ac:dyDescent="0.2">
      <c r="A16" s="264" t="s">
        <v>915</v>
      </c>
      <c r="B16" s="264" t="s">
        <v>152</v>
      </c>
      <c r="C16" s="269" t="s">
        <v>1345</v>
      </c>
      <c r="D16" s="271">
        <v>59.708410000000001</v>
      </c>
      <c r="E16" s="271">
        <v>0</v>
      </c>
      <c r="F16" s="271">
        <v>73.037229999999994</v>
      </c>
      <c r="G16" s="271">
        <v>0</v>
      </c>
    </row>
    <row r="17" spans="1:7" x14ac:dyDescent="0.2">
      <c r="A17" s="264" t="s">
        <v>918</v>
      </c>
      <c r="B17" s="264" t="s">
        <v>138</v>
      </c>
      <c r="C17" s="269" t="s">
        <v>1346</v>
      </c>
      <c r="D17" s="271">
        <v>129.989</v>
      </c>
      <c r="E17" s="271">
        <v>0</v>
      </c>
      <c r="F17" s="271">
        <v>1296.85313</v>
      </c>
      <c r="G17" s="271">
        <v>0</v>
      </c>
    </row>
    <row r="18" spans="1:7" x14ac:dyDescent="0.2">
      <c r="A18" s="264" t="s">
        <v>1347</v>
      </c>
      <c r="B18" s="264" t="s">
        <v>1348</v>
      </c>
      <c r="C18" s="269" t="s">
        <v>1349</v>
      </c>
      <c r="D18" s="271">
        <v>24.182320000000001</v>
      </c>
      <c r="E18" s="271">
        <v>0</v>
      </c>
      <c r="F18" s="271">
        <v>95.046729999999997</v>
      </c>
      <c r="G18" s="271">
        <v>0</v>
      </c>
    </row>
    <row r="19" spans="1:7" x14ac:dyDescent="0.2">
      <c r="A19" s="264" t="s">
        <v>1350</v>
      </c>
      <c r="B19" s="264" t="s">
        <v>1351</v>
      </c>
      <c r="C19" s="269" t="s">
        <v>1352</v>
      </c>
      <c r="D19" s="271">
        <v>0</v>
      </c>
      <c r="E19" s="271">
        <v>0</v>
      </c>
      <c r="F19" s="271">
        <v>0</v>
      </c>
      <c r="G19" s="271">
        <v>0</v>
      </c>
    </row>
    <row r="20" spans="1:7" x14ac:dyDescent="0.2">
      <c r="A20" s="264" t="s">
        <v>1353</v>
      </c>
      <c r="B20" s="264" t="s">
        <v>1354</v>
      </c>
      <c r="C20" s="269" t="s">
        <v>1355</v>
      </c>
      <c r="D20" s="271">
        <v>3523.93687</v>
      </c>
      <c r="E20" s="271">
        <v>0</v>
      </c>
      <c r="F20" s="271">
        <v>7503.5155299999997</v>
      </c>
      <c r="G20" s="271">
        <v>0</v>
      </c>
    </row>
    <row r="21" spans="1:7" x14ac:dyDescent="0.2">
      <c r="A21" s="264" t="s">
        <v>1356</v>
      </c>
      <c r="B21" s="264" t="s">
        <v>1357</v>
      </c>
      <c r="C21" s="269" t="s">
        <v>1358</v>
      </c>
      <c r="D21" s="271">
        <v>19349.601999999999</v>
      </c>
      <c r="E21" s="271">
        <v>0</v>
      </c>
      <c r="F21" s="271">
        <v>29126.352999999999</v>
      </c>
      <c r="G21" s="271">
        <v>0</v>
      </c>
    </row>
    <row r="22" spans="1:7" x14ac:dyDescent="0.2">
      <c r="A22" s="264" t="s">
        <v>1359</v>
      </c>
      <c r="B22" s="264" t="s">
        <v>1360</v>
      </c>
      <c r="C22" s="269" t="s">
        <v>1361</v>
      </c>
      <c r="D22" s="271">
        <v>6109.2780000000002</v>
      </c>
      <c r="E22" s="271">
        <v>0</v>
      </c>
      <c r="F22" s="271">
        <v>9647.5300000000007</v>
      </c>
      <c r="G22" s="271">
        <v>0</v>
      </c>
    </row>
    <row r="23" spans="1:7" x14ac:dyDescent="0.2">
      <c r="A23" s="264" t="s">
        <v>1362</v>
      </c>
      <c r="B23" s="264" t="s">
        <v>1363</v>
      </c>
      <c r="C23" s="269" t="s">
        <v>1364</v>
      </c>
      <c r="D23" s="271">
        <v>75.932000000000002</v>
      </c>
      <c r="E23" s="271">
        <v>0</v>
      </c>
      <c r="F23" s="271">
        <v>121.349</v>
      </c>
      <c r="G23" s="271">
        <v>0</v>
      </c>
    </row>
    <row r="24" spans="1:7" x14ac:dyDescent="0.2">
      <c r="A24" s="264" t="s">
        <v>1365</v>
      </c>
      <c r="B24" s="264" t="s">
        <v>1366</v>
      </c>
      <c r="C24" s="269" t="s">
        <v>1367</v>
      </c>
      <c r="D24" s="271">
        <v>1016.96298</v>
      </c>
      <c r="E24" s="271">
        <v>0</v>
      </c>
      <c r="F24" s="271">
        <v>1819.06558</v>
      </c>
      <c r="G24" s="271">
        <v>0</v>
      </c>
    </row>
    <row r="25" spans="1:7" x14ac:dyDescent="0.2">
      <c r="A25" s="264" t="s">
        <v>1368</v>
      </c>
      <c r="B25" s="264" t="s">
        <v>1369</v>
      </c>
      <c r="C25" s="269" t="s">
        <v>1370</v>
      </c>
      <c r="D25" s="271">
        <v>0</v>
      </c>
      <c r="E25" s="271">
        <v>0</v>
      </c>
      <c r="F25" s="271">
        <v>0</v>
      </c>
      <c r="G25" s="271">
        <v>0</v>
      </c>
    </row>
    <row r="26" spans="1:7" x14ac:dyDescent="0.2">
      <c r="A26" s="264" t="s">
        <v>1371</v>
      </c>
      <c r="B26" s="264" t="s">
        <v>1372</v>
      </c>
      <c r="C26" s="269" t="s">
        <v>1373</v>
      </c>
      <c r="D26" s="271">
        <v>0</v>
      </c>
      <c r="E26" s="271">
        <v>0</v>
      </c>
      <c r="F26" s="271">
        <v>0</v>
      </c>
      <c r="G26" s="271">
        <v>0</v>
      </c>
    </row>
    <row r="27" spans="1:7" x14ac:dyDescent="0.2">
      <c r="A27" s="264" t="s">
        <v>1374</v>
      </c>
      <c r="B27" s="264" t="s">
        <v>1375</v>
      </c>
      <c r="C27" s="269" t="s">
        <v>1376</v>
      </c>
      <c r="D27" s="271">
        <v>0</v>
      </c>
      <c r="E27" s="271">
        <v>0</v>
      </c>
      <c r="F27" s="271">
        <v>0</v>
      </c>
      <c r="G27" s="271">
        <v>0</v>
      </c>
    </row>
    <row r="28" spans="1:7" x14ac:dyDescent="0.2">
      <c r="A28" s="264" t="s">
        <v>1377</v>
      </c>
      <c r="B28" s="264" t="s">
        <v>1378</v>
      </c>
      <c r="C28" s="269" t="s">
        <v>1379</v>
      </c>
      <c r="D28" s="271">
        <v>5.3670299999999997</v>
      </c>
      <c r="E28" s="271">
        <v>0</v>
      </c>
      <c r="F28" s="271">
        <v>4.9741600000000004</v>
      </c>
      <c r="G28" s="271">
        <v>0</v>
      </c>
    </row>
    <row r="29" spans="1:7" x14ac:dyDescent="0.2">
      <c r="A29" s="264" t="s">
        <v>1380</v>
      </c>
      <c r="B29" s="264" t="s">
        <v>1381</v>
      </c>
      <c r="C29" s="269" t="s">
        <v>1382</v>
      </c>
      <c r="D29" s="271">
        <v>4.3400000000000001E-3</v>
      </c>
      <c r="E29" s="271">
        <v>0</v>
      </c>
      <c r="F29" s="271">
        <v>0</v>
      </c>
      <c r="G29" s="271">
        <v>0</v>
      </c>
    </row>
    <row r="30" spans="1:7" x14ac:dyDescent="0.2">
      <c r="A30" s="264" t="s">
        <v>1383</v>
      </c>
      <c r="B30" s="264" t="s">
        <v>1384</v>
      </c>
      <c r="C30" s="269" t="s">
        <v>1385</v>
      </c>
      <c r="D30" s="271">
        <v>6.742</v>
      </c>
      <c r="E30" s="271">
        <v>0</v>
      </c>
      <c r="F30" s="271">
        <v>0</v>
      </c>
      <c r="G30" s="271">
        <v>0</v>
      </c>
    </row>
    <row r="31" spans="1:7" x14ac:dyDescent="0.2">
      <c r="A31" s="264" t="s">
        <v>1386</v>
      </c>
      <c r="B31" s="264" t="s">
        <v>1387</v>
      </c>
      <c r="C31" s="269" t="s">
        <v>1388</v>
      </c>
      <c r="D31" s="271">
        <v>0</v>
      </c>
      <c r="E31" s="271">
        <v>0</v>
      </c>
      <c r="F31" s="271">
        <v>0</v>
      </c>
      <c r="G31" s="271">
        <v>0</v>
      </c>
    </row>
    <row r="32" spans="1:7" x14ac:dyDescent="0.2">
      <c r="A32" s="264" t="s">
        <v>1389</v>
      </c>
      <c r="B32" s="264" t="s">
        <v>1390</v>
      </c>
      <c r="C32" s="269" t="s">
        <v>1391</v>
      </c>
      <c r="D32" s="271">
        <v>0</v>
      </c>
      <c r="E32" s="271">
        <v>0</v>
      </c>
      <c r="F32" s="271">
        <v>0</v>
      </c>
      <c r="G32" s="271">
        <v>0</v>
      </c>
    </row>
    <row r="33" spans="1:7" x14ac:dyDescent="0.2">
      <c r="A33" s="264" t="s">
        <v>1392</v>
      </c>
      <c r="B33" s="264" t="s">
        <v>1393</v>
      </c>
      <c r="C33" s="269" t="s">
        <v>1394</v>
      </c>
      <c r="D33" s="271">
        <v>0</v>
      </c>
      <c r="E33" s="271">
        <v>0</v>
      </c>
      <c r="F33" s="271">
        <v>40.636330000000001</v>
      </c>
      <c r="G33" s="271">
        <v>0</v>
      </c>
    </row>
    <row r="34" spans="1:7" x14ac:dyDescent="0.2">
      <c r="A34" s="264" t="s">
        <v>1395</v>
      </c>
      <c r="B34" s="264" t="s">
        <v>1396</v>
      </c>
      <c r="C34" s="269" t="s">
        <v>1397</v>
      </c>
      <c r="D34" s="271">
        <v>0</v>
      </c>
      <c r="E34" s="271">
        <v>0</v>
      </c>
      <c r="F34" s="271">
        <v>0</v>
      </c>
      <c r="G34" s="271">
        <v>0</v>
      </c>
    </row>
    <row r="35" spans="1:7" x14ac:dyDescent="0.2">
      <c r="A35" s="264" t="s">
        <v>1398</v>
      </c>
      <c r="B35" s="264" t="s">
        <v>1399</v>
      </c>
      <c r="C35" s="269" t="s">
        <v>1400</v>
      </c>
      <c r="D35" s="271">
        <v>798.06643999999994</v>
      </c>
      <c r="E35" s="271">
        <v>0</v>
      </c>
      <c r="F35" s="271">
        <v>530.44302000000005</v>
      </c>
      <c r="G35" s="271">
        <v>0</v>
      </c>
    </row>
    <row r="36" spans="1:7" x14ac:dyDescent="0.2">
      <c r="A36" s="264" t="s">
        <v>1401</v>
      </c>
      <c r="B36" s="264" t="s">
        <v>1402</v>
      </c>
      <c r="C36" s="269" t="s">
        <v>1403</v>
      </c>
      <c r="D36" s="271">
        <v>0</v>
      </c>
      <c r="E36" s="271">
        <v>0</v>
      </c>
      <c r="F36" s="271">
        <v>0</v>
      </c>
      <c r="G36" s="271">
        <v>0</v>
      </c>
    </row>
    <row r="37" spans="1:7" x14ac:dyDescent="0.2">
      <c r="A37" s="264" t="s">
        <v>1404</v>
      </c>
      <c r="B37" s="264" t="s">
        <v>1405</v>
      </c>
      <c r="C37" s="269" t="s">
        <v>1406</v>
      </c>
      <c r="D37" s="271">
        <v>0</v>
      </c>
      <c r="E37" s="271">
        <v>0</v>
      </c>
      <c r="F37" s="271">
        <v>0</v>
      </c>
      <c r="G37" s="271">
        <v>0</v>
      </c>
    </row>
    <row r="38" spans="1:7" x14ac:dyDescent="0.2">
      <c r="A38" s="264" t="s">
        <v>1407</v>
      </c>
      <c r="B38" s="264" t="s">
        <v>1408</v>
      </c>
      <c r="C38" s="269" t="s">
        <v>1409</v>
      </c>
      <c r="D38" s="271">
        <v>0</v>
      </c>
      <c r="E38" s="271">
        <v>0</v>
      </c>
      <c r="F38" s="271">
        <v>0</v>
      </c>
      <c r="G38" s="271">
        <v>0</v>
      </c>
    </row>
    <row r="39" spans="1:7" x14ac:dyDescent="0.2">
      <c r="A39" s="264" t="s">
        <v>1410</v>
      </c>
      <c r="B39" s="264" t="s">
        <v>1411</v>
      </c>
      <c r="C39" s="269" t="s">
        <v>1412</v>
      </c>
      <c r="D39" s="271">
        <v>0</v>
      </c>
      <c r="E39" s="271">
        <v>0</v>
      </c>
      <c r="F39" s="271">
        <v>0</v>
      </c>
      <c r="G39" s="271">
        <v>0</v>
      </c>
    </row>
    <row r="40" spans="1:7" x14ac:dyDescent="0.2">
      <c r="A40" s="264" t="s">
        <v>1413</v>
      </c>
      <c r="B40" s="264" t="s">
        <v>1414</v>
      </c>
      <c r="C40" s="269" t="s">
        <v>1415</v>
      </c>
      <c r="D40" s="271">
        <v>0</v>
      </c>
      <c r="E40" s="271">
        <v>0</v>
      </c>
      <c r="F40" s="271">
        <v>0</v>
      </c>
      <c r="G40" s="271">
        <v>0</v>
      </c>
    </row>
    <row r="41" spans="1:7" x14ac:dyDescent="0.2">
      <c r="A41" s="264" t="s">
        <v>1416</v>
      </c>
      <c r="B41" s="264" t="s">
        <v>1417</v>
      </c>
      <c r="C41" s="269" t="s">
        <v>1418</v>
      </c>
      <c r="D41" s="271">
        <v>0</v>
      </c>
      <c r="E41" s="271">
        <v>0</v>
      </c>
      <c r="F41" s="271">
        <v>0</v>
      </c>
      <c r="G41" s="271">
        <v>0</v>
      </c>
    </row>
    <row r="42" spans="1:7" x14ac:dyDescent="0.2">
      <c r="A42" s="264" t="s">
        <v>1419</v>
      </c>
      <c r="B42" s="264" t="s">
        <v>1420</v>
      </c>
      <c r="C42" s="269" t="s">
        <v>1421</v>
      </c>
      <c r="D42" s="271">
        <v>87.434250000000006</v>
      </c>
      <c r="E42" s="271">
        <v>0</v>
      </c>
      <c r="F42" s="271">
        <v>594.27530999999999</v>
      </c>
      <c r="G42" s="271">
        <v>0</v>
      </c>
    </row>
    <row r="43" spans="1:7" x14ac:dyDescent="0.2">
      <c r="A43" s="264" t="s">
        <v>1422</v>
      </c>
      <c r="B43" s="264" t="s">
        <v>1423</v>
      </c>
      <c r="C43" s="269" t="s">
        <v>1424</v>
      </c>
      <c r="D43" s="271">
        <v>25.745000000000001</v>
      </c>
      <c r="E43" s="271">
        <v>0</v>
      </c>
      <c r="F43" s="271">
        <v>8.9990600000000001</v>
      </c>
      <c r="G43" s="271">
        <v>0</v>
      </c>
    </row>
    <row r="44" spans="1:7" x14ac:dyDescent="0.2">
      <c r="A44" s="1035" t="s">
        <v>921</v>
      </c>
      <c r="B44" s="1035" t="s">
        <v>1425</v>
      </c>
      <c r="C44" s="1061" t="s">
        <v>59</v>
      </c>
      <c r="D44" s="1076">
        <v>0</v>
      </c>
      <c r="E44" s="1076">
        <v>0</v>
      </c>
      <c r="F44" s="1076">
        <v>1.58944</v>
      </c>
      <c r="G44" s="1076">
        <v>0</v>
      </c>
    </row>
    <row r="45" spans="1:7" x14ac:dyDescent="0.2">
      <c r="A45" s="264" t="s">
        <v>923</v>
      </c>
      <c r="B45" s="264" t="s">
        <v>1426</v>
      </c>
      <c r="C45" s="269" t="s">
        <v>1427</v>
      </c>
      <c r="D45" s="271">
        <v>0</v>
      </c>
      <c r="E45" s="271">
        <v>0</v>
      </c>
      <c r="F45" s="271">
        <v>0</v>
      </c>
      <c r="G45" s="271">
        <v>0</v>
      </c>
    </row>
    <row r="46" spans="1:7" x14ac:dyDescent="0.2">
      <c r="A46" s="264" t="s">
        <v>925</v>
      </c>
      <c r="B46" s="264" t="s">
        <v>1428</v>
      </c>
      <c r="C46" s="269" t="s">
        <v>1429</v>
      </c>
      <c r="D46" s="271">
        <v>0</v>
      </c>
      <c r="E46" s="271">
        <v>0</v>
      </c>
      <c r="F46" s="271">
        <v>0</v>
      </c>
      <c r="G46" s="271">
        <v>0</v>
      </c>
    </row>
    <row r="47" spans="1:7" x14ac:dyDescent="0.2">
      <c r="A47" s="264" t="s">
        <v>928</v>
      </c>
      <c r="B47" s="264" t="s">
        <v>1430</v>
      </c>
      <c r="C47" s="269" t="s">
        <v>1431</v>
      </c>
      <c r="D47" s="271">
        <v>0</v>
      </c>
      <c r="E47" s="271">
        <v>0</v>
      </c>
      <c r="F47" s="271">
        <v>1.58944</v>
      </c>
      <c r="G47" s="271">
        <v>0</v>
      </c>
    </row>
    <row r="48" spans="1:7" x14ac:dyDescent="0.2">
      <c r="A48" s="264" t="s">
        <v>931</v>
      </c>
      <c r="B48" s="264" t="s">
        <v>1432</v>
      </c>
      <c r="C48" s="269" t="s">
        <v>1433</v>
      </c>
      <c r="D48" s="271">
        <v>0</v>
      </c>
      <c r="E48" s="271">
        <v>0</v>
      </c>
      <c r="F48" s="271">
        <v>0</v>
      </c>
      <c r="G48" s="271">
        <v>0</v>
      </c>
    </row>
    <row r="49" spans="1:7" x14ac:dyDescent="0.2">
      <c r="A49" s="264" t="s">
        <v>934</v>
      </c>
      <c r="B49" s="264" t="s">
        <v>1434</v>
      </c>
      <c r="C49" s="269" t="s">
        <v>1435</v>
      </c>
      <c r="D49" s="271">
        <v>0</v>
      </c>
      <c r="E49" s="271">
        <v>0</v>
      </c>
      <c r="F49" s="271">
        <v>0</v>
      </c>
      <c r="G49" s="271">
        <v>0</v>
      </c>
    </row>
    <row r="50" spans="1:7" x14ac:dyDescent="0.2">
      <c r="A50" s="1035" t="s">
        <v>952</v>
      </c>
      <c r="B50" s="1035" t="s">
        <v>1436</v>
      </c>
      <c r="C50" s="1061" t="s">
        <v>59</v>
      </c>
      <c r="D50" s="1076">
        <v>0</v>
      </c>
      <c r="E50" s="1076">
        <v>0</v>
      </c>
      <c r="F50" s="1076">
        <v>0</v>
      </c>
      <c r="G50" s="1076">
        <v>0</v>
      </c>
    </row>
    <row r="51" spans="1:7" x14ac:dyDescent="0.2">
      <c r="A51" s="264" t="s">
        <v>954</v>
      </c>
      <c r="B51" s="264" t="s">
        <v>1437</v>
      </c>
      <c r="C51" s="269" t="s">
        <v>1438</v>
      </c>
      <c r="D51" s="271">
        <v>0</v>
      </c>
      <c r="E51" s="271">
        <v>0</v>
      </c>
      <c r="F51" s="271">
        <v>0</v>
      </c>
      <c r="G51" s="271">
        <v>0</v>
      </c>
    </row>
    <row r="52" spans="1:7" x14ac:dyDescent="0.2">
      <c r="A52" s="264" t="s">
        <v>957</v>
      </c>
      <c r="B52" s="264" t="s">
        <v>1439</v>
      </c>
      <c r="C52" s="269" t="s">
        <v>1440</v>
      </c>
      <c r="D52" s="271">
        <v>0</v>
      </c>
      <c r="E52" s="271">
        <v>0</v>
      </c>
      <c r="F52" s="271">
        <v>0</v>
      </c>
      <c r="G52" s="271">
        <v>0</v>
      </c>
    </row>
    <row r="53" spans="1:7" x14ac:dyDescent="0.2">
      <c r="A53" s="1035" t="s">
        <v>1441</v>
      </c>
      <c r="B53" s="1035" t="s">
        <v>1071</v>
      </c>
      <c r="C53" s="1061" t="s">
        <v>59</v>
      </c>
      <c r="D53" s="1076">
        <v>40.748080000000002</v>
      </c>
      <c r="E53" s="1076">
        <v>0</v>
      </c>
      <c r="F53" s="1076">
        <v>0</v>
      </c>
      <c r="G53" s="1076">
        <v>0</v>
      </c>
    </row>
    <row r="54" spans="1:7" x14ac:dyDescent="0.2">
      <c r="A54" s="264" t="s">
        <v>1442</v>
      </c>
      <c r="B54" s="264" t="s">
        <v>1071</v>
      </c>
      <c r="C54" s="269" t="s">
        <v>1443</v>
      </c>
      <c r="D54" s="271">
        <v>40.748080000000002</v>
      </c>
      <c r="E54" s="271">
        <v>0</v>
      </c>
      <c r="F54" s="271">
        <v>0</v>
      </c>
      <c r="G54" s="271">
        <v>0</v>
      </c>
    </row>
    <row r="55" spans="1:7" x14ac:dyDescent="0.2">
      <c r="A55" s="264" t="s">
        <v>1444</v>
      </c>
      <c r="B55" s="264" t="s">
        <v>1445</v>
      </c>
      <c r="C55" s="269" t="s">
        <v>1446</v>
      </c>
      <c r="D55" s="271">
        <v>0</v>
      </c>
      <c r="E55" s="271">
        <v>0</v>
      </c>
      <c r="F55" s="271">
        <v>0</v>
      </c>
      <c r="G55" s="271">
        <v>0</v>
      </c>
    </row>
    <row r="56" spans="1:7" x14ac:dyDescent="0.2">
      <c r="A56" s="1035" t="s">
        <v>998</v>
      </c>
      <c r="B56" s="1035" t="s">
        <v>1447</v>
      </c>
      <c r="C56" s="1061" t="s">
        <v>59</v>
      </c>
      <c r="D56" s="1076">
        <v>31496.769810000002</v>
      </c>
      <c r="E56" s="1076">
        <v>0</v>
      </c>
      <c r="F56" s="1076">
        <v>51801.060019999997</v>
      </c>
      <c r="G56" s="1076">
        <v>0</v>
      </c>
    </row>
    <row r="57" spans="1:7" x14ac:dyDescent="0.2">
      <c r="A57" s="1035" t="s">
        <v>1000</v>
      </c>
      <c r="B57" s="1035" t="s">
        <v>1448</v>
      </c>
      <c r="C57" s="1061" t="s">
        <v>59</v>
      </c>
      <c r="D57" s="1076">
        <v>28.435970000000001</v>
      </c>
      <c r="E57" s="1076">
        <v>0</v>
      </c>
      <c r="F57" s="1076">
        <v>18.01116</v>
      </c>
      <c r="G57" s="1076">
        <v>0</v>
      </c>
    </row>
    <row r="58" spans="1:7" x14ac:dyDescent="0.2">
      <c r="A58" s="264" t="s">
        <v>1002</v>
      </c>
      <c r="B58" s="264" t="s">
        <v>1449</v>
      </c>
      <c r="C58" s="269" t="s">
        <v>1450</v>
      </c>
      <c r="D58" s="271">
        <v>0</v>
      </c>
      <c r="E58" s="271">
        <v>0</v>
      </c>
      <c r="F58" s="271">
        <v>0</v>
      </c>
      <c r="G58" s="271">
        <v>0</v>
      </c>
    </row>
    <row r="59" spans="1:7" x14ac:dyDescent="0.2">
      <c r="A59" s="264" t="s">
        <v>1005</v>
      </c>
      <c r="B59" s="264" t="s">
        <v>1451</v>
      </c>
      <c r="C59" s="269" t="s">
        <v>1452</v>
      </c>
      <c r="D59" s="271">
        <v>0</v>
      </c>
      <c r="E59" s="271">
        <v>0</v>
      </c>
      <c r="F59" s="271">
        <v>0</v>
      </c>
      <c r="G59" s="271">
        <v>0</v>
      </c>
    </row>
    <row r="60" spans="1:7" x14ac:dyDescent="0.2">
      <c r="A60" s="264" t="s">
        <v>1008</v>
      </c>
      <c r="B60" s="264" t="s">
        <v>1453</v>
      </c>
      <c r="C60" s="269" t="s">
        <v>1454</v>
      </c>
      <c r="D60" s="271">
        <v>0</v>
      </c>
      <c r="E60" s="271">
        <v>0</v>
      </c>
      <c r="F60" s="271">
        <v>0</v>
      </c>
      <c r="G60" s="271">
        <v>0</v>
      </c>
    </row>
    <row r="61" spans="1:7" x14ac:dyDescent="0.2">
      <c r="A61" s="264" t="s">
        <v>1011</v>
      </c>
      <c r="B61" s="264" t="s">
        <v>1455</v>
      </c>
      <c r="C61" s="269" t="s">
        <v>1456</v>
      </c>
      <c r="D61" s="271">
        <v>0</v>
      </c>
      <c r="E61" s="271">
        <v>0</v>
      </c>
      <c r="F61" s="271">
        <v>0</v>
      </c>
      <c r="G61" s="271">
        <v>0</v>
      </c>
    </row>
    <row r="62" spans="1:7" x14ac:dyDescent="0.2">
      <c r="A62" s="264" t="s">
        <v>1023</v>
      </c>
      <c r="B62" s="264" t="s">
        <v>1457</v>
      </c>
      <c r="C62" s="269" t="s">
        <v>1458</v>
      </c>
      <c r="D62" s="271">
        <v>0</v>
      </c>
      <c r="E62" s="271">
        <v>0</v>
      </c>
      <c r="F62" s="271">
        <v>0</v>
      </c>
      <c r="G62" s="271">
        <v>0</v>
      </c>
    </row>
    <row r="63" spans="1:7" x14ac:dyDescent="0.2">
      <c r="A63" s="264" t="s">
        <v>1026</v>
      </c>
      <c r="B63" s="264" t="s">
        <v>1381</v>
      </c>
      <c r="C63" s="269" t="s">
        <v>1459</v>
      </c>
      <c r="D63" s="271">
        <v>0</v>
      </c>
      <c r="E63" s="271">
        <v>0</v>
      </c>
      <c r="F63" s="271">
        <v>0</v>
      </c>
      <c r="G63" s="271">
        <v>0</v>
      </c>
    </row>
    <row r="64" spans="1:7" x14ac:dyDescent="0.2">
      <c r="A64" s="264" t="s">
        <v>1029</v>
      </c>
      <c r="B64" s="264" t="s">
        <v>1384</v>
      </c>
      <c r="C64" s="269" t="s">
        <v>1460</v>
      </c>
      <c r="D64" s="271">
        <v>0</v>
      </c>
      <c r="E64" s="271">
        <v>0</v>
      </c>
      <c r="F64" s="271">
        <v>0</v>
      </c>
      <c r="G64" s="271">
        <v>0</v>
      </c>
    </row>
    <row r="65" spans="1:7" x14ac:dyDescent="0.2">
      <c r="A65" s="264" t="s">
        <v>1461</v>
      </c>
      <c r="B65" s="264" t="s">
        <v>1462</v>
      </c>
      <c r="C65" s="269" t="s">
        <v>1463</v>
      </c>
      <c r="D65" s="271">
        <v>0</v>
      </c>
      <c r="E65" s="271">
        <v>0</v>
      </c>
      <c r="F65" s="271">
        <v>0</v>
      </c>
      <c r="G65" s="271">
        <v>0</v>
      </c>
    </row>
    <row r="66" spans="1:7" x14ac:dyDescent="0.2">
      <c r="A66" s="264" t="s">
        <v>1464</v>
      </c>
      <c r="B66" s="264" t="s">
        <v>1465</v>
      </c>
      <c r="C66" s="269" t="s">
        <v>1466</v>
      </c>
      <c r="D66" s="271">
        <v>0</v>
      </c>
      <c r="E66" s="271">
        <v>0</v>
      </c>
      <c r="F66" s="271">
        <v>0</v>
      </c>
      <c r="G66" s="271">
        <v>0</v>
      </c>
    </row>
    <row r="67" spans="1:7" x14ac:dyDescent="0.2">
      <c r="A67" s="264" t="s">
        <v>1467</v>
      </c>
      <c r="B67" s="264" t="s">
        <v>1468</v>
      </c>
      <c r="C67" s="269" t="s">
        <v>1469</v>
      </c>
      <c r="D67" s="271">
        <v>0</v>
      </c>
      <c r="E67" s="271">
        <v>0</v>
      </c>
      <c r="F67" s="271">
        <v>0</v>
      </c>
      <c r="G67" s="271">
        <v>0</v>
      </c>
    </row>
    <row r="68" spans="1:7" x14ac:dyDescent="0.2">
      <c r="A68" s="264" t="s">
        <v>1470</v>
      </c>
      <c r="B68" s="264" t="s">
        <v>1471</v>
      </c>
      <c r="C68" s="269" t="s">
        <v>1472</v>
      </c>
      <c r="D68" s="271">
        <v>2.2000000000000002</v>
      </c>
      <c r="E68" s="271">
        <v>0</v>
      </c>
      <c r="F68" s="271">
        <v>0</v>
      </c>
      <c r="G68" s="271">
        <v>0</v>
      </c>
    </row>
    <row r="69" spans="1:7" x14ac:dyDescent="0.2">
      <c r="A69" s="264" t="s">
        <v>1473</v>
      </c>
      <c r="B69" s="264" t="s">
        <v>1474</v>
      </c>
      <c r="C69" s="269" t="s">
        <v>1475</v>
      </c>
      <c r="D69" s="271">
        <v>0</v>
      </c>
      <c r="E69" s="271">
        <v>0</v>
      </c>
      <c r="F69" s="271">
        <v>0</v>
      </c>
      <c r="G69" s="271">
        <v>0</v>
      </c>
    </row>
    <row r="70" spans="1:7" x14ac:dyDescent="0.2">
      <c r="A70" s="264" t="s">
        <v>1476</v>
      </c>
      <c r="B70" s="264" t="s">
        <v>1477</v>
      </c>
      <c r="C70" s="269" t="s">
        <v>1478</v>
      </c>
      <c r="D70" s="271">
        <v>0</v>
      </c>
      <c r="E70" s="271">
        <v>0</v>
      </c>
      <c r="F70" s="271">
        <v>0</v>
      </c>
      <c r="G70" s="271">
        <v>0</v>
      </c>
    </row>
    <row r="71" spans="1:7" x14ac:dyDescent="0.2">
      <c r="A71" s="264" t="s">
        <v>1479</v>
      </c>
      <c r="B71" s="264" t="s">
        <v>1480</v>
      </c>
      <c r="C71" s="269" t="s">
        <v>1481</v>
      </c>
      <c r="D71" s="271">
        <v>26.235969999999998</v>
      </c>
      <c r="E71" s="271">
        <v>0</v>
      </c>
      <c r="F71" s="271">
        <v>18.01116</v>
      </c>
      <c r="G71" s="271">
        <v>0</v>
      </c>
    </row>
    <row r="72" spans="1:7" x14ac:dyDescent="0.2">
      <c r="A72" s="1035" t="s">
        <v>1032</v>
      </c>
      <c r="B72" s="1035" t="s">
        <v>1482</v>
      </c>
      <c r="C72" s="1061" t="s">
        <v>59</v>
      </c>
      <c r="D72" s="1076">
        <v>194.03845000000001</v>
      </c>
      <c r="E72" s="1076">
        <v>0</v>
      </c>
      <c r="F72" s="1076">
        <v>7.954E-2</v>
      </c>
      <c r="G72" s="1076">
        <v>0</v>
      </c>
    </row>
    <row r="73" spans="1:7" x14ac:dyDescent="0.2">
      <c r="A73" s="264" t="s">
        <v>1034</v>
      </c>
      <c r="B73" s="264" t="s">
        <v>1483</v>
      </c>
      <c r="C73" s="269" t="s">
        <v>1484</v>
      </c>
      <c r="D73" s="271">
        <v>0</v>
      </c>
      <c r="E73" s="271">
        <v>0</v>
      </c>
      <c r="F73" s="271">
        <v>0</v>
      </c>
      <c r="G73" s="271">
        <v>0</v>
      </c>
    </row>
    <row r="74" spans="1:7" x14ac:dyDescent="0.2">
      <c r="A74" s="264" t="s">
        <v>1037</v>
      </c>
      <c r="B74" s="264" t="s">
        <v>1428</v>
      </c>
      <c r="C74" s="269" t="s">
        <v>1485</v>
      </c>
      <c r="D74" s="271">
        <v>194.03845000000001</v>
      </c>
      <c r="E74" s="271">
        <v>0</v>
      </c>
      <c r="F74" s="271">
        <v>0</v>
      </c>
      <c r="G74" s="271">
        <v>0</v>
      </c>
    </row>
    <row r="75" spans="1:7" x14ac:dyDescent="0.2">
      <c r="A75" s="264" t="s">
        <v>1040</v>
      </c>
      <c r="B75" s="264" t="s">
        <v>1486</v>
      </c>
      <c r="C75" s="269" t="s">
        <v>1487</v>
      </c>
      <c r="D75" s="271">
        <v>0</v>
      </c>
      <c r="E75" s="271">
        <v>0</v>
      </c>
      <c r="F75" s="271">
        <v>7.954E-2</v>
      </c>
      <c r="G75" s="271">
        <v>0</v>
      </c>
    </row>
    <row r="76" spans="1:7" x14ac:dyDescent="0.2">
      <c r="A76" s="264" t="s">
        <v>1043</v>
      </c>
      <c r="B76" s="264" t="s">
        <v>1488</v>
      </c>
      <c r="C76" s="269" t="s">
        <v>1489</v>
      </c>
      <c r="D76" s="271">
        <v>0</v>
      </c>
      <c r="E76" s="271">
        <v>0</v>
      </c>
      <c r="F76" s="271">
        <v>0</v>
      </c>
      <c r="G76" s="271">
        <v>0</v>
      </c>
    </row>
    <row r="77" spans="1:7" x14ac:dyDescent="0.2">
      <c r="A77" s="264" t="s">
        <v>1049</v>
      </c>
      <c r="B77" s="264" t="s">
        <v>1490</v>
      </c>
      <c r="C77" s="269" t="s">
        <v>1491</v>
      </c>
      <c r="D77" s="271">
        <v>0</v>
      </c>
      <c r="E77" s="271">
        <v>0</v>
      </c>
      <c r="F77" s="271">
        <v>0</v>
      </c>
      <c r="G77" s="271">
        <v>0</v>
      </c>
    </row>
    <row r="78" spans="1:7" x14ac:dyDescent="0.2">
      <c r="A78" s="1035" t="s">
        <v>1492</v>
      </c>
      <c r="B78" s="1035" t="s">
        <v>1493</v>
      </c>
      <c r="C78" s="1061" t="s">
        <v>59</v>
      </c>
      <c r="D78" s="1076">
        <v>31274.295389999999</v>
      </c>
      <c r="E78" s="1076">
        <v>0</v>
      </c>
      <c r="F78" s="1076">
        <v>51782.969319999997</v>
      </c>
      <c r="G78" s="1076">
        <v>0</v>
      </c>
    </row>
    <row r="79" spans="1:7" x14ac:dyDescent="0.2">
      <c r="A79" s="264" t="s">
        <v>1494</v>
      </c>
      <c r="B79" s="264" t="s">
        <v>1495</v>
      </c>
      <c r="C79" s="269" t="s">
        <v>1496</v>
      </c>
      <c r="D79" s="271">
        <v>0</v>
      </c>
      <c r="E79" s="271">
        <v>0</v>
      </c>
      <c r="F79" s="271">
        <v>0</v>
      </c>
      <c r="G79" s="271">
        <v>0</v>
      </c>
    </row>
    <row r="80" spans="1:7" x14ac:dyDescent="0.2">
      <c r="A80" s="264" t="s">
        <v>1497</v>
      </c>
      <c r="B80" s="264" t="s">
        <v>1498</v>
      </c>
      <c r="C80" s="269" t="s">
        <v>1499</v>
      </c>
      <c r="D80" s="271">
        <v>31274.295389999999</v>
      </c>
      <c r="E80" s="271">
        <v>0</v>
      </c>
      <c r="F80" s="271">
        <v>51782.969319999997</v>
      </c>
      <c r="G80" s="271">
        <v>0</v>
      </c>
    </row>
    <row r="81" spans="1:7" x14ac:dyDescent="0.2">
      <c r="A81" s="1035" t="s">
        <v>1159</v>
      </c>
      <c r="B81" s="1035" t="s">
        <v>1500</v>
      </c>
      <c r="C81" s="1061" t="s">
        <v>59</v>
      </c>
      <c r="D81" s="1077">
        <v>0</v>
      </c>
      <c r="E81" s="1077">
        <v>0</v>
      </c>
      <c r="F81" s="1077">
        <v>0</v>
      </c>
      <c r="G81" s="1077">
        <v>0</v>
      </c>
    </row>
    <row r="82" spans="1:7" x14ac:dyDescent="0.2">
      <c r="A82" s="1035" t="s">
        <v>1501</v>
      </c>
      <c r="B82" s="1035" t="s">
        <v>1502</v>
      </c>
      <c r="C82" s="1061" t="s">
        <v>59</v>
      </c>
      <c r="D82" s="1076">
        <v>87.582980000000006</v>
      </c>
      <c r="E82" s="1076">
        <v>0</v>
      </c>
      <c r="F82" s="1076">
        <v>234.06845999999999</v>
      </c>
      <c r="G82" s="1076">
        <v>0</v>
      </c>
    </row>
    <row r="83" spans="1:7" x14ac:dyDescent="0.2">
      <c r="A83" s="1035" t="s">
        <v>1503</v>
      </c>
      <c r="B83" s="1035" t="s">
        <v>1204</v>
      </c>
      <c r="C83" s="1061" t="s">
        <v>59</v>
      </c>
      <c r="D83" s="1076">
        <v>46.834899999999998</v>
      </c>
      <c r="E83" s="1076">
        <v>0</v>
      </c>
      <c r="F83" s="1076">
        <v>234.06845999999999</v>
      </c>
      <c r="G83" s="1076">
        <v>0</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38" orientation="portrait" useFirstPageNumber="1" r:id="rId1"/>
  <headerFooter>
    <oddHeader>&amp;L&amp;"Tahoma,Kurzíva"Závěrečný účet Moravskoslezského kraje za rok 2025&amp;R&amp;"Tahoma,Kurzíva"Tabulka č. 54</oddHeader>
    <oddFooter>&amp;C&amp;"Tahoma,Obyčejné"&amp;P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2:AG74"/>
  <sheetViews>
    <sheetView zoomScaleNormal="100" workbookViewId="0">
      <pane xSplit="1" topLeftCell="B1" activePane="topRight" state="frozen"/>
      <selection pane="topRight" activeCell="F80" sqref="F80"/>
    </sheetView>
  </sheetViews>
  <sheetFormatPr defaultColWidth="9.140625" defaultRowHeight="12.75" x14ac:dyDescent="0.2"/>
  <cols>
    <col min="1" max="1" width="15.140625" style="35" bestFit="1" customWidth="1"/>
    <col min="2" max="2" width="14.5703125" style="35" customWidth="1"/>
    <col min="3" max="3" width="10.140625" style="35" bestFit="1" customWidth="1"/>
    <col min="4" max="4" width="10.85546875" style="35" customWidth="1"/>
    <col min="5" max="5" width="8.140625" style="35" customWidth="1"/>
    <col min="6" max="6" width="10.85546875" style="35" customWidth="1"/>
    <col min="7" max="7" width="8.140625" style="35" customWidth="1"/>
    <col min="8" max="8" width="10.85546875" style="35" customWidth="1"/>
    <col min="9" max="9" width="8.140625" style="35" customWidth="1"/>
    <col min="10" max="10" width="10.85546875" style="35" customWidth="1"/>
    <col min="11" max="11" width="8.140625" style="35" customWidth="1"/>
    <col min="12" max="12" width="10.85546875" style="35" customWidth="1"/>
    <col min="13" max="13" width="10" style="35" customWidth="1"/>
    <col min="14" max="14" width="10.85546875" style="35" bestFit="1" customWidth="1"/>
    <col min="15" max="16" width="10.85546875" style="35" customWidth="1"/>
    <col min="17" max="17" width="6.5703125" style="35" customWidth="1"/>
    <col min="18" max="18" width="10.85546875" style="35" customWidth="1"/>
    <col min="19" max="19" width="6.5703125" style="35" customWidth="1"/>
    <col min="20" max="20" width="10.85546875" style="35" customWidth="1"/>
    <col min="21" max="21" width="6.5703125" style="35" customWidth="1"/>
    <col min="22" max="22" width="10.85546875" style="35" customWidth="1"/>
    <col min="23" max="23" width="6.5703125" style="35" customWidth="1"/>
    <col min="24" max="24" width="10.85546875" style="35" customWidth="1"/>
    <col min="25" max="25" width="6.42578125" style="35" customWidth="1"/>
    <col min="26" max="26" width="10.85546875" style="35" customWidth="1"/>
    <col min="27" max="27" width="6.5703125" style="35" customWidth="1"/>
    <col min="28" max="28" width="12" style="35" customWidth="1"/>
    <col min="29" max="29" width="6.5703125" style="35" bestFit="1" customWidth="1"/>
    <col min="30" max="30" width="12" style="35" customWidth="1"/>
    <col min="31" max="31" width="6.5703125" style="35" customWidth="1"/>
    <col min="32" max="32" width="12" style="35" customWidth="1"/>
    <col min="33" max="33" width="6.5703125" style="35" customWidth="1"/>
    <col min="34" max="16384" width="9.140625" style="35"/>
  </cols>
  <sheetData>
    <row r="2" spans="1:16" x14ac:dyDescent="0.2">
      <c r="A2" s="35" t="s">
        <v>21</v>
      </c>
    </row>
    <row r="3" spans="1:16" ht="15.75" x14ac:dyDescent="0.25">
      <c r="A3" s="36"/>
      <c r="B3" s="37">
        <v>2011</v>
      </c>
      <c r="C3" s="2">
        <v>2012</v>
      </c>
      <c r="D3" s="2">
        <v>2013</v>
      </c>
      <c r="E3" s="2">
        <v>2014</v>
      </c>
      <c r="F3" s="2">
        <v>2015</v>
      </c>
      <c r="G3" s="2">
        <v>2016</v>
      </c>
      <c r="H3" s="2">
        <v>2017</v>
      </c>
      <c r="I3" s="2">
        <v>2018</v>
      </c>
      <c r="J3" s="2">
        <v>2019</v>
      </c>
      <c r="K3" s="2">
        <v>2020</v>
      </c>
      <c r="L3" s="2">
        <v>2021</v>
      </c>
      <c r="M3" s="2">
        <v>2022</v>
      </c>
      <c r="N3" s="2">
        <v>2023</v>
      </c>
      <c r="O3" s="2">
        <v>2024</v>
      </c>
      <c r="P3" s="2">
        <v>2025</v>
      </c>
    </row>
    <row r="4" spans="1:16" x14ac:dyDescent="0.2">
      <c r="A4" s="36" t="s">
        <v>22</v>
      </c>
      <c r="B4" s="11">
        <v>11790.804</v>
      </c>
      <c r="C4" s="11">
        <v>11574.909</v>
      </c>
      <c r="D4" s="11">
        <v>11415.745999999999</v>
      </c>
      <c r="E4" s="11">
        <v>12137.583000000001</v>
      </c>
      <c r="F4" s="11">
        <v>13726.48</v>
      </c>
      <c r="G4" s="11">
        <v>14534.133</v>
      </c>
      <c r="H4" s="11">
        <v>14651.603999999999</v>
      </c>
      <c r="I4" s="11">
        <v>16584.9666</v>
      </c>
      <c r="J4" s="11">
        <v>19656.418000000001</v>
      </c>
      <c r="K4" s="11">
        <v>22521.791000000001</v>
      </c>
      <c r="L4" s="11">
        <v>24944.617999999999</v>
      </c>
      <c r="M4" s="11">
        <v>25373.743999999999</v>
      </c>
      <c r="N4" s="364">
        <v>28487.892</v>
      </c>
      <c r="O4" s="364">
        <v>27983.038</v>
      </c>
      <c r="P4" s="364">
        <v>28872.853999999999</v>
      </c>
    </row>
    <row r="5" spans="1:16" x14ac:dyDescent="0.2">
      <c r="A5" s="36" t="s">
        <v>23</v>
      </c>
      <c r="B5" s="11">
        <v>5006.0230000000001</v>
      </c>
      <c r="C5" s="11">
        <v>4827.9070000000002</v>
      </c>
      <c r="D5" s="11">
        <v>4951.1000000000004</v>
      </c>
      <c r="E5" s="11">
        <v>5259.0230000000001</v>
      </c>
      <c r="F5" s="11">
        <v>5360.3950000000004</v>
      </c>
      <c r="G5" s="11">
        <v>6116.0690000000004</v>
      </c>
      <c r="H5" s="11">
        <v>6723.5209999999997</v>
      </c>
      <c r="I5" s="11">
        <v>7499.8827000000001</v>
      </c>
      <c r="J5" s="11">
        <v>8223.0540000000001</v>
      </c>
      <c r="K5" s="11">
        <v>7678.5339999999997</v>
      </c>
      <c r="L5" s="11">
        <v>8799.4830000000002</v>
      </c>
      <c r="M5" s="11">
        <v>10299.962</v>
      </c>
      <c r="N5" s="364">
        <v>11872.129000000001</v>
      </c>
      <c r="O5" s="364">
        <v>12756.647999999999</v>
      </c>
      <c r="P5" s="364">
        <v>12983.578</v>
      </c>
    </row>
    <row r="6" spans="1:16" x14ac:dyDescent="0.2">
      <c r="A6" s="36" t="s">
        <v>22</v>
      </c>
      <c r="B6" s="9"/>
      <c r="C6" s="9"/>
      <c r="D6" s="9"/>
      <c r="E6" s="9"/>
      <c r="F6" s="279"/>
      <c r="G6" s="9"/>
      <c r="H6" s="362"/>
      <c r="I6" s="9"/>
      <c r="J6" s="9"/>
      <c r="K6" s="9">
        <f>'graf 1'!D25*100/'graf 1'!D27</f>
        <v>74.574664345499599</v>
      </c>
      <c r="L6" s="9">
        <f>'graf 1'!E25*100/'graf 1'!E27</f>
        <v>73.922899887005443</v>
      </c>
      <c r="M6" s="9">
        <f>'graf 1'!F25*100/'graf 1'!F27</f>
        <v>71.127300314691169</v>
      </c>
      <c r="N6" s="9">
        <f>'graf 1'!G25*100/'graf 1'!G27</f>
        <v>70.584433045760804</v>
      </c>
      <c r="O6" s="9">
        <f>'graf 1'!H25*100/'graf 1'!H27</f>
        <v>68.687416982055282</v>
      </c>
      <c r="P6" s="9">
        <f>'graf 1'!I25*100/'graf 1'!I27</f>
        <v>68.980686170287996</v>
      </c>
    </row>
    <row r="7" spans="1:16" x14ac:dyDescent="0.2">
      <c r="A7" s="36" t="s">
        <v>23</v>
      </c>
      <c r="B7" s="9"/>
      <c r="C7" s="9"/>
      <c r="D7" s="9"/>
      <c r="E7" s="9"/>
      <c r="F7" s="279"/>
      <c r="G7" s="9"/>
      <c r="H7" s="362"/>
      <c r="I7" s="9"/>
      <c r="J7" s="9"/>
      <c r="K7" s="9">
        <f>'graf 1'!D26*100/'graf 1'!D27</f>
        <v>25.425335654500405</v>
      </c>
      <c r="L7" s="9">
        <f>'graf 1'!E26*100/'graf 1'!E27</f>
        <v>26.077100112994568</v>
      </c>
      <c r="M7" s="9">
        <f>'graf 1'!F26*100/'graf 1'!F27</f>
        <v>28.872699685308838</v>
      </c>
      <c r="N7" s="9">
        <f>'graf 1'!G26*100/'graf 1'!G27</f>
        <v>29.4155669542392</v>
      </c>
      <c r="O7" s="9">
        <f>'graf 1'!H26*100/'graf 1'!H27</f>
        <v>31.312583017944707</v>
      </c>
      <c r="P7" s="9">
        <f>'graf 1'!I26*100/'graf 1'!I27</f>
        <v>31.019313829712004</v>
      </c>
    </row>
    <row r="11" spans="1:16" ht="13.5" thickBot="1" x14ac:dyDescent="0.25">
      <c r="A11" s="35" t="s">
        <v>24</v>
      </c>
    </row>
    <row r="12" spans="1:16" x14ac:dyDescent="0.2">
      <c r="A12" s="3"/>
      <c r="B12" s="7">
        <v>2011</v>
      </c>
      <c r="C12" s="3">
        <v>2012</v>
      </c>
      <c r="D12" s="3">
        <v>2013</v>
      </c>
      <c r="E12" s="3">
        <v>2014</v>
      </c>
      <c r="F12" s="3">
        <v>2015</v>
      </c>
      <c r="G12" s="3">
        <v>2016</v>
      </c>
      <c r="H12" s="3">
        <v>2017</v>
      </c>
      <c r="I12" s="3">
        <v>2018</v>
      </c>
      <c r="J12" s="3">
        <v>2019</v>
      </c>
      <c r="K12" s="3">
        <v>2020</v>
      </c>
      <c r="L12" s="3">
        <v>2021</v>
      </c>
      <c r="M12" s="3">
        <v>2022</v>
      </c>
      <c r="N12" s="3">
        <v>2023</v>
      </c>
      <c r="O12" s="3">
        <v>2024</v>
      </c>
      <c r="P12" s="3">
        <v>2025</v>
      </c>
    </row>
    <row r="13" spans="1:16" x14ac:dyDescent="0.2">
      <c r="A13" s="36" t="s">
        <v>25</v>
      </c>
      <c r="B13" s="11">
        <v>14769.003000000001</v>
      </c>
      <c r="C13" s="11">
        <v>14909.261</v>
      </c>
      <c r="D13" s="11">
        <v>14904.712</v>
      </c>
      <c r="E13" s="11">
        <v>15138.14</v>
      </c>
      <c r="F13" s="11">
        <v>16356.737999999999</v>
      </c>
      <c r="G13" s="11">
        <v>16889.752</v>
      </c>
      <c r="H13" s="11">
        <v>18636.111000000001</v>
      </c>
      <c r="I13" s="11">
        <v>21071.899700000002</v>
      </c>
      <c r="J13" s="11">
        <v>24267.163</v>
      </c>
      <c r="K13" s="11">
        <v>27856.287</v>
      </c>
      <c r="L13" s="11">
        <v>29914.915000000001</v>
      </c>
      <c r="M13" s="11">
        <v>31551.644</v>
      </c>
      <c r="N13" s="332">
        <v>34080.205999999998</v>
      </c>
      <c r="O13" s="332">
        <v>35956.438999999998</v>
      </c>
      <c r="P13" s="332">
        <v>37426.129000000001</v>
      </c>
    </row>
    <row r="14" spans="1:16" x14ac:dyDescent="0.2">
      <c r="A14" s="36" t="s">
        <v>26</v>
      </c>
      <c r="B14" s="11">
        <v>2062.2800000000002</v>
      </c>
      <c r="C14" s="11">
        <v>1912.375</v>
      </c>
      <c r="D14" s="11">
        <v>2009.296</v>
      </c>
      <c r="E14" s="11">
        <v>2299.4070000000002</v>
      </c>
      <c r="F14" s="11">
        <v>4409.991</v>
      </c>
      <c r="G14" s="11">
        <v>1192.5619999999999</v>
      </c>
      <c r="H14" s="11">
        <v>1361.5730000000001</v>
      </c>
      <c r="I14" s="11">
        <v>3075.1028999999999</v>
      </c>
      <c r="J14" s="11">
        <v>3013.68</v>
      </c>
      <c r="K14" s="11">
        <v>2762.4029999999998</v>
      </c>
      <c r="L14" s="11">
        <v>2528.19</v>
      </c>
      <c r="M14" s="11">
        <v>3132.2730000000001</v>
      </c>
      <c r="N14" s="332">
        <v>4589.9650000000001</v>
      </c>
      <c r="O14" s="332">
        <v>4066.8539999999998</v>
      </c>
      <c r="P14" s="332">
        <v>4451.6909999999998</v>
      </c>
    </row>
    <row r="15" spans="1:16" x14ac:dyDescent="0.2">
      <c r="A15" s="36" t="s">
        <v>25</v>
      </c>
      <c r="B15" s="9"/>
      <c r="C15" s="9"/>
      <c r="D15" s="279"/>
      <c r="E15" s="9"/>
      <c r="F15" s="279"/>
      <c r="G15" s="9"/>
      <c r="I15" s="9"/>
      <c r="J15" s="9"/>
      <c r="K15" s="9">
        <f>'graf 2'!D32*100/'graf 2'!D34</f>
        <v>90.978049681420089</v>
      </c>
      <c r="L15" s="9">
        <f>'graf 2'!E32*100/'graf 2'!E34</f>
        <v>92.207311846384613</v>
      </c>
      <c r="M15" s="9">
        <f>'graf 2'!F32*100/'graf 2'!F34</f>
        <v>90.969090947830367</v>
      </c>
      <c r="N15" s="9">
        <f>'graf 2'!G32*100/'graf 2'!G34</f>
        <v>88.130476588789833</v>
      </c>
      <c r="O15" s="9">
        <f>'graf 2'!H32*100/'graf 2'!H34</f>
        <v>89.838782131195458</v>
      </c>
      <c r="P15" s="9">
        <f>'graf 2'!I32*100/'graf 2'!I34</f>
        <v>89.369811991168589</v>
      </c>
    </row>
    <row r="16" spans="1:16" x14ac:dyDescent="0.2">
      <c r="A16" s="36" t="s">
        <v>26</v>
      </c>
      <c r="B16" s="9"/>
      <c r="C16" s="9"/>
      <c r="D16" s="279"/>
      <c r="E16" s="9"/>
      <c r="F16" s="279"/>
      <c r="G16" s="9"/>
      <c r="I16" s="9"/>
      <c r="J16" s="9"/>
      <c r="K16" s="9">
        <f>'graf 2'!D33*100/'graf 2'!D34</f>
        <v>9.0219503185799255</v>
      </c>
      <c r="L16" s="9">
        <f>'graf 2'!E33*100/'graf 2'!E34</f>
        <v>7.7926881536153827</v>
      </c>
      <c r="M16" s="9">
        <f>'graf 2'!F33*100/'graf 2'!F34</f>
        <v>9.0309090521696262</v>
      </c>
      <c r="N16" s="9">
        <f>'graf 2'!G33*100/'graf 2'!G34</f>
        <v>11.869523411210155</v>
      </c>
      <c r="O16" s="9">
        <f>'graf 2'!H33*100/'graf 2'!H34</f>
        <v>10.161217868804549</v>
      </c>
      <c r="P16" s="9">
        <f>'graf 2'!I33*100/'graf 2'!I34</f>
        <v>10.630188008831405</v>
      </c>
    </row>
    <row r="20" spans="1:30" x14ac:dyDescent="0.2">
      <c r="A20" s="3" t="s">
        <v>27</v>
      </c>
      <c r="B20" s="3"/>
      <c r="C20" s="3"/>
    </row>
    <row r="21" spans="1:30" x14ac:dyDescent="0.2">
      <c r="A21" s="38"/>
      <c r="B21" s="38"/>
      <c r="C21" s="3"/>
    </row>
    <row r="22" spans="1:30" x14ac:dyDescent="0.2">
      <c r="A22" s="38" t="s">
        <v>28</v>
      </c>
      <c r="B22" s="39" t="s">
        <v>16</v>
      </c>
      <c r="C22" s="3"/>
      <c r="R22" s="71"/>
      <c r="S22" s="72"/>
      <c r="T22" s="72"/>
      <c r="U22" s="73"/>
    </row>
    <row r="23" spans="1:30" x14ac:dyDescent="0.2">
      <c r="A23" s="38" t="s">
        <v>29</v>
      </c>
      <c r="B23" s="39" t="s">
        <v>17</v>
      </c>
      <c r="C23" s="3"/>
      <c r="R23" s="71"/>
      <c r="S23" s="72"/>
      <c r="T23" s="72"/>
      <c r="U23" s="73"/>
    </row>
    <row r="24" spans="1:30" x14ac:dyDescent="0.2">
      <c r="A24" s="38" t="s">
        <v>30</v>
      </c>
      <c r="B24" s="39" t="s">
        <v>18</v>
      </c>
      <c r="C24" s="3"/>
      <c r="R24" s="71"/>
      <c r="S24" s="72"/>
      <c r="T24" s="72"/>
      <c r="U24" s="73"/>
    </row>
    <row r="25" spans="1:30" x14ac:dyDescent="0.2">
      <c r="A25" s="38" t="s">
        <v>7</v>
      </c>
      <c r="B25" s="39" t="s">
        <v>15</v>
      </c>
      <c r="C25" s="3"/>
      <c r="R25" s="71"/>
      <c r="S25" s="72"/>
      <c r="T25" s="72"/>
      <c r="U25" s="73"/>
    </row>
    <row r="26" spans="1:30" x14ac:dyDescent="0.2">
      <c r="A26" s="38" t="s">
        <v>6</v>
      </c>
      <c r="B26" s="39" t="s">
        <v>19</v>
      </c>
      <c r="C26" s="3"/>
      <c r="R26" s="71"/>
      <c r="S26" s="72"/>
      <c r="T26" s="72"/>
      <c r="U26" s="73"/>
    </row>
    <row r="27" spans="1:30" x14ac:dyDescent="0.2">
      <c r="A27" s="38" t="s">
        <v>10</v>
      </c>
      <c r="B27" s="39"/>
      <c r="C27" s="3"/>
      <c r="O27" s="71"/>
      <c r="P27" s="72"/>
      <c r="R27" s="71"/>
      <c r="S27" s="72"/>
      <c r="T27" s="72"/>
      <c r="U27" s="73"/>
    </row>
    <row r="28" spans="1:30" x14ac:dyDescent="0.2">
      <c r="A28" s="3"/>
      <c r="B28" s="3"/>
      <c r="C28" s="3"/>
      <c r="O28" s="71"/>
      <c r="P28" s="72"/>
      <c r="R28" s="71"/>
      <c r="S28" s="72"/>
      <c r="T28" s="72"/>
      <c r="U28" s="73"/>
    </row>
    <row r="29" spans="1:30" x14ac:dyDescent="0.2">
      <c r="A29" s="3"/>
      <c r="B29" s="1">
        <v>2025</v>
      </c>
      <c r="C29" s="3"/>
      <c r="O29" s="71"/>
      <c r="P29" s="72"/>
      <c r="R29" s="71"/>
      <c r="S29" s="72"/>
      <c r="T29" s="72"/>
      <c r="U29" s="73"/>
    </row>
    <row r="30" spans="1:30" x14ac:dyDescent="0.2">
      <c r="A30" s="40" t="s">
        <v>31</v>
      </c>
      <c r="B30" s="1" t="s">
        <v>32</v>
      </c>
      <c r="C30" s="3"/>
      <c r="O30" s="71"/>
      <c r="P30" s="73"/>
      <c r="R30" s="71"/>
      <c r="S30" s="72"/>
      <c r="T30" s="72"/>
      <c r="U30" s="73"/>
      <c r="AD30" s="1100">
        <v>39079.440529999993</v>
      </c>
    </row>
    <row r="31" spans="1:30" x14ac:dyDescent="0.2">
      <c r="A31" s="38" t="s">
        <v>7</v>
      </c>
      <c r="B31" s="70">
        <v>75975.794219999996</v>
      </c>
      <c r="C31" s="80">
        <f>B31/B36*100</f>
        <v>0.18151522095761935</v>
      </c>
      <c r="O31" s="71"/>
      <c r="P31" s="72"/>
      <c r="R31" s="71"/>
      <c r="S31" s="72"/>
      <c r="T31" s="72"/>
      <c r="U31" s="73"/>
      <c r="AD31" s="1100">
        <v>90502.047420000003</v>
      </c>
    </row>
    <row r="32" spans="1:30" x14ac:dyDescent="0.2">
      <c r="A32" s="38" t="s">
        <v>5</v>
      </c>
      <c r="B32" s="75">
        <v>11445015.007510001</v>
      </c>
      <c r="C32" s="80">
        <f>B32/B36*100</f>
        <v>27.343503931474235</v>
      </c>
      <c r="O32" s="71"/>
      <c r="P32" s="72"/>
      <c r="R32" s="71"/>
      <c r="S32" s="72"/>
      <c r="T32" s="72"/>
      <c r="U32" s="73"/>
      <c r="AD32" s="1101">
        <v>494859.43901000015</v>
      </c>
    </row>
    <row r="33" spans="1:33" x14ac:dyDescent="0.2">
      <c r="A33" s="38" t="s">
        <v>29</v>
      </c>
      <c r="B33" s="41">
        <v>642712.23346000002</v>
      </c>
      <c r="C33" s="80">
        <f>B33/B36*100</f>
        <v>1.5355160714851286</v>
      </c>
      <c r="O33" s="71"/>
      <c r="P33" s="72"/>
      <c r="R33" s="71"/>
      <c r="S33" s="72"/>
      <c r="T33" s="72"/>
      <c r="U33" s="73"/>
    </row>
    <row r="34" spans="1:33" x14ac:dyDescent="0.2">
      <c r="A34" s="38" t="s">
        <v>30</v>
      </c>
      <c r="B34" s="41">
        <v>28230141.279070001</v>
      </c>
      <c r="C34" s="80">
        <f>B34/B36*100</f>
        <v>67.445169669398453</v>
      </c>
      <c r="O34" s="71"/>
      <c r="P34" s="72"/>
      <c r="R34" s="71"/>
      <c r="S34" s="72"/>
      <c r="T34" s="72"/>
      <c r="U34" s="73"/>
    </row>
    <row r="35" spans="1:33" x14ac:dyDescent="0.2">
      <c r="A35" s="38" t="s">
        <v>6</v>
      </c>
      <c r="B35" s="75">
        <v>1462587.2396199999</v>
      </c>
      <c r="C35" s="80">
        <f>B35/B36*100</f>
        <v>3.4942951066845569</v>
      </c>
      <c r="O35" s="71"/>
      <c r="P35" s="73"/>
    </row>
    <row r="36" spans="1:33" x14ac:dyDescent="0.2">
      <c r="A36" s="38" t="s">
        <v>10</v>
      </c>
      <c r="B36" s="41">
        <f>SUM(B31:B35)</f>
        <v>41856431.553880006</v>
      </c>
      <c r="C36" s="80">
        <f>SUM(C31:C35)</f>
        <v>100</v>
      </c>
      <c r="O36" s="71"/>
      <c r="P36" s="72"/>
    </row>
    <row r="37" spans="1:33" x14ac:dyDescent="0.2">
      <c r="O37" s="71"/>
      <c r="P37" s="72"/>
    </row>
    <row r="38" spans="1:33" x14ac:dyDescent="0.2">
      <c r="O38" s="71"/>
      <c r="P38" s="73"/>
    </row>
    <row r="39" spans="1:33" x14ac:dyDescent="0.2">
      <c r="A39" s="38" t="s">
        <v>33</v>
      </c>
      <c r="O39" s="71"/>
      <c r="P39" s="72"/>
    </row>
    <row r="40" spans="1:33" x14ac:dyDescent="0.2">
      <c r="O40" s="71"/>
      <c r="P40" s="72"/>
    </row>
    <row r="41" spans="1:33" ht="15" x14ac:dyDescent="0.2">
      <c r="A41" s="19"/>
      <c r="B41" s="19"/>
      <c r="C41" s="19"/>
      <c r="D41" s="33"/>
      <c r="E41" s="25"/>
      <c r="F41" s="19"/>
      <c r="G41" s="19"/>
      <c r="H41" s="19"/>
      <c r="I41" s="19"/>
      <c r="O41" s="71"/>
      <c r="P41" s="72"/>
    </row>
    <row r="42" spans="1:33" x14ac:dyDescent="0.2">
      <c r="A42" s="42" t="s">
        <v>2</v>
      </c>
      <c r="B42" s="1242">
        <v>2010</v>
      </c>
      <c r="C42" s="1243"/>
      <c r="D42" s="1241">
        <v>2011</v>
      </c>
      <c r="E42" s="1241"/>
      <c r="F42" s="1241">
        <v>2012</v>
      </c>
      <c r="G42" s="1241"/>
      <c r="H42" s="1241">
        <v>2013</v>
      </c>
      <c r="I42" s="1241"/>
      <c r="J42" s="1241">
        <v>2014</v>
      </c>
      <c r="K42" s="1241"/>
      <c r="L42" s="1241">
        <v>2015</v>
      </c>
      <c r="M42" s="1241"/>
      <c r="N42" s="1241">
        <v>2016</v>
      </c>
      <c r="O42" s="1241"/>
      <c r="P42" s="1241">
        <v>2017</v>
      </c>
      <c r="Q42" s="1241"/>
      <c r="R42" s="1241">
        <v>2018</v>
      </c>
      <c r="S42" s="1241"/>
      <c r="T42" s="1240">
        <v>2019</v>
      </c>
      <c r="U42" s="1240"/>
      <c r="V42" s="1240">
        <v>2020</v>
      </c>
      <c r="W42" s="1240"/>
      <c r="X42" s="1240">
        <v>2021</v>
      </c>
      <c r="Y42" s="1240"/>
      <c r="Z42" s="1240">
        <v>2022</v>
      </c>
      <c r="AA42" s="1240"/>
      <c r="AB42" s="1240">
        <v>2023</v>
      </c>
      <c r="AC42" s="1240"/>
      <c r="AD42" s="1240">
        <v>2024</v>
      </c>
      <c r="AE42" s="1240"/>
      <c r="AF42" s="1240">
        <v>2025</v>
      </c>
      <c r="AG42" s="1240"/>
    </row>
    <row r="43" spans="1:33" ht="25.5" x14ac:dyDescent="0.2">
      <c r="A43" s="43" t="s">
        <v>34</v>
      </c>
      <c r="B43" s="44">
        <v>83174.53138</v>
      </c>
      <c r="C43" s="45">
        <f>B43*100/B56</f>
        <v>0.4977271057541624</v>
      </c>
      <c r="D43" s="46">
        <v>50249.629439999997</v>
      </c>
      <c r="E43" s="47">
        <f t="shared" ref="E43:E54" si="0">D43/$D$56*100</f>
        <v>0.29854901314190779</v>
      </c>
      <c r="F43" s="19"/>
      <c r="G43" s="46"/>
      <c r="H43" s="19"/>
      <c r="I43" s="46"/>
      <c r="J43" s="19"/>
      <c r="K43" s="46"/>
      <c r="L43" s="19"/>
      <c r="M43" s="46"/>
      <c r="N43" s="19"/>
      <c r="O43" s="46"/>
      <c r="P43" s="19"/>
      <c r="Q43" s="46"/>
      <c r="R43" s="19"/>
      <c r="S43" s="46"/>
      <c r="T43" s="82"/>
      <c r="U43" s="83"/>
      <c r="V43" s="82"/>
      <c r="W43" s="83"/>
      <c r="X43" s="82"/>
      <c r="Y43" s="83"/>
      <c r="Z43" s="82"/>
      <c r="AA43" s="83"/>
      <c r="AB43" s="82"/>
      <c r="AC43" s="83"/>
      <c r="AD43" s="82"/>
      <c r="AE43" s="83"/>
      <c r="AF43" s="82"/>
      <c r="AG43" s="83"/>
    </row>
    <row r="44" spans="1:33" x14ac:dyDescent="0.2">
      <c r="A44" s="48" t="s">
        <v>35</v>
      </c>
      <c r="B44" s="49">
        <v>193322.11895999999</v>
      </c>
      <c r="C44" s="50">
        <f t="shared" ref="C44:C55" si="1">B44/$B$56*100</f>
        <v>1.1568644529972063</v>
      </c>
      <c r="D44" s="51">
        <f>162931.94504+50249.62944</f>
        <v>213181.57447999998</v>
      </c>
      <c r="E44" s="25">
        <f t="shared" si="0"/>
        <v>1.2665794631786664</v>
      </c>
      <c r="F44" s="51">
        <v>170629.92</v>
      </c>
      <c r="G44" s="25">
        <f t="shared" ref="G44:G54" si="2">F44/$F$56*100</f>
        <v>1.0143479305618779</v>
      </c>
      <c r="H44" s="51">
        <v>152934.28</v>
      </c>
      <c r="I44" s="25">
        <f t="shared" ref="I44:I54" si="3">H44/$H$56*100</f>
        <v>0.90418709538929842</v>
      </c>
      <c r="J44" s="51">
        <v>136507.53864000004</v>
      </c>
      <c r="K44" s="25">
        <f t="shared" ref="K44:K54" si="4">J44/$H$56*100</f>
        <v>0.8070679435744823</v>
      </c>
      <c r="L44" s="51">
        <v>102520.63812</v>
      </c>
      <c r="M44" s="74">
        <f t="shared" ref="M44:M54" si="5">L44/$L$56*100</f>
        <v>0.4936773399203403</v>
      </c>
      <c r="N44" s="51">
        <v>150763.94</v>
      </c>
      <c r="O44" s="74">
        <f t="shared" ref="O44:O54" si="6">N44/$N$56*100</f>
        <v>0.83376461661892298</v>
      </c>
      <c r="P44" s="51">
        <v>160334.31792999999</v>
      </c>
      <c r="Q44" s="74">
        <f t="shared" ref="Q44:Q54" si="7">P44/$P$56*100</f>
        <v>0.80176443201973213</v>
      </c>
      <c r="R44" s="51">
        <v>185849.80342000004</v>
      </c>
      <c r="S44" s="74">
        <f t="shared" ref="S44:S54" si="8">R44/$R$56*100</f>
        <v>0.7696599308414197</v>
      </c>
      <c r="T44" s="84">
        <v>202777.63847000001</v>
      </c>
      <c r="U44" s="85">
        <f t="shared" ref="U44:U54" si="9">T44/$T$56*100</f>
        <v>0.7432968148385638</v>
      </c>
      <c r="V44" s="84">
        <v>226989.53388999999</v>
      </c>
      <c r="W44" s="85">
        <f t="shared" ref="W44:W54" si="10">V44/$V$56*100</f>
        <v>0.74134306156302343</v>
      </c>
      <c r="X44" s="84">
        <v>215162.17833999998</v>
      </c>
      <c r="Y44" s="85">
        <f t="shared" ref="Y44:Y55" si="11">X44/$X$56*100</f>
        <v>0.66319847464699044</v>
      </c>
      <c r="Z44" s="84">
        <v>352193.48073999997</v>
      </c>
      <c r="AA44" s="85">
        <f t="shared" ref="AA44:AA55" si="12">Z44/$Z$56*100</f>
        <v>1.0154374644612725</v>
      </c>
      <c r="AB44" s="84">
        <v>307279.49082000001</v>
      </c>
      <c r="AC44" s="85">
        <f>AB44/$AB$56*100</f>
        <v>0.79461630965252694</v>
      </c>
      <c r="AD44" s="84">
        <v>324288.78821999999</v>
      </c>
      <c r="AE44" s="85">
        <f>AD44/$AD$56*100</f>
        <v>0.81025013053238548</v>
      </c>
      <c r="AF44" s="84">
        <v>520644.2168199998</v>
      </c>
      <c r="AG44" s="85">
        <f>AF44/$AF$56*100</f>
        <v>1.2432457686829341</v>
      </c>
    </row>
    <row r="45" spans="1:33" x14ac:dyDescent="0.2">
      <c r="A45" s="48" t="s">
        <v>2742</v>
      </c>
      <c r="B45" s="49">
        <v>2894007.1503900001</v>
      </c>
      <c r="C45" s="50">
        <f t="shared" si="1"/>
        <v>17.318111435032719</v>
      </c>
      <c r="D45" s="51">
        <v>3160888.4401600002</v>
      </c>
      <c r="E45" s="25">
        <f t="shared" si="0"/>
        <v>18.77984245810654</v>
      </c>
      <c r="F45" s="51">
        <v>3205307.55</v>
      </c>
      <c r="G45" s="25">
        <f t="shared" si="2"/>
        <v>19.054671538009647</v>
      </c>
      <c r="H45" s="51">
        <v>3020238.37</v>
      </c>
      <c r="I45" s="25">
        <f t="shared" si="3"/>
        <v>17.8564319206499</v>
      </c>
      <c r="J45" s="51">
        <v>3424360.5140899993</v>
      </c>
      <c r="K45" s="25">
        <f t="shared" si="4"/>
        <v>20.245706762413509</v>
      </c>
      <c r="L45" s="51">
        <v>3703631.5427000001</v>
      </c>
      <c r="M45" s="74">
        <f t="shared" si="5"/>
        <v>17.83444779094204</v>
      </c>
      <c r="N45" s="51">
        <v>2365106.6800000002</v>
      </c>
      <c r="O45" s="74">
        <f t="shared" si="6"/>
        <v>13.079667885523913</v>
      </c>
      <c r="P45" s="51">
        <v>2678202.1603299994</v>
      </c>
      <c r="Q45" s="74">
        <f t="shared" si="7"/>
        <v>13.39256162768897</v>
      </c>
      <c r="R45" s="51">
        <v>3246553.3547900007</v>
      </c>
      <c r="S45" s="74">
        <f t="shared" si="8"/>
        <v>13.444953852728968</v>
      </c>
      <c r="T45" s="84">
        <v>3593030.4164900002</v>
      </c>
      <c r="U45" s="85">
        <f t="shared" si="9"/>
        <v>13.170525529077068</v>
      </c>
      <c r="V45" s="84">
        <v>3589743.5419000001</v>
      </c>
      <c r="W45" s="85">
        <f t="shared" si="10"/>
        <v>11.724027191790617</v>
      </c>
      <c r="X45" s="84">
        <v>3597149.7530000005</v>
      </c>
      <c r="Y45" s="85">
        <f t="shared" si="11"/>
        <v>11.08756310087467</v>
      </c>
      <c r="Z45" s="84">
        <v>4108422.8822400002</v>
      </c>
      <c r="AA45" s="85">
        <f t="shared" si="12"/>
        <v>11.845325772955588</v>
      </c>
      <c r="AB45" s="84">
        <v>4582507.5481900005</v>
      </c>
      <c r="AC45" s="85">
        <f t="shared" ref="AC45:AC55" si="13">AB45/$AB$56*100</f>
        <v>11.850238449629009</v>
      </c>
      <c r="AD45" s="84">
        <v>5220970.9373199996</v>
      </c>
      <c r="AE45" s="85">
        <f t="shared" ref="AE45:AE55" si="14">AD45/$AD$56*100</f>
        <v>13.044830833311011</v>
      </c>
      <c r="AF45" s="84">
        <v>5059963.4345599972</v>
      </c>
      <c r="AG45" s="85">
        <f t="shared" ref="AG45:AG55" si="15">AF45/$AF$56*100</f>
        <v>12.082681275382278</v>
      </c>
    </row>
    <row r="46" spans="1:33" x14ac:dyDescent="0.2">
      <c r="A46" s="48" t="s">
        <v>36</v>
      </c>
      <c r="B46" s="49">
        <v>10967763.668959999</v>
      </c>
      <c r="C46" s="50">
        <f t="shared" si="1"/>
        <v>65.632510060162048</v>
      </c>
      <c r="D46" s="51">
        <v>11128361.640380001</v>
      </c>
      <c r="E46" s="25">
        <f t="shared" si="0"/>
        <v>66.117132059426226</v>
      </c>
      <c r="F46" s="51">
        <v>11225454</v>
      </c>
      <c r="G46" s="25">
        <f t="shared" si="2"/>
        <v>66.732235674244905</v>
      </c>
      <c r="H46" s="51">
        <v>11254915.52</v>
      </c>
      <c r="I46" s="25">
        <f t="shared" si="3"/>
        <v>66.541977200145936</v>
      </c>
      <c r="J46" s="51">
        <v>11269262.00909997</v>
      </c>
      <c r="K46" s="25">
        <f t="shared" si="4"/>
        <v>66.626797361514178</v>
      </c>
      <c r="L46" s="51">
        <v>11831940.61582</v>
      </c>
      <c r="M46" s="74">
        <f t="shared" si="5"/>
        <v>56.975464417968169</v>
      </c>
      <c r="N46" s="51">
        <v>11706822.68</v>
      </c>
      <c r="O46" s="74">
        <f t="shared" si="6"/>
        <v>64.741837627856583</v>
      </c>
      <c r="P46" s="51">
        <v>12783550.443320023</v>
      </c>
      <c r="Q46" s="74">
        <f t="shared" si="7"/>
        <v>63.925154593908182</v>
      </c>
      <c r="R46" s="51">
        <v>14697233.332829975</v>
      </c>
      <c r="S46" s="74">
        <f t="shared" si="8"/>
        <v>60.865663467733377</v>
      </c>
      <c r="T46" s="84">
        <v>17062378.578159999</v>
      </c>
      <c r="U46" s="85">
        <f t="shared" si="9"/>
        <v>62.543442888513432</v>
      </c>
      <c r="V46" s="84">
        <v>18903080.660780001</v>
      </c>
      <c r="W46" s="85">
        <f t="shared" si="10"/>
        <v>61.737065361024548</v>
      </c>
      <c r="X46" s="84">
        <v>20815927.305050012</v>
      </c>
      <c r="Y46" s="85">
        <f t="shared" si="11"/>
        <v>64.161328647904639</v>
      </c>
      <c r="Z46" s="84">
        <v>22005871.477079995</v>
      </c>
      <c r="AA46" s="85">
        <f t="shared" si="12"/>
        <v>63.446905061945046</v>
      </c>
      <c r="AB46" s="84">
        <v>23826280.912259988</v>
      </c>
      <c r="AC46" s="85">
        <f t="shared" si="13"/>
        <v>61.614106951039616</v>
      </c>
      <c r="AD46" s="84">
        <v>24019833.757859994</v>
      </c>
      <c r="AE46" s="85">
        <f t="shared" si="14"/>
        <v>60.014635549068196</v>
      </c>
      <c r="AF46" s="84">
        <v>26307604.554039922</v>
      </c>
      <c r="AG46" s="85">
        <f t="shared" si="15"/>
        <v>62.819900787069749</v>
      </c>
    </row>
    <row r="47" spans="1:33" x14ac:dyDescent="0.2">
      <c r="A47" s="48" t="s">
        <v>37</v>
      </c>
      <c r="B47" s="49">
        <v>248565.56529999999</v>
      </c>
      <c r="C47" s="50">
        <f t="shared" si="1"/>
        <v>1.4874483493232549</v>
      </c>
      <c r="D47" s="51">
        <v>236770.85819999999</v>
      </c>
      <c r="E47" s="25">
        <f t="shared" si="0"/>
        <v>1.4067308922302888</v>
      </c>
      <c r="F47" s="51">
        <v>234957.19</v>
      </c>
      <c r="G47" s="25">
        <f t="shared" si="2"/>
        <v>1.3967558529426372</v>
      </c>
      <c r="H47" s="51">
        <v>275024.78000000003</v>
      </c>
      <c r="I47" s="25">
        <f t="shared" si="3"/>
        <v>1.6260177704323771</v>
      </c>
      <c r="J47" s="51">
        <v>241199.77121000001</v>
      </c>
      <c r="K47" s="25">
        <f t="shared" si="4"/>
        <v>1.4260355529115725</v>
      </c>
      <c r="L47" s="51">
        <v>293797.01584000001</v>
      </c>
      <c r="M47" s="74">
        <f t="shared" si="5"/>
        <v>1.4147486000492453</v>
      </c>
      <c r="N47" s="51">
        <v>284089.3</v>
      </c>
      <c r="O47" s="74">
        <f t="shared" si="6"/>
        <v>1.5710892558262819</v>
      </c>
      <c r="P47" s="51">
        <v>342982.99139999988</v>
      </c>
      <c r="Q47" s="74">
        <f t="shared" si="7"/>
        <v>1.7151135629760033</v>
      </c>
      <c r="R47" s="51">
        <v>421572.51356999989</v>
      </c>
      <c r="S47" s="74">
        <f t="shared" si="8"/>
        <v>1.7458585678762808</v>
      </c>
      <c r="T47" s="84">
        <v>600387.53191999998</v>
      </c>
      <c r="U47" s="85">
        <f t="shared" si="9"/>
        <v>2.2007660386623229</v>
      </c>
      <c r="V47" s="84">
        <v>723281.56709999999</v>
      </c>
      <c r="W47" s="85">
        <f t="shared" si="10"/>
        <v>2.3622224431980192</v>
      </c>
      <c r="X47" s="84">
        <v>558724.8990199999</v>
      </c>
      <c r="Y47" s="85">
        <f t="shared" si="11"/>
        <v>1.7221683831059775</v>
      </c>
      <c r="Z47" s="84">
        <v>516684.38358999998</v>
      </c>
      <c r="AA47" s="85">
        <f t="shared" si="12"/>
        <v>1.4896944693496066</v>
      </c>
      <c r="AB47" s="84">
        <v>629461.78288000007</v>
      </c>
      <c r="AC47" s="85">
        <f t="shared" si="13"/>
        <v>1.6277708533186961</v>
      </c>
      <c r="AD47" s="84">
        <v>756159.37858999998</v>
      </c>
      <c r="AE47" s="85">
        <f t="shared" si="14"/>
        <v>1.8892982349737895</v>
      </c>
      <c r="AF47" s="84">
        <v>1237693.0121599992</v>
      </c>
      <c r="AG47" s="85">
        <f t="shared" si="15"/>
        <v>2.9554858204222452</v>
      </c>
    </row>
    <row r="48" spans="1:33" x14ac:dyDescent="0.2">
      <c r="A48" s="48" t="s">
        <v>38</v>
      </c>
      <c r="B48" s="49">
        <v>766615.17020000005</v>
      </c>
      <c r="C48" s="50">
        <f t="shared" si="1"/>
        <v>4.587523891750247</v>
      </c>
      <c r="D48" s="51">
        <v>865105.31169999996</v>
      </c>
      <c r="E48" s="25">
        <f t="shared" si="0"/>
        <v>5.1398655064760126</v>
      </c>
      <c r="F48" s="51">
        <v>788177.4</v>
      </c>
      <c r="G48" s="25">
        <f t="shared" si="2"/>
        <v>4.6854977990122801</v>
      </c>
      <c r="H48" s="51">
        <v>936978.72</v>
      </c>
      <c r="I48" s="25">
        <f t="shared" si="3"/>
        <v>5.5396610052264457</v>
      </c>
      <c r="J48" s="51">
        <v>915316.71375999972</v>
      </c>
      <c r="K48" s="25">
        <f t="shared" si="4"/>
        <v>5.4115896107526194</v>
      </c>
      <c r="L48" s="51">
        <v>1179862.43521</v>
      </c>
      <c r="M48" s="74">
        <f t="shared" si="5"/>
        <v>5.6815033457422226</v>
      </c>
      <c r="N48" s="51">
        <v>873728.39</v>
      </c>
      <c r="O48" s="74">
        <f t="shared" si="6"/>
        <v>4.8319499750233303</v>
      </c>
      <c r="P48" s="51">
        <v>903239.35944999999</v>
      </c>
      <c r="Q48" s="74">
        <f t="shared" si="7"/>
        <v>4.5167198224117335</v>
      </c>
      <c r="R48" s="51">
        <v>1409885.7809699995</v>
      </c>
      <c r="S48" s="74">
        <f t="shared" si="8"/>
        <v>5.8387610463240094</v>
      </c>
      <c r="T48" s="84">
        <v>1420948.2523399999</v>
      </c>
      <c r="U48" s="85">
        <f t="shared" si="9"/>
        <v>5.2085936002800599</v>
      </c>
      <c r="V48" s="84">
        <v>2161827.0943700001</v>
      </c>
      <c r="W48" s="85">
        <f t="shared" si="10"/>
        <v>7.0604819933539495</v>
      </c>
      <c r="X48" s="84">
        <v>1746465.7994000001</v>
      </c>
      <c r="Y48" s="85">
        <f t="shared" si="11"/>
        <v>5.3831647509858405</v>
      </c>
      <c r="Z48" s="84">
        <v>1446796.9421400002</v>
      </c>
      <c r="AA48" s="85">
        <f t="shared" si="12"/>
        <v>4.171377094857478</v>
      </c>
      <c r="AB48" s="84">
        <v>1983432.8332499997</v>
      </c>
      <c r="AC48" s="85">
        <f t="shared" si="13"/>
        <v>5.1291027402932308</v>
      </c>
      <c r="AD48" s="84">
        <v>1922902.1225100001</v>
      </c>
      <c r="AE48" s="85">
        <f t="shared" si="14"/>
        <v>4.8044574846903068</v>
      </c>
      <c r="AF48" s="84">
        <v>1532114.9178999995</v>
      </c>
      <c r="AG48" s="85">
        <f t="shared" si="15"/>
        <v>3.658535574349254</v>
      </c>
    </row>
    <row r="49" spans="1:33" x14ac:dyDescent="0.2">
      <c r="A49" s="48" t="s">
        <v>39</v>
      </c>
      <c r="B49" s="49">
        <v>213775.03271</v>
      </c>
      <c r="C49" s="50">
        <f t="shared" si="1"/>
        <v>1.2792573224985413</v>
      </c>
      <c r="D49" s="51">
        <v>121887.85522</v>
      </c>
      <c r="E49" s="25">
        <f t="shared" si="0"/>
        <v>0.72417447243795507</v>
      </c>
      <c r="F49" s="51">
        <v>112075.19</v>
      </c>
      <c r="G49" s="25">
        <f t="shared" si="2"/>
        <v>0.66625617033536244</v>
      </c>
      <c r="H49" s="51">
        <v>105883.17</v>
      </c>
      <c r="I49" s="25">
        <f t="shared" si="3"/>
        <v>0.62600874004775975</v>
      </c>
      <c r="J49" s="51">
        <v>105517.00181999995</v>
      </c>
      <c r="K49" s="25">
        <f t="shared" si="4"/>
        <v>0.62384385887724503</v>
      </c>
      <c r="L49" s="51">
        <v>104008.06471000001</v>
      </c>
      <c r="M49" s="74">
        <f t="shared" si="5"/>
        <v>0.50083988607439833</v>
      </c>
      <c r="N49" s="51">
        <v>356383.01</v>
      </c>
      <c r="O49" s="74">
        <f t="shared" si="6"/>
        <v>1.9708926663905693</v>
      </c>
      <c r="P49" s="51">
        <v>371824.37521000026</v>
      </c>
      <c r="Q49" s="74">
        <f t="shared" si="7"/>
        <v>1.859337182770137</v>
      </c>
      <c r="R49" s="51">
        <v>690805.45177000004</v>
      </c>
      <c r="S49" s="74">
        <f t="shared" si="8"/>
        <v>2.8608331375665967</v>
      </c>
      <c r="T49" s="84">
        <v>489877.91125</v>
      </c>
      <c r="U49" s="85">
        <f t="shared" si="9"/>
        <v>1.7956846417548362</v>
      </c>
      <c r="V49" s="84">
        <v>509416.22888000001</v>
      </c>
      <c r="W49" s="85">
        <f t="shared" si="10"/>
        <v>1.6637427297013649</v>
      </c>
      <c r="X49" s="84">
        <v>423504.61832999997</v>
      </c>
      <c r="Y49" s="85">
        <f t="shared" si="11"/>
        <v>1.3053763400674627</v>
      </c>
      <c r="Z49" s="84">
        <v>371311.85941999999</v>
      </c>
      <c r="AA49" s="85">
        <f t="shared" si="12"/>
        <v>1.0705592058706808</v>
      </c>
      <c r="AB49" s="84">
        <v>438517.67853999999</v>
      </c>
      <c r="AC49" s="85">
        <f t="shared" si="13"/>
        <v>1.1339946525847604</v>
      </c>
      <c r="AD49" s="84">
        <v>291024.87933999998</v>
      </c>
      <c r="AE49" s="85">
        <f t="shared" si="14"/>
        <v>0.72713875730244548</v>
      </c>
      <c r="AF49" s="84">
        <v>295115.57648999995</v>
      </c>
      <c r="AG49" s="85">
        <f t="shared" si="15"/>
        <v>0.70470616956927512</v>
      </c>
    </row>
    <row r="50" spans="1:33" x14ac:dyDescent="0.2">
      <c r="A50" s="48" t="s">
        <v>40</v>
      </c>
      <c r="B50" s="49">
        <v>381553.26222999999</v>
      </c>
      <c r="C50" s="50">
        <f t="shared" si="1"/>
        <v>2.2832638519254962</v>
      </c>
      <c r="D50" s="51">
        <v>315243.35417000001</v>
      </c>
      <c r="E50" s="25">
        <f t="shared" si="0"/>
        <v>1.8729609220178645</v>
      </c>
      <c r="F50" s="51">
        <v>359355.38</v>
      </c>
      <c r="G50" s="25">
        <f t="shared" si="2"/>
        <v>2.1362688679645236</v>
      </c>
      <c r="H50" s="51">
        <v>399369.52</v>
      </c>
      <c r="I50" s="25">
        <f t="shared" si="3"/>
        <v>2.3611760965286419</v>
      </c>
      <c r="J50" s="51">
        <v>438171.60368000006</v>
      </c>
      <c r="K50" s="25">
        <f t="shared" si="4"/>
        <v>2.5905840705791405</v>
      </c>
      <c r="L50" s="51">
        <v>1607572.18295</v>
      </c>
      <c r="M50" s="74">
        <f t="shared" si="5"/>
        <v>7.7410946084802879</v>
      </c>
      <c r="N50" s="51">
        <v>1419728.21</v>
      </c>
      <c r="O50" s="74">
        <f t="shared" si="6"/>
        <v>7.8514739447225894</v>
      </c>
      <c r="P50" s="51">
        <v>1789027.1574599994</v>
      </c>
      <c r="Q50" s="74">
        <f t="shared" si="7"/>
        <v>8.9461717322115941</v>
      </c>
      <c r="R50" s="51">
        <v>2342195.1815199992</v>
      </c>
      <c r="S50" s="74">
        <f t="shared" si="8"/>
        <v>9.6997346688169497</v>
      </c>
      <c r="T50" s="84">
        <v>2722076.4213100001</v>
      </c>
      <c r="U50" s="85">
        <f t="shared" si="9"/>
        <v>9.9779775964114439</v>
      </c>
      <c r="V50" s="84">
        <v>3330352.53144</v>
      </c>
      <c r="W50" s="85">
        <f t="shared" si="10"/>
        <v>10.87686158665954</v>
      </c>
      <c r="X50" s="84">
        <v>3764099.6663600001</v>
      </c>
      <c r="Y50" s="85">
        <f t="shared" si="11"/>
        <v>11.602155994184372</v>
      </c>
      <c r="Z50" s="84">
        <v>4028365.3552000001</v>
      </c>
      <c r="AA50" s="85">
        <f t="shared" si="12"/>
        <v>11.614505451983916</v>
      </c>
      <c r="AB50" s="84">
        <v>4319599.3240699992</v>
      </c>
      <c r="AC50" s="85">
        <f t="shared" si="13"/>
        <v>11.170365014958705</v>
      </c>
      <c r="AD50" s="84">
        <v>4487498.3047500011</v>
      </c>
      <c r="AE50" s="85">
        <f t="shared" si="14"/>
        <v>11.212216454183606</v>
      </c>
      <c r="AF50" s="84">
        <v>4825328.8453300046</v>
      </c>
      <c r="AG50" s="85">
        <f t="shared" si="15"/>
        <v>11.522397590626211</v>
      </c>
    </row>
    <row r="51" spans="1:33" x14ac:dyDescent="0.2">
      <c r="A51" s="48" t="s">
        <v>41</v>
      </c>
      <c r="B51" s="49">
        <v>399929.06897999998</v>
      </c>
      <c r="C51" s="50">
        <f t="shared" si="1"/>
        <v>2.3932270456799554</v>
      </c>
      <c r="D51" s="51">
        <v>139976.92131999999</v>
      </c>
      <c r="E51" s="25">
        <f t="shared" si="0"/>
        <v>0.83164736115372384</v>
      </c>
      <c r="F51" s="51">
        <v>102493.72</v>
      </c>
      <c r="G51" s="25">
        <f t="shared" si="2"/>
        <v>0.60929696724694327</v>
      </c>
      <c r="H51" s="51">
        <v>95560.13</v>
      </c>
      <c r="I51" s="25">
        <f t="shared" si="3"/>
        <v>0.56497625241197569</v>
      </c>
      <c r="J51" s="51">
        <v>85425.741780000026</v>
      </c>
      <c r="K51" s="25">
        <f t="shared" si="4"/>
        <v>0.50505912298756339</v>
      </c>
      <c r="L51" s="51">
        <v>1123194.92481</v>
      </c>
      <c r="M51" s="74">
        <f t="shared" si="5"/>
        <v>5.4086269151309052</v>
      </c>
      <c r="N51" s="51">
        <v>129961.47</v>
      </c>
      <c r="O51" s="74">
        <f t="shared" si="6"/>
        <v>0.71872143438133584</v>
      </c>
      <c r="P51" s="51">
        <v>192331.81790000017</v>
      </c>
      <c r="Q51" s="74">
        <f t="shared" si="7"/>
        <v>0.961770460178339</v>
      </c>
      <c r="R51" s="51">
        <v>268164.53679000016</v>
      </c>
      <c r="S51" s="74">
        <f t="shared" si="8"/>
        <v>1.1105499981266154</v>
      </c>
      <c r="T51" s="84">
        <v>211180.37865</v>
      </c>
      <c r="U51" s="85">
        <f t="shared" si="9"/>
        <v>0.77409769633040559</v>
      </c>
      <c r="V51" s="84">
        <v>236659.60907999999</v>
      </c>
      <c r="W51" s="85">
        <f t="shared" si="10"/>
        <v>0.77292532451605134</v>
      </c>
      <c r="X51" s="84">
        <v>218836.48074999996</v>
      </c>
      <c r="Y51" s="85">
        <f t="shared" si="11"/>
        <v>0.67452384684996713</v>
      </c>
      <c r="Z51" s="84">
        <v>524021.40406000003</v>
      </c>
      <c r="AA51" s="85">
        <f t="shared" si="12"/>
        <v>1.5108484255418204</v>
      </c>
      <c r="AB51" s="84">
        <v>956573.25766</v>
      </c>
      <c r="AC51" s="85">
        <f t="shared" si="13"/>
        <v>2.4736721278913665</v>
      </c>
      <c r="AD51" s="84">
        <v>1278906.1947300001</v>
      </c>
      <c r="AE51" s="85">
        <f t="shared" si="14"/>
        <v>3.1954046789791262</v>
      </c>
      <c r="AF51" s="84">
        <v>400005.63448000001</v>
      </c>
      <c r="AG51" s="85">
        <f t="shared" si="15"/>
        <v>0.95517302689741346</v>
      </c>
    </row>
    <row r="52" spans="1:33" x14ac:dyDescent="0.2">
      <c r="A52" s="48" t="s">
        <v>0</v>
      </c>
      <c r="B52" s="49">
        <v>76871.565239999996</v>
      </c>
      <c r="C52" s="50">
        <f t="shared" si="1"/>
        <v>0.46000934477038308</v>
      </c>
      <c r="D52" s="51">
        <v>51297.90137</v>
      </c>
      <c r="E52" s="25">
        <f t="shared" si="0"/>
        <v>0.30477712972094745</v>
      </c>
      <c r="F52" s="51">
        <v>52372.1</v>
      </c>
      <c r="G52" s="25">
        <f t="shared" si="2"/>
        <v>0.31133772584655561</v>
      </c>
      <c r="H52" s="51">
        <v>52603.28</v>
      </c>
      <c r="I52" s="25">
        <f t="shared" si="3"/>
        <v>0.31100422319410648</v>
      </c>
      <c r="J52" s="51">
        <v>69100.06084000002</v>
      </c>
      <c r="K52" s="25">
        <f t="shared" si="4"/>
        <v>0.40853746656500706</v>
      </c>
      <c r="L52" s="51">
        <v>59088.62081</v>
      </c>
      <c r="M52" s="74">
        <f t="shared" si="5"/>
        <v>0.2845350329062355</v>
      </c>
      <c r="N52" s="51">
        <v>71723.259999999995</v>
      </c>
      <c r="O52" s="74">
        <f t="shared" si="6"/>
        <v>0.3966486706075692</v>
      </c>
      <c r="P52" s="51">
        <v>94450.725099999996</v>
      </c>
      <c r="Q52" s="74">
        <f t="shared" si="7"/>
        <v>0.47230831765358522</v>
      </c>
      <c r="R52" s="51">
        <v>98110.852129999912</v>
      </c>
      <c r="S52" s="74">
        <f t="shared" si="8"/>
        <v>0.40630654579988829</v>
      </c>
      <c r="T52" s="84">
        <v>95463.443610000002</v>
      </c>
      <c r="U52" s="85">
        <f t="shared" si="9"/>
        <v>0.3499284936160833</v>
      </c>
      <c r="V52" s="84">
        <v>107537.17107</v>
      </c>
      <c r="W52" s="85">
        <f t="shared" si="10"/>
        <v>0.35121414748353091</v>
      </c>
      <c r="X52" s="84">
        <v>86002.397209999996</v>
      </c>
      <c r="Y52" s="85">
        <f t="shared" si="11"/>
        <v>0.26508682467197869</v>
      </c>
      <c r="Z52" s="84">
        <v>99905.59057</v>
      </c>
      <c r="AA52" s="85">
        <f t="shared" si="12"/>
        <v>0.28804587569523682</v>
      </c>
      <c r="AB52" s="84">
        <v>115894.24838</v>
      </c>
      <c r="AC52" s="85">
        <f t="shared" si="13"/>
        <v>0.2996993379282018</v>
      </c>
      <c r="AD52" s="84">
        <v>171397.14956000002</v>
      </c>
      <c r="AE52" s="85">
        <f t="shared" si="14"/>
        <v>0.42824349113684201</v>
      </c>
      <c r="AF52" s="84">
        <v>197353.72464000003</v>
      </c>
      <c r="AG52" s="85">
        <f t="shared" si="15"/>
        <v>0.4712607480615193</v>
      </c>
    </row>
    <row r="53" spans="1:33" ht="38.25" x14ac:dyDescent="0.2">
      <c r="A53" s="48" t="s">
        <v>42</v>
      </c>
      <c r="B53" s="49">
        <f>430349.32014+35823.68138</f>
        <v>466173.00152000005</v>
      </c>
      <c r="C53" s="50">
        <f t="shared" si="1"/>
        <v>2.7896392679054296</v>
      </c>
      <c r="D53" s="51">
        <f>451273.4481+32994.27057</f>
        <v>484267.71866999997</v>
      </c>
      <c r="E53" s="25">
        <f t="shared" si="0"/>
        <v>2.8771883716683488</v>
      </c>
      <c r="F53" s="51">
        <f>31321.99+386401.55+9323.81</f>
        <v>427047.35</v>
      </c>
      <c r="G53" s="25">
        <f t="shared" si="2"/>
        <v>2.5386790061463662</v>
      </c>
      <c r="H53" s="51">
        <f>39550.96+422326.06+9783.82</f>
        <v>471660.84</v>
      </c>
      <c r="I53" s="25">
        <f t="shared" si="3"/>
        <v>2.7885811142438222</v>
      </c>
      <c r="J53" s="51">
        <v>489313.23398000002</v>
      </c>
      <c r="K53" s="25">
        <f t="shared" si="4"/>
        <v>2.8929466419688277</v>
      </c>
      <c r="L53" s="51">
        <v>507481.09860999999</v>
      </c>
      <c r="M53" s="74">
        <f t="shared" si="5"/>
        <v>2.4437218048564047</v>
      </c>
      <c r="N53" s="51">
        <v>499079.58</v>
      </c>
      <c r="O53" s="74">
        <f t="shared" si="6"/>
        <v>2.7600425849910337</v>
      </c>
      <c r="P53" s="51">
        <v>521930.58658999961</v>
      </c>
      <c r="Q53" s="74">
        <f t="shared" si="7"/>
        <v>2.6099551594048229</v>
      </c>
      <c r="R53" s="51">
        <v>589166.3865299992</v>
      </c>
      <c r="S53" s="74">
        <f t="shared" si="8"/>
        <v>2.4399152001576447</v>
      </c>
      <c r="T53" s="84">
        <v>625576.73152000003</v>
      </c>
      <c r="U53" s="85">
        <f t="shared" si="9"/>
        <v>2.293098960439508</v>
      </c>
      <c r="V53" s="84">
        <v>599238.56732999999</v>
      </c>
      <c r="W53" s="85">
        <f t="shared" si="10"/>
        <v>1.9571006050276452</v>
      </c>
      <c r="X53" s="84">
        <v>628327.26066999987</v>
      </c>
      <c r="Y53" s="85">
        <f t="shared" si="11"/>
        <v>1.9367050662453613</v>
      </c>
      <c r="Z53" s="84">
        <v>661630.77090000012</v>
      </c>
      <c r="AA53" s="85">
        <f t="shared" si="12"/>
        <v>1.9076011032362907</v>
      </c>
      <c r="AB53" s="84">
        <v>739907.96994999994</v>
      </c>
      <c r="AC53" s="85">
        <f t="shared" si="13"/>
        <v>1.9133816545815956</v>
      </c>
      <c r="AD53" s="84">
        <v>752811.75838000013</v>
      </c>
      <c r="AE53" s="85">
        <f t="shared" si="14"/>
        <v>1.880934055234448</v>
      </c>
      <c r="AF53" s="84">
        <v>760070.87962999986</v>
      </c>
      <c r="AG53" s="85">
        <f t="shared" si="15"/>
        <v>1.8149724408171204</v>
      </c>
    </row>
    <row r="54" spans="1:33" x14ac:dyDescent="0.2">
      <c r="A54" s="48" t="s">
        <v>43</v>
      </c>
      <c r="B54" s="49">
        <f>75957.46069+132.36893+15458.24245+9484.2016+1262.48</f>
        <v>102294.75367000001</v>
      </c>
      <c r="C54" s="50">
        <f t="shared" si="1"/>
        <v>0.61214497795471778</v>
      </c>
      <c r="D54" s="51">
        <f>87484.79424+28.97847+15664.34798+8819.592+2303.76</f>
        <v>114301.47269000001</v>
      </c>
      <c r="E54" s="25">
        <f t="shared" si="0"/>
        <v>0.6791013635834332</v>
      </c>
      <c r="F54" s="51">
        <f>16528.64+4146+122995.86+96.03</f>
        <v>143766.53</v>
      </c>
      <c r="G54" s="25">
        <f t="shared" si="2"/>
        <v>0.8546524676889149</v>
      </c>
      <c r="H54" s="51">
        <f>130268.94+17209.7+1230.7+130.31</f>
        <v>148839.65000000002</v>
      </c>
      <c r="I54" s="25">
        <f t="shared" si="3"/>
        <v>0.87997858172974563</v>
      </c>
      <c r="J54" s="51">
        <v>263372.63772</v>
      </c>
      <c r="K54" s="25">
        <f t="shared" si="4"/>
        <v>1.557127285688106</v>
      </c>
      <c r="L54" s="51">
        <v>253632.42847000001</v>
      </c>
      <c r="M54" s="74">
        <f t="shared" si="5"/>
        <v>1.2213402579297716</v>
      </c>
      <c r="N54" s="51">
        <v>224927.96</v>
      </c>
      <c r="O54" s="74">
        <f t="shared" si="6"/>
        <v>1.2439113380578701</v>
      </c>
      <c r="P54" s="51">
        <v>159810.11399000001</v>
      </c>
      <c r="Q54" s="74">
        <f t="shared" si="7"/>
        <v>0.79914310877688099</v>
      </c>
      <c r="R54" s="51">
        <v>197465.39379999999</v>
      </c>
      <c r="S54" s="74">
        <f t="shared" si="8"/>
        <v>0.81776358402823257</v>
      </c>
      <c r="T54" s="84">
        <v>257145.88326999999</v>
      </c>
      <c r="U54" s="85">
        <f t="shared" si="9"/>
        <v>0.94258774007626944</v>
      </c>
      <c r="V54" s="84">
        <v>230563.49867999999</v>
      </c>
      <c r="W54" s="85">
        <f t="shared" si="10"/>
        <v>0.75301555568172152</v>
      </c>
      <c r="X54" s="84">
        <v>352604.44253</v>
      </c>
      <c r="Y54" s="85">
        <f t="shared" si="11"/>
        <v>1.0868393796893199</v>
      </c>
      <c r="Z54" s="84">
        <v>493809.54483000003</v>
      </c>
      <c r="AA54" s="85">
        <f t="shared" si="12"/>
        <v>1.4237421745438932</v>
      </c>
      <c r="AB54" s="84">
        <v>628813.60970999999</v>
      </c>
      <c r="AC54" s="85">
        <f t="shared" si="13"/>
        <v>1.6260946953330566</v>
      </c>
      <c r="AD54" s="84">
        <v>609185.12996000005</v>
      </c>
      <c r="AE54" s="85">
        <f t="shared" si="14"/>
        <v>1.5220764608538406</v>
      </c>
      <c r="AF54" s="84">
        <v>624440.92695999995</v>
      </c>
      <c r="AG54" s="85">
        <f t="shared" si="15"/>
        <v>1.4911018218490415</v>
      </c>
    </row>
    <row r="55" spans="1:33" ht="38.25" x14ac:dyDescent="0.2">
      <c r="A55" s="48" t="s">
        <v>4488</v>
      </c>
      <c r="B55" s="49"/>
      <c r="C55" s="50">
        <f t="shared" si="1"/>
        <v>0</v>
      </c>
      <c r="D55" s="51"/>
      <c r="E55" s="25"/>
      <c r="F55" s="51"/>
      <c r="G55" s="25"/>
      <c r="H55" s="51"/>
      <c r="I55" s="25"/>
      <c r="J55" s="51"/>
      <c r="K55" s="25"/>
      <c r="L55" s="51"/>
      <c r="M55" s="25"/>
      <c r="N55" s="51"/>
      <c r="O55" s="25"/>
      <c r="P55" s="51"/>
      <c r="Q55" s="25"/>
      <c r="R55" s="51"/>
      <c r="S55" s="25"/>
      <c r="T55" s="84"/>
      <c r="U55" s="86"/>
      <c r="V55" s="84"/>
      <c r="W55" s="86"/>
      <c r="X55" s="84">
        <v>36300.327790000003</v>
      </c>
      <c r="Y55" s="85">
        <f t="shared" si="11"/>
        <v>0.1118891907734427</v>
      </c>
      <c r="Z55" s="84">
        <v>74902.657229999997</v>
      </c>
      <c r="AA55" s="85">
        <f t="shared" si="12"/>
        <v>0.21595789955916891</v>
      </c>
      <c r="AB55" s="84">
        <v>141902.98402999999</v>
      </c>
      <c r="AC55" s="85">
        <f t="shared" si="13"/>
        <v>0.36695721278922699</v>
      </c>
      <c r="AD55" s="84">
        <v>188315.14727000002</v>
      </c>
      <c r="AE55" s="85">
        <f t="shared" si="14"/>
        <v>0.47051386973400339</v>
      </c>
      <c r="AF55" s="84">
        <v>117483.60562999993</v>
      </c>
      <c r="AG55" s="85">
        <f t="shared" si="15"/>
        <v>0.280538976272945</v>
      </c>
    </row>
    <row r="56" spans="1:33" x14ac:dyDescent="0.2">
      <c r="A56" s="52" t="s">
        <v>44</v>
      </c>
      <c r="B56" s="53">
        <f>SUM(B44:B54)</f>
        <v>16710870.35816</v>
      </c>
      <c r="C56" s="54">
        <f>SUM(C44:C55)</f>
        <v>99.999999999999986</v>
      </c>
      <c r="D56" s="55">
        <f>SUM(D44:D54)</f>
        <v>16831283.048360001</v>
      </c>
      <c r="E56" s="56">
        <f>SUM(E44:E55)</f>
        <v>100</v>
      </c>
      <c r="F56" s="55">
        <f>SUM(F44:F54)</f>
        <v>16821636.329999998</v>
      </c>
      <c r="G56" s="56">
        <f>SUM(G44:G55)</f>
        <v>100</v>
      </c>
      <c r="H56" s="55">
        <f>SUM(H44:H54)</f>
        <v>16914008.259999998</v>
      </c>
      <c r="I56" s="56">
        <f>SUM(I44:I55)</f>
        <v>100.00000000000003</v>
      </c>
      <c r="J56" s="55">
        <f>SUM(J44:J54)</f>
        <v>17437546.826619968</v>
      </c>
      <c r="K56" s="56">
        <f>SUM(K44:K55)</f>
        <v>103.09529567783225</v>
      </c>
      <c r="L56" s="55">
        <f>SUM(L44:L54)</f>
        <v>20766729.568049997</v>
      </c>
      <c r="M56" s="56">
        <f>SUM(M44:M55)</f>
        <v>100.00000000000003</v>
      </c>
      <c r="N56" s="55">
        <f>SUM(N44:N54)</f>
        <v>18082314.48</v>
      </c>
      <c r="O56" s="56">
        <f>SUM(O44:O55)</f>
        <v>100</v>
      </c>
      <c r="P56" s="55">
        <f>SUM(P44:P54)</f>
        <v>19997684.048680026</v>
      </c>
      <c r="Q56" s="56">
        <f>SUM(Q44:Q55)</f>
        <v>99.999999999999972</v>
      </c>
      <c r="R56" s="55">
        <f>SUM(R44:R54)</f>
        <v>24147002.588119976</v>
      </c>
      <c r="S56" s="56">
        <f>SUM(S44:S55)</f>
        <v>99.999999999999986</v>
      </c>
      <c r="T56" s="87">
        <f>SUM(T44:T54)</f>
        <v>27280843.18699</v>
      </c>
      <c r="U56" s="88">
        <f>SUM(U44:U55)</f>
        <v>99.999999999999972</v>
      </c>
      <c r="V56" s="87">
        <f>SUM(V44:V54)</f>
        <v>30618690.004519999</v>
      </c>
      <c r="W56" s="88">
        <f t="shared" ref="W56:AC56" si="16">SUM(W44:W55)</f>
        <v>100.00000000000003</v>
      </c>
      <c r="X56" s="87">
        <f t="shared" si="16"/>
        <v>32443105.128450006</v>
      </c>
      <c r="Y56" s="88">
        <f t="shared" si="16"/>
        <v>100.00000000000004</v>
      </c>
      <c r="Z56" s="87">
        <f t="shared" si="16"/>
        <v>34683916.347999997</v>
      </c>
      <c r="AA56" s="88">
        <f t="shared" si="16"/>
        <v>99.999999999999986</v>
      </c>
      <c r="AB56" s="87">
        <f t="shared" si="16"/>
        <v>38670171.63973999</v>
      </c>
      <c r="AC56" s="88">
        <f t="shared" si="16"/>
        <v>100</v>
      </c>
      <c r="AD56" s="87">
        <f t="shared" ref="AD56:AE56" si="17">SUM(AD44:AD55)</f>
        <v>40023293.548489995</v>
      </c>
      <c r="AE56" s="88">
        <f t="shared" si="17"/>
        <v>100</v>
      </c>
      <c r="AF56" s="87">
        <f t="shared" ref="AF56:AG56" si="18">SUM(AF44:AF55)</f>
        <v>41877819.328639925</v>
      </c>
      <c r="AG56" s="88">
        <f t="shared" si="18"/>
        <v>100</v>
      </c>
    </row>
    <row r="57" spans="1:33" ht="38.25" x14ac:dyDescent="0.2">
      <c r="A57" s="48" t="s">
        <v>45</v>
      </c>
      <c r="B57" s="48" t="s">
        <v>46</v>
      </c>
      <c r="C57" s="21"/>
      <c r="D57" s="57"/>
      <c r="E57" s="25"/>
      <c r="F57" s="58"/>
      <c r="G57" s="19"/>
      <c r="H57" s="58"/>
      <c r="I57" s="19"/>
    </row>
    <row r="58" spans="1:33" x14ac:dyDescent="0.2">
      <c r="P58" s="76"/>
      <c r="Q58" s="77"/>
      <c r="X58" s="280"/>
      <c r="AD58" s="280"/>
    </row>
    <row r="59" spans="1:33" x14ac:dyDescent="0.2">
      <c r="P59" s="71"/>
      <c r="Q59" s="72"/>
      <c r="V59" s="333"/>
      <c r="X59" s="280"/>
      <c r="AD59" s="280"/>
    </row>
    <row r="60" spans="1:33" x14ac:dyDescent="0.2">
      <c r="P60" s="71"/>
      <c r="Q60" s="72"/>
      <c r="V60" s="333"/>
      <c r="X60" s="280"/>
      <c r="AD60" s="280"/>
    </row>
    <row r="61" spans="1:33" x14ac:dyDescent="0.2">
      <c r="P61" s="71"/>
      <c r="Q61" s="72"/>
      <c r="V61" s="333"/>
    </row>
    <row r="62" spans="1:33" ht="14.25" x14ac:dyDescent="0.2">
      <c r="A62" s="34" t="s">
        <v>47</v>
      </c>
      <c r="B62" s="34"/>
      <c r="C62" s="34"/>
      <c r="D62" s="34"/>
      <c r="E62" s="34"/>
      <c r="F62" s="34"/>
      <c r="G62" s="34"/>
      <c r="P62" s="71"/>
      <c r="Q62" s="73"/>
    </row>
    <row r="63" spans="1:33" ht="14.25" x14ac:dyDescent="0.2">
      <c r="A63" s="59" t="s">
        <v>2</v>
      </c>
      <c r="B63" s="60">
        <v>2025</v>
      </c>
      <c r="C63" s="34"/>
      <c r="D63" s="60"/>
      <c r="E63" s="60"/>
      <c r="F63" s="34"/>
      <c r="G63" s="60"/>
      <c r="H63" s="34"/>
      <c r="P63" s="71"/>
      <c r="Q63" s="72"/>
    </row>
    <row r="64" spans="1:33" ht="25.5" x14ac:dyDescent="0.2">
      <c r="A64" s="61" t="s">
        <v>9</v>
      </c>
      <c r="B64" s="62" t="s">
        <v>1</v>
      </c>
      <c r="C64" s="62" t="s">
        <v>48</v>
      </c>
      <c r="D64" s="62"/>
      <c r="E64" s="62"/>
      <c r="F64" s="62"/>
      <c r="G64" s="62"/>
      <c r="H64" s="62"/>
      <c r="P64" s="71"/>
      <c r="Q64" s="72"/>
    </row>
    <row r="65" spans="1:17" x14ac:dyDescent="0.2">
      <c r="A65" s="63" t="s">
        <v>41</v>
      </c>
      <c r="B65" s="422">
        <v>7100.5421999999999</v>
      </c>
      <c r="C65" s="81">
        <f t="shared" ref="C65:C72" si="19">B65/$B$73*100</f>
        <v>0.17687769749395749</v>
      </c>
      <c r="D65" s="62"/>
      <c r="E65" s="62"/>
      <c r="F65" s="62"/>
      <c r="G65" s="62"/>
      <c r="H65" s="62"/>
      <c r="P65" s="71"/>
      <c r="Q65" s="72"/>
    </row>
    <row r="66" spans="1:17" x14ac:dyDescent="0.2">
      <c r="A66" s="63" t="s">
        <v>37</v>
      </c>
      <c r="B66" s="422">
        <v>66194.506099999999</v>
      </c>
      <c r="C66" s="81">
        <f t="shared" si="19"/>
        <v>1.6489348976360882</v>
      </c>
      <c r="D66" s="64"/>
      <c r="E66" s="64"/>
      <c r="F66" s="64"/>
      <c r="G66" s="64"/>
      <c r="H66" s="64"/>
      <c r="P66" s="71"/>
      <c r="Q66" s="72"/>
    </row>
    <row r="67" spans="1:17" x14ac:dyDescent="0.2">
      <c r="A67" s="63" t="s">
        <v>35</v>
      </c>
      <c r="B67" s="422">
        <v>94766.796600000001</v>
      </c>
      <c r="C67" s="81">
        <f t="shared" si="19"/>
        <v>2.3606834956189968</v>
      </c>
      <c r="D67" s="64"/>
      <c r="E67" s="64"/>
      <c r="F67" s="64"/>
      <c r="G67" s="64"/>
      <c r="H67" s="64"/>
      <c r="P67" s="71"/>
      <c r="Q67" s="72"/>
    </row>
    <row r="68" spans="1:17" x14ac:dyDescent="0.2">
      <c r="A68" s="63" t="s">
        <v>0</v>
      </c>
      <c r="B68" s="422">
        <v>50320.232899999995</v>
      </c>
      <c r="C68" s="81">
        <f t="shared" si="19"/>
        <v>1.2534996176364797</v>
      </c>
      <c r="D68" s="64"/>
      <c r="E68" s="64"/>
      <c r="F68" s="64"/>
      <c r="G68" s="64"/>
      <c r="H68" s="64"/>
      <c r="P68" s="71"/>
      <c r="Q68" s="72"/>
    </row>
    <row r="69" spans="1:17" x14ac:dyDescent="0.2">
      <c r="A69" s="63" t="s">
        <v>40</v>
      </c>
      <c r="B69" s="422">
        <v>3707231.6087699998</v>
      </c>
      <c r="C69" s="81">
        <f t="shared" si="19"/>
        <v>92.348805565307032</v>
      </c>
      <c r="D69" s="64"/>
      <c r="E69" s="64"/>
      <c r="F69" s="64"/>
      <c r="G69" s="64"/>
      <c r="H69" s="64"/>
      <c r="P69" s="71"/>
      <c r="Q69" s="72"/>
    </row>
    <row r="70" spans="1:17" x14ac:dyDescent="0.2">
      <c r="A70" s="63" t="s">
        <v>36</v>
      </c>
      <c r="B70" s="422">
        <v>60683.404999999999</v>
      </c>
      <c r="C70" s="81">
        <f t="shared" si="19"/>
        <v>1.5116508923069716</v>
      </c>
      <c r="D70" s="64"/>
      <c r="E70" s="64"/>
      <c r="F70" s="64"/>
      <c r="G70" s="64"/>
      <c r="H70" s="64"/>
      <c r="P70" s="71"/>
      <c r="Q70" s="73"/>
    </row>
    <row r="71" spans="1:17" x14ac:dyDescent="0.2">
      <c r="A71" s="63" t="s">
        <v>38</v>
      </c>
      <c r="B71" s="422">
        <v>7928.5</v>
      </c>
      <c r="C71" s="81">
        <f t="shared" si="19"/>
        <v>0.19750249841214126</v>
      </c>
      <c r="D71" s="64"/>
      <c r="E71" s="64"/>
      <c r="F71" s="64"/>
      <c r="G71" s="64"/>
      <c r="H71" s="64"/>
      <c r="P71" s="71"/>
      <c r="Q71" s="72"/>
    </row>
    <row r="72" spans="1:17" x14ac:dyDescent="0.2">
      <c r="A72" s="63" t="s">
        <v>49</v>
      </c>
      <c r="B72" s="422">
        <v>20154.005519999999</v>
      </c>
      <c r="C72" s="81">
        <f t="shared" si="19"/>
        <v>0.50204533558833142</v>
      </c>
      <c r="D72" s="64"/>
      <c r="E72" s="64"/>
      <c r="F72" s="64"/>
      <c r="G72" s="64"/>
      <c r="H72" s="64"/>
      <c r="P72" s="71"/>
      <c r="Q72" s="73"/>
    </row>
    <row r="73" spans="1:17" x14ac:dyDescent="0.2">
      <c r="A73" s="65" t="s">
        <v>11</v>
      </c>
      <c r="B73" s="66">
        <f>SUM(B65:B72)</f>
        <v>4014379.5970899998</v>
      </c>
      <c r="C73" s="66">
        <f>SUM(C65:C72)</f>
        <v>100</v>
      </c>
      <c r="D73" s="67"/>
      <c r="E73" s="66"/>
      <c r="F73" s="66"/>
      <c r="G73" s="66"/>
      <c r="H73" s="66"/>
      <c r="P73" s="78"/>
      <c r="Q73" s="79"/>
    </row>
    <row r="74" spans="1:17" ht="14.25" x14ac:dyDescent="0.2">
      <c r="A74" s="34"/>
      <c r="B74" s="34"/>
      <c r="C74" s="34"/>
      <c r="D74" s="34"/>
      <c r="E74" s="34"/>
      <c r="F74" s="34"/>
      <c r="G74" s="34"/>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16">
    <mergeCell ref="L42:M42"/>
    <mergeCell ref="B42:C42"/>
    <mergeCell ref="D42:E42"/>
    <mergeCell ref="F42:G42"/>
    <mergeCell ref="H42:I42"/>
    <mergeCell ref="J42:K42"/>
    <mergeCell ref="AF42:AG42"/>
    <mergeCell ref="T42:U42"/>
    <mergeCell ref="R42:S42"/>
    <mergeCell ref="P42:Q42"/>
    <mergeCell ref="N42:O42"/>
    <mergeCell ref="AD42:AE42"/>
    <mergeCell ref="AB42:AC42"/>
    <mergeCell ref="Z42:AA42"/>
    <mergeCell ref="X42:Y42"/>
    <mergeCell ref="V42:W42"/>
  </mergeCell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6"/>
  <sheetViews>
    <sheetView showGridLines="0" zoomScaleNormal="100" zoomScaleSheetLayoutView="100" workbookViewId="0">
      <selection activeCell="K34" sqref="K34"/>
    </sheetView>
  </sheetViews>
  <sheetFormatPr defaultRowHeight="12.75" x14ac:dyDescent="0.2"/>
  <cols>
    <col min="1" max="1" width="17.28515625" style="3" customWidth="1"/>
    <col min="2" max="256" width="9.140625" style="3"/>
    <col min="257" max="257" width="17.28515625" style="3" customWidth="1"/>
    <col min="258" max="512" width="9.140625" style="3"/>
    <col min="513" max="513" width="17.28515625" style="3" customWidth="1"/>
    <col min="514" max="768" width="9.140625" style="3"/>
    <col min="769" max="769" width="17.28515625" style="3" customWidth="1"/>
    <col min="770" max="1024" width="9.140625" style="3"/>
    <col min="1025" max="1025" width="17.28515625" style="3" customWidth="1"/>
    <col min="1026" max="1280" width="9.140625" style="3"/>
    <col min="1281" max="1281" width="17.28515625" style="3" customWidth="1"/>
    <col min="1282" max="1536" width="9.140625" style="3"/>
    <col min="1537" max="1537" width="17.28515625" style="3" customWidth="1"/>
    <col min="1538" max="1792" width="9.140625" style="3"/>
    <col min="1793" max="1793" width="17.28515625" style="3" customWidth="1"/>
    <col min="1794" max="2048" width="9.140625" style="3"/>
    <col min="2049" max="2049" width="17.28515625" style="3" customWidth="1"/>
    <col min="2050" max="2304" width="9.140625" style="3"/>
    <col min="2305" max="2305" width="17.28515625" style="3" customWidth="1"/>
    <col min="2306" max="2560" width="9.140625" style="3"/>
    <col min="2561" max="2561" width="17.28515625" style="3" customWidth="1"/>
    <col min="2562" max="2816" width="9.140625" style="3"/>
    <col min="2817" max="2817" width="17.28515625" style="3" customWidth="1"/>
    <col min="2818" max="3072" width="9.140625" style="3"/>
    <col min="3073" max="3073" width="17.28515625" style="3" customWidth="1"/>
    <col min="3074" max="3328" width="9.140625" style="3"/>
    <col min="3329" max="3329" width="17.28515625" style="3" customWidth="1"/>
    <col min="3330" max="3584" width="9.140625" style="3"/>
    <col min="3585" max="3585" width="17.28515625" style="3" customWidth="1"/>
    <col min="3586" max="3840" width="9.140625" style="3"/>
    <col min="3841" max="3841" width="17.28515625" style="3" customWidth="1"/>
    <col min="3842" max="4096" width="9.140625" style="3"/>
    <col min="4097" max="4097" width="17.28515625" style="3" customWidth="1"/>
    <col min="4098" max="4352" width="9.140625" style="3"/>
    <col min="4353" max="4353" width="17.28515625" style="3" customWidth="1"/>
    <col min="4354" max="4608" width="9.140625" style="3"/>
    <col min="4609" max="4609" width="17.28515625" style="3" customWidth="1"/>
    <col min="4610" max="4864" width="9.140625" style="3"/>
    <col min="4865" max="4865" width="17.28515625" style="3" customWidth="1"/>
    <col min="4866" max="5120" width="9.140625" style="3"/>
    <col min="5121" max="5121" width="17.28515625" style="3" customWidth="1"/>
    <col min="5122" max="5376" width="9.140625" style="3"/>
    <col min="5377" max="5377" width="17.28515625" style="3" customWidth="1"/>
    <col min="5378" max="5632" width="9.140625" style="3"/>
    <col min="5633" max="5633" width="17.28515625" style="3" customWidth="1"/>
    <col min="5634" max="5888" width="9.140625" style="3"/>
    <col min="5889" max="5889" width="17.28515625" style="3" customWidth="1"/>
    <col min="5890" max="6144" width="9.140625" style="3"/>
    <col min="6145" max="6145" width="17.28515625" style="3" customWidth="1"/>
    <col min="6146" max="6400" width="9.140625" style="3"/>
    <col min="6401" max="6401" width="17.28515625" style="3" customWidth="1"/>
    <col min="6402" max="6656" width="9.140625" style="3"/>
    <col min="6657" max="6657" width="17.28515625" style="3" customWidth="1"/>
    <col min="6658" max="6912" width="9.140625" style="3"/>
    <col min="6913" max="6913" width="17.28515625" style="3" customWidth="1"/>
    <col min="6914" max="7168" width="9.140625" style="3"/>
    <col min="7169" max="7169" width="17.28515625" style="3" customWidth="1"/>
    <col min="7170" max="7424" width="9.140625" style="3"/>
    <col min="7425" max="7425" width="17.28515625" style="3" customWidth="1"/>
    <col min="7426" max="7680" width="9.140625" style="3"/>
    <col min="7681" max="7681" width="17.28515625" style="3" customWidth="1"/>
    <col min="7682" max="7936" width="9.140625" style="3"/>
    <col min="7937" max="7937" width="17.28515625" style="3" customWidth="1"/>
    <col min="7938" max="8192" width="9.140625" style="3"/>
    <col min="8193" max="8193" width="17.28515625" style="3" customWidth="1"/>
    <col min="8194" max="8448" width="9.140625" style="3"/>
    <col min="8449" max="8449" width="17.28515625" style="3" customWidth="1"/>
    <col min="8450" max="8704" width="9.140625" style="3"/>
    <col min="8705" max="8705" width="17.28515625" style="3" customWidth="1"/>
    <col min="8706" max="8960" width="9.140625" style="3"/>
    <col min="8961" max="8961" width="17.28515625" style="3" customWidth="1"/>
    <col min="8962" max="9216" width="9.140625" style="3"/>
    <col min="9217" max="9217" width="17.28515625" style="3" customWidth="1"/>
    <col min="9218" max="9472" width="9.140625" style="3"/>
    <col min="9473" max="9473" width="17.28515625" style="3" customWidth="1"/>
    <col min="9474" max="9728" width="9.140625" style="3"/>
    <col min="9729" max="9729" width="17.28515625" style="3" customWidth="1"/>
    <col min="9730" max="9984" width="9.140625" style="3"/>
    <col min="9985" max="9985" width="17.28515625" style="3" customWidth="1"/>
    <col min="9986" max="10240" width="9.140625" style="3"/>
    <col min="10241" max="10241" width="17.28515625" style="3" customWidth="1"/>
    <col min="10242" max="10496" width="9.140625" style="3"/>
    <col min="10497" max="10497" width="17.28515625" style="3" customWidth="1"/>
    <col min="10498" max="10752" width="9.140625" style="3"/>
    <col min="10753" max="10753" width="17.28515625" style="3" customWidth="1"/>
    <col min="10754" max="11008" width="9.140625" style="3"/>
    <col min="11009" max="11009" width="17.28515625" style="3" customWidth="1"/>
    <col min="11010" max="11264" width="9.140625" style="3"/>
    <col min="11265" max="11265" width="17.28515625" style="3" customWidth="1"/>
    <col min="11266" max="11520" width="9.140625" style="3"/>
    <col min="11521" max="11521" width="17.28515625" style="3" customWidth="1"/>
    <col min="11522" max="11776" width="9.140625" style="3"/>
    <col min="11777" max="11777" width="17.28515625" style="3" customWidth="1"/>
    <col min="11778" max="12032" width="9.140625" style="3"/>
    <col min="12033" max="12033" width="17.28515625" style="3" customWidth="1"/>
    <col min="12034" max="12288" width="9.140625" style="3"/>
    <col min="12289" max="12289" width="17.28515625" style="3" customWidth="1"/>
    <col min="12290" max="12544" width="9.140625" style="3"/>
    <col min="12545" max="12545" width="17.28515625" style="3" customWidth="1"/>
    <col min="12546" max="12800" width="9.140625" style="3"/>
    <col min="12801" max="12801" width="17.28515625" style="3" customWidth="1"/>
    <col min="12802" max="13056" width="9.140625" style="3"/>
    <col min="13057" max="13057" width="17.28515625" style="3" customWidth="1"/>
    <col min="13058" max="13312" width="9.140625" style="3"/>
    <col min="13313" max="13313" width="17.28515625" style="3" customWidth="1"/>
    <col min="13314" max="13568" width="9.140625" style="3"/>
    <col min="13569" max="13569" width="17.28515625" style="3" customWidth="1"/>
    <col min="13570" max="13824" width="9.140625" style="3"/>
    <col min="13825" max="13825" width="17.28515625" style="3" customWidth="1"/>
    <col min="13826" max="14080" width="9.140625" style="3"/>
    <col min="14081" max="14081" width="17.28515625" style="3" customWidth="1"/>
    <col min="14082" max="14336" width="9.140625" style="3"/>
    <col min="14337" max="14337" width="17.28515625" style="3" customWidth="1"/>
    <col min="14338" max="14592" width="9.140625" style="3"/>
    <col min="14593" max="14593" width="17.28515625" style="3" customWidth="1"/>
    <col min="14594" max="14848" width="9.140625" style="3"/>
    <col min="14849" max="14849" width="17.28515625" style="3" customWidth="1"/>
    <col min="14850" max="15104" width="9.140625" style="3"/>
    <col min="15105" max="15105" width="17.28515625" style="3" customWidth="1"/>
    <col min="15106" max="15360" width="9.140625" style="3"/>
    <col min="15361" max="15361" width="17.28515625" style="3" customWidth="1"/>
    <col min="15362" max="15616" width="9.140625" style="3"/>
    <col min="15617" max="15617" width="17.28515625" style="3" customWidth="1"/>
    <col min="15618" max="15872" width="9.140625" style="3"/>
    <col min="15873" max="15873" width="17.28515625" style="3" customWidth="1"/>
    <col min="15874" max="16128" width="9.140625" style="3"/>
    <col min="16129" max="16129" width="17.28515625" style="3" customWidth="1"/>
    <col min="16130" max="16384" width="9.140625" style="3"/>
  </cols>
  <sheetData>
    <row r="2" spans="1:14" ht="18" customHeight="1" x14ac:dyDescent="0.2">
      <c r="A2" s="68" t="s">
        <v>50</v>
      </c>
    </row>
    <row r="3" spans="1:14" ht="23.25" customHeight="1" x14ac:dyDescent="0.2"/>
    <row r="4" spans="1:14" x14ac:dyDescent="0.2">
      <c r="A4" s="69" t="s">
        <v>51</v>
      </c>
    </row>
    <row r="5" spans="1:14" ht="15" customHeight="1" x14ac:dyDescent="0.2">
      <c r="A5" s="1239" t="s">
        <v>52</v>
      </c>
      <c r="B5" s="1239"/>
      <c r="C5" s="1239"/>
      <c r="D5" s="1239"/>
      <c r="E5" s="1239"/>
      <c r="F5" s="1239"/>
      <c r="G5" s="1239"/>
      <c r="H5" s="1239"/>
      <c r="I5" s="1239"/>
      <c r="J5" s="1239"/>
      <c r="K5" s="1239"/>
      <c r="L5" s="1239"/>
      <c r="M5" s="1239"/>
      <c r="N5" s="1239"/>
    </row>
    <row r="6" spans="1:14" ht="52.5" customHeight="1" x14ac:dyDescent="0.2">
      <c r="A6" s="1239"/>
      <c r="B6" s="1239"/>
      <c r="C6" s="1239"/>
      <c r="D6" s="1239"/>
      <c r="E6" s="1239"/>
      <c r="F6" s="1239"/>
      <c r="G6" s="1239"/>
      <c r="H6" s="1239"/>
      <c r="I6" s="1239"/>
      <c r="J6" s="1239"/>
      <c r="K6" s="1239"/>
      <c r="L6" s="1239"/>
      <c r="M6" s="1239"/>
      <c r="N6" s="1239"/>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70" orientation="landscape" useFirstPageNumber="1" r:id="rId2"/>
  <headerFooter>
    <oddHeader>&amp;L&amp;"Tahoma,Kurzíva"&amp;9Závěrečný účet Moravskoslezského kraje za rok 2025</oddHeader>
    <oddFooter>&amp;C&amp;"Tahoma,Obyčejné"&amp;P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03A1-400B-4C56-8966-E49BBE571B01}">
  <sheetPr>
    <pageSetUpPr fitToPage="1"/>
  </sheetPr>
  <dimension ref="A1:M423"/>
  <sheetViews>
    <sheetView zoomScaleNormal="100" zoomScaleSheetLayoutView="100" workbookViewId="0">
      <selection activeCell="I4" sqref="I4"/>
    </sheetView>
  </sheetViews>
  <sheetFormatPr defaultRowHeight="12.75" x14ac:dyDescent="0.2"/>
  <cols>
    <col min="1" max="1" width="9" style="537" customWidth="1"/>
    <col min="2" max="2" width="8" style="537" bestFit="1" customWidth="1"/>
    <col min="3" max="3" width="45.7109375" style="537" customWidth="1"/>
    <col min="4" max="6" width="12.7109375" style="485" customWidth="1"/>
    <col min="7" max="7" width="9.28515625" style="485" customWidth="1"/>
    <col min="8" max="16384" width="9.140625" style="485"/>
  </cols>
  <sheetData>
    <row r="1" spans="1:7" s="463" customFormat="1" x14ac:dyDescent="0.2">
      <c r="A1" s="458"/>
      <c r="B1" s="459"/>
      <c r="C1" s="459"/>
      <c r="D1" s="460"/>
      <c r="E1" s="460"/>
      <c r="F1" s="461"/>
      <c r="G1" s="462"/>
    </row>
    <row r="2" spans="1:7" s="463" customFormat="1" ht="18" customHeight="1" x14ac:dyDescent="0.2">
      <c r="A2" s="1244" t="s">
        <v>4073</v>
      </c>
      <c r="B2" s="1244"/>
      <c r="C2" s="1244"/>
      <c r="D2" s="1244"/>
      <c r="E2" s="1244"/>
      <c r="F2" s="1244"/>
      <c r="G2" s="1244"/>
    </row>
    <row r="3" spans="1:7" s="463" customFormat="1" x14ac:dyDescent="0.2">
      <c r="A3" s="464"/>
      <c r="B3" s="464"/>
      <c r="C3" s="464"/>
      <c r="D3" s="461"/>
      <c r="E3" s="461"/>
      <c r="F3" s="461"/>
      <c r="G3" s="465"/>
    </row>
    <row r="4" spans="1:7" s="463" customFormat="1" ht="18" customHeight="1" x14ac:dyDescent="0.2">
      <c r="A4" s="1245" t="s">
        <v>53</v>
      </c>
      <c r="B4" s="1245"/>
      <c r="C4" s="1245"/>
      <c r="D4" s="1245"/>
      <c r="E4" s="1245"/>
      <c r="F4" s="1245"/>
      <c r="G4" s="1245"/>
    </row>
    <row r="5" spans="1:7" s="463" customFormat="1" ht="15" x14ac:dyDescent="0.2">
      <c r="A5" s="467"/>
      <c r="B5" s="466"/>
      <c r="C5" s="100"/>
      <c r="D5" s="466"/>
      <c r="E5" s="466"/>
      <c r="F5" s="468"/>
      <c r="G5" s="469"/>
    </row>
    <row r="6" spans="1:7" s="463" customFormat="1" ht="16.5" customHeight="1" x14ac:dyDescent="0.2">
      <c r="A6" s="470" t="s">
        <v>5</v>
      </c>
      <c r="B6" s="466"/>
      <c r="C6" s="466"/>
      <c r="D6" s="466"/>
      <c r="E6" s="466"/>
      <c r="F6" s="468"/>
      <c r="G6" s="469"/>
    </row>
    <row r="7" spans="1:7" s="463" customFormat="1" ht="12.75" customHeight="1" thickBot="1" x14ac:dyDescent="0.25">
      <c r="A7" s="470"/>
      <c r="B7" s="471"/>
      <c r="C7" s="471"/>
      <c r="D7" s="472"/>
      <c r="E7" s="472"/>
      <c r="F7" s="472"/>
      <c r="G7" s="473" t="s">
        <v>2</v>
      </c>
    </row>
    <row r="8" spans="1:7" s="463" customFormat="1" ht="36" customHeight="1" thickBot="1" x14ac:dyDescent="0.25">
      <c r="A8" s="474" t="s">
        <v>4074</v>
      </c>
      <c r="B8" s="475" t="s">
        <v>54</v>
      </c>
      <c r="C8" s="475" t="s">
        <v>55</v>
      </c>
      <c r="D8" s="476" t="s">
        <v>56</v>
      </c>
      <c r="E8" s="477" t="s">
        <v>57</v>
      </c>
      <c r="F8" s="476" t="s">
        <v>1</v>
      </c>
      <c r="G8" s="478" t="s">
        <v>58</v>
      </c>
    </row>
    <row r="9" spans="1:7" ht="12.75" customHeight="1" x14ac:dyDescent="0.2">
      <c r="A9" s="479"/>
      <c r="B9" s="480">
        <v>1111</v>
      </c>
      <c r="C9" s="481" t="s">
        <v>2744</v>
      </c>
      <c r="D9" s="482">
        <v>1900000</v>
      </c>
      <c r="E9" s="483">
        <v>1960000</v>
      </c>
      <c r="F9" s="482">
        <v>2018789.3750800004</v>
      </c>
      <c r="G9" s="484">
        <f t="shared" ref="G9:G79" si="0">F9/E9*100</f>
        <v>102.99945791224492</v>
      </c>
    </row>
    <row r="10" spans="1:7" ht="25.5" x14ac:dyDescent="0.2">
      <c r="A10" s="486"/>
      <c r="B10" s="480">
        <v>1112</v>
      </c>
      <c r="C10" s="481" t="s">
        <v>2745</v>
      </c>
      <c r="D10" s="482">
        <v>150000</v>
      </c>
      <c r="E10" s="483">
        <v>150000</v>
      </c>
      <c r="F10" s="482">
        <v>196766.98646000001</v>
      </c>
      <c r="G10" s="484">
        <f t="shared" si="0"/>
        <v>131.17799097333332</v>
      </c>
    </row>
    <row r="11" spans="1:7" ht="25.5" x14ac:dyDescent="0.2">
      <c r="A11" s="486"/>
      <c r="B11" s="480">
        <v>1113</v>
      </c>
      <c r="C11" s="481" t="s">
        <v>2746</v>
      </c>
      <c r="D11" s="482">
        <v>250000</v>
      </c>
      <c r="E11" s="483">
        <v>390000</v>
      </c>
      <c r="F11" s="482">
        <v>398998.21941000002</v>
      </c>
      <c r="G11" s="484">
        <f t="shared" si="0"/>
        <v>102.30723574615385</v>
      </c>
    </row>
    <row r="12" spans="1:7" x14ac:dyDescent="0.2">
      <c r="A12" s="486"/>
      <c r="B12" s="480">
        <v>1121</v>
      </c>
      <c r="C12" s="481" t="s">
        <v>2747</v>
      </c>
      <c r="D12" s="482">
        <v>2800000</v>
      </c>
      <c r="E12" s="483">
        <v>2900000</v>
      </c>
      <c r="F12" s="482">
        <v>3018743.4683999997</v>
      </c>
      <c r="G12" s="484">
        <f t="shared" si="0"/>
        <v>104.09460235862068</v>
      </c>
    </row>
    <row r="13" spans="1:7" ht="38.25" x14ac:dyDescent="0.2">
      <c r="A13" s="486"/>
      <c r="B13" s="480">
        <v>1123</v>
      </c>
      <c r="C13" s="481" t="s">
        <v>2748</v>
      </c>
      <c r="D13" s="482">
        <v>150000</v>
      </c>
      <c r="E13" s="483">
        <v>124510.47</v>
      </c>
      <c r="F13" s="482">
        <v>124510.47</v>
      </c>
      <c r="G13" s="484">
        <f t="shared" si="0"/>
        <v>100</v>
      </c>
    </row>
    <row r="14" spans="1:7" x14ac:dyDescent="0.2">
      <c r="A14" s="486"/>
      <c r="B14" s="480">
        <v>1211</v>
      </c>
      <c r="C14" s="481" t="s">
        <v>2749</v>
      </c>
      <c r="D14" s="482">
        <v>5500000</v>
      </c>
      <c r="E14" s="483">
        <v>5600000</v>
      </c>
      <c r="F14" s="482">
        <v>5637942.4219399998</v>
      </c>
      <c r="G14" s="484">
        <f t="shared" si="0"/>
        <v>100.67754324892857</v>
      </c>
    </row>
    <row r="15" spans="1:7" x14ac:dyDescent="0.2">
      <c r="A15" s="486"/>
      <c r="B15" s="480">
        <v>1332</v>
      </c>
      <c r="C15" s="481" t="s">
        <v>2750</v>
      </c>
      <c r="D15" s="482">
        <v>4000</v>
      </c>
      <c r="E15" s="483">
        <v>4000</v>
      </c>
      <c r="F15" s="482">
        <v>9317.4342500000002</v>
      </c>
      <c r="G15" s="484">
        <f t="shared" si="0"/>
        <v>232.93585625</v>
      </c>
    </row>
    <row r="16" spans="1:7" ht="25.5" x14ac:dyDescent="0.2">
      <c r="A16" s="486"/>
      <c r="B16" s="480">
        <v>1356</v>
      </c>
      <c r="C16" s="481" t="s">
        <v>3346</v>
      </c>
      <c r="D16" s="482">
        <v>1000</v>
      </c>
      <c r="E16" s="483">
        <v>17993.174999999999</v>
      </c>
      <c r="F16" s="482">
        <v>21491.460469999998</v>
      </c>
      <c r="G16" s="484">
        <f t="shared" si="0"/>
        <v>119.44229114650415</v>
      </c>
    </row>
    <row r="17" spans="1:7" ht="25.5" x14ac:dyDescent="0.2">
      <c r="A17" s="486"/>
      <c r="B17" s="480">
        <v>1357</v>
      </c>
      <c r="C17" s="481" t="s">
        <v>2751</v>
      </c>
      <c r="D17" s="482">
        <v>15000</v>
      </c>
      <c r="E17" s="483">
        <v>15000</v>
      </c>
      <c r="F17" s="482">
        <v>15387.2215</v>
      </c>
      <c r="G17" s="484">
        <f t="shared" si="0"/>
        <v>102.58147666666666</v>
      </c>
    </row>
    <row r="18" spans="1:7" x14ac:dyDescent="0.2">
      <c r="A18" s="486"/>
      <c r="B18" s="480">
        <v>1361</v>
      </c>
      <c r="C18" s="481" t="s">
        <v>2752</v>
      </c>
      <c r="D18" s="482">
        <v>2400</v>
      </c>
      <c r="E18" s="483">
        <v>2657.54</v>
      </c>
      <c r="F18" s="482">
        <v>3067.95</v>
      </c>
      <c r="G18" s="484">
        <f t="shared" si="0"/>
        <v>115.44322945280221</v>
      </c>
    </row>
    <row r="19" spans="1:7" ht="13.5" thickBot="1" x14ac:dyDescent="0.25">
      <c r="A19" s="487" t="s">
        <v>59</v>
      </c>
      <c r="B19" s="488"/>
      <c r="C19" s="489" t="s">
        <v>5</v>
      </c>
      <c r="D19" s="490">
        <v>10772400</v>
      </c>
      <c r="E19" s="491">
        <v>11164161.185000001</v>
      </c>
      <c r="F19" s="490">
        <v>11445015.007509999</v>
      </c>
      <c r="G19" s="492">
        <f t="shared" si="0"/>
        <v>102.51567330367237</v>
      </c>
    </row>
    <row r="20" spans="1:7" x14ac:dyDescent="0.2">
      <c r="A20" s="493"/>
      <c r="B20" s="494"/>
      <c r="C20" s="481" t="s">
        <v>2498</v>
      </c>
      <c r="D20" s="495"/>
      <c r="E20" s="495"/>
      <c r="F20" s="495"/>
      <c r="G20" s="496"/>
    </row>
    <row r="21" spans="1:7" s="463" customFormat="1" x14ac:dyDescent="0.2">
      <c r="A21" s="497"/>
      <c r="B21" s="497"/>
      <c r="C21" s="498"/>
      <c r="D21" s="499"/>
      <c r="E21" s="499"/>
      <c r="F21" s="499"/>
      <c r="G21" s="500"/>
    </row>
    <row r="22" spans="1:7" s="463" customFormat="1" ht="16.5" customHeight="1" x14ac:dyDescent="0.2">
      <c r="A22" s="470" t="s">
        <v>6</v>
      </c>
      <c r="B22" s="497"/>
      <c r="C22" s="498"/>
      <c r="D22" s="499"/>
      <c r="E22" s="499"/>
      <c r="F22" s="499"/>
      <c r="G22" s="500"/>
    </row>
    <row r="23" spans="1:7" s="463" customFormat="1" ht="12.75" customHeight="1" thickBot="1" x14ac:dyDescent="0.25">
      <c r="A23" s="470"/>
      <c r="B23" s="471"/>
      <c r="C23" s="471"/>
      <c r="D23" s="472"/>
      <c r="E23" s="472"/>
      <c r="F23" s="472"/>
      <c r="G23" s="473" t="s">
        <v>2</v>
      </c>
    </row>
    <row r="24" spans="1:7" s="463" customFormat="1" ht="36" customHeight="1" thickBot="1" x14ac:dyDescent="0.25">
      <c r="A24" s="474" t="s">
        <v>4074</v>
      </c>
      <c r="B24" s="501" t="s">
        <v>54</v>
      </c>
      <c r="C24" s="501" t="s">
        <v>55</v>
      </c>
      <c r="D24" s="502" t="s">
        <v>56</v>
      </c>
      <c r="E24" s="502" t="s">
        <v>57</v>
      </c>
      <c r="F24" s="502" t="s">
        <v>1</v>
      </c>
      <c r="G24" s="503" t="s">
        <v>58</v>
      </c>
    </row>
    <row r="25" spans="1:7" x14ac:dyDescent="0.2">
      <c r="A25" s="504">
        <v>1019</v>
      </c>
      <c r="B25" s="480">
        <v>2229</v>
      </c>
      <c r="C25" s="505" t="s">
        <v>2579</v>
      </c>
      <c r="D25" s="482">
        <v>0</v>
      </c>
      <c r="E25" s="482">
        <v>2.14</v>
      </c>
      <c r="F25" s="482">
        <v>2.1438600000000001</v>
      </c>
      <c r="G25" s="506">
        <f t="shared" si="0"/>
        <v>100.1803738317757</v>
      </c>
    </row>
    <row r="26" spans="1:7" ht="25.5" x14ac:dyDescent="0.2">
      <c r="A26" s="507">
        <v>1019</v>
      </c>
      <c r="B26" s="508"/>
      <c r="C26" s="509" t="s">
        <v>129</v>
      </c>
      <c r="D26" s="510">
        <v>0</v>
      </c>
      <c r="E26" s="510">
        <v>2.14</v>
      </c>
      <c r="F26" s="510">
        <v>2.1438600000000001</v>
      </c>
      <c r="G26" s="511">
        <f t="shared" si="0"/>
        <v>100.1803738317757</v>
      </c>
    </row>
    <row r="27" spans="1:7" x14ac:dyDescent="0.2">
      <c r="A27" s="486"/>
      <c r="B27" s="494"/>
      <c r="C27" s="481" t="s">
        <v>2498</v>
      </c>
      <c r="D27" s="495"/>
      <c r="E27" s="495"/>
      <c r="F27" s="495"/>
      <c r="G27" s="512"/>
    </row>
    <row r="28" spans="1:7" x14ac:dyDescent="0.2">
      <c r="A28" s="513">
        <v>2115</v>
      </c>
      <c r="B28" s="514">
        <v>2229</v>
      </c>
      <c r="C28" s="515" t="s">
        <v>2579</v>
      </c>
      <c r="D28" s="516">
        <v>0</v>
      </c>
      <c r="E28" s="516">
        <v>3097.49</v>
      </c>
      <c r="F28" s="516">
        <v>3097.48407</v>
      </c>
      <c r="G28" s="517">
        <f t="shared" si="0"/>
        <v>99.999808554668462</v>
      </c>
    </row>
    <row r="29" spans="1:7" x14ac:dyDescent="0.2">
      <c r="A29" s="507">
        <v>2115</v>
      </c>
      <c r="B29" s="508"/>
      <c r="C29" s="509" t="s">
        <v>135</v>
      </c>
      <c r="D29" s="510">
        <v>0</v>
      </c>
      <c r="E29" s="510">
        <v>3097.49</v>
      </c>
      <c r="F29" s="510">
        <v>3097.48407</v>
      </c>
      <c r="G29" s="511">
        <f t="shared" si="0"/>
        <v>99.999808554668462</v>
      </c>
    </row>
    <row r="30" spans="1:7" x14ac:dyDescent="0.2">
      <c r="A30" s="486"/>
      <c r="B30" s="494"/>
      <c r="C30" s="481" t="s">
        <v>2498</v>
      </c>
      <c r="D30" s="495"/>
      <c r="E30" s="495"/>
      <c r="F30" s="495"/>
      <c r="G30" s="512"/>
    </row>
    <row r="31" spans="1:7" x14ac:dyDescent="0.2">
      <c r="A31" s="513">
        <v>2125</v>
      </c>
      <c r="B31" s="514">
        <v>2229</v>
      </c>
      <c r="C31" s="515" t="s">
        <v>2579</v>
      </c>
      <c r="D31" s="516">
        <v>0</v>
      </c>
      <c r="E31" s="516">
        <v>474.76499999999999</v>
      </c>
      <c r="F31" s="516">
        <v>474.76499999999999</v>
      </c>
      <c r="G31" s="517">
        <f t="shared" si="0"/>
        <v>100</v>
      </c>
    </row>
    <row r="32" spans="1:7" x14ac:dyDescent="0.2">
      <c r="A32" s="507">
        <v>2125</v>
      </c>
      <c r="B32" s="508"/>
      <c r="C32" s="509" t="s">
        <v>3061</v>
      </c>
      <c r="D32" s="510">
        <v>0</v>
      </c>
      <c r="E32" s="510">
        <v>474.76499999999999</v>
      </c>
      <c r="F32" s="510">
        <v>474.76499999999999</v>
      </c>
      <c r="G32" s="511">
        <f t="shared" si="0"/>
        <v>100</v>
      </c>
    </row>
    <row r="33" spans="1:7" x14ac:dyDescent="0.2">
      <c r="A33" s="486"/>
      <c r="B33" s="494"/>
      <c r="C33" s="481" t="s">
        <v>2498</v>
      </c>
      <c r="D33" s="495"/>
      <c r="E33" s="495"/>
      <c r="F33" s="495"/>
      <c r="G33" s="512"/>
    </row>
    <row r="34" spans="1:7" ht="25.5" x14ac:dyDescent="0.2">
      <c r="A34" s="513">
        <v>2143</v>
      </c>
      <c r="B34" s="514">
        <v>2111</v>
      </c>
      <c r="C34" s="515" t="s">
        <v>2758</v>
      </c>
      <c r="D34" s="516">
        <v>16500</v>
      </c>
      <c r="E34" s="516">
        <v>16826.851999999999</v>
      </c>
      <c r="F34" s="516">
        <v>16826.855469999999</v>
      </c>
      <c r="G34" s="517">
        <f t="shared" si="0"/>
        <v>100.0000206218014</v>
      </c>
    </row>
    <row r="35" spans="1:7" x14ac:dyDescent="0.2">
      <c r="A35" s="504">
        <v>2143</v>
      </c>
      <c r="B35" s="480">
        <v>2212</v>
      </c>
      <c r="C35" s="505" t="s">
        <v>2753</v>
      </c>
      <c r="D35" s="482">
        <v>0</v>
      </c>
      <c r="E35" s="482">
        <v>0</v>
      </c>
      <c r="F35" s="482">
        <v>110.68</v>
      </c>
      <c r="G35" s="518" t="s">
        <v>2578</v>
      </c>
    </row>
    <row r="36" spans="1:7" ht="25.5" x14ac:dyDescent="0.2">
      <c r="A36" s="504">
        <v>2143</v>
      </c>
      <c r="B36" s="480">
        <v>2223</v>
      </c>
      <c r="C36" s="505" t="s">
        <v>2764</v>
      </c>
      <c r="D36" s="482">
        <v>0</v>
      </c>
      <c r="E36" s="482">
        <v>856.92</v>
      </c>
      <c r="F36" s="482">
        <v>856.9388899999999</v>
      </c>
      <c r="G36" s="506">
        <f t="shared" si="0"/>
        <v>100.002204406479</v>
      </c>
    </row>
    <row r="37" spans="1:7" x14ac:dyDescent="0.2">
      <c r="A37" s="504">
        <v>2143</v>
      </c>
      <c r="B37" s="480">
        <v>2229</v>
      </c>
      <c r="C37" s="505" t="s">
        <v>2579</v>
      </c>
      <c r="D37" s="482">
        <v>0</v>
      </c>
      <c r="E37" s="482">
        <v>982.78</v>
      </c>
      <c r="F37" s="482">
        <v>982.80925000000002</v>
      </c>
      <c r="G37" s="506">
        <f t="shared" si="0"/>
        <v>100.00297625104298</v>
      </c>
    </row>
    <row r="38" spans="1:7" x14ac:dyDescent="0.2">
      <c r="A38" s="507">
        <v>2143</v>
      </c>
      <c r="B38" s="508"/>
      <c r="C38" s="509" t="s">
        <v>0</v>
      </c>
      <c r="D38" s="510">
        <v>16500</v>
      </c>
      <c r="E38" s="510">
        <v>18666.552</v>
      </c>
      <c r="F38" s="510">
        <v>18777.283609999999</v>
      </c>
      <c r="G38" s="511">
        <f t="shared" si="0"/>
        <v>100.59320869756772</v>
      </c>
    </row>
    <row r="39" spans="1:7" x14ac:dyDescent="0.2">
      <c r="A39" s="486"/>
      <c r="B39" s="494"/>
      <c r="C39" s="481" t="s">
        <v>2498</v>
      </c>
      <c r="D39" s="495"/>
      <c r="E39" s="495"/>
      <c r="F39" s="495"/>
      <c r="G39" s="512"/>
    </row>
    <row r="40" spans="1:7" x14ac:dyDescent="0.2">
      <c r="A40" s="513">
        <v>2169</v>
      </c>
      <c r="B40" s="514">
        <v>2212</v>
      </c>
      <c r="C40" s="515" t="s">
        <v>2753</v>
      </c>
      <c r="D40" s="516">
        <v>0</v>
      </c>
      <c r="E40" s="516">
        <v>5</v>
      </c>
      <c r="F40" s="516">
        <v>5</v>
      </c>
      <c r="G40" s="517">
        <f t="shared" si="0"/>
        <v>100</v>
      </c>
    </row>
    <row r="41" spans="1:7" x14ac:dyDescent="0.2">
      <c r="A41" s="504">
        <v>2169</v>
      </c>
      <c r="B41" s="480">
        <v>2324</v>
      </c>
      <c r="C41" s="505" t="s">
        <v>2754</v>
      </c>
      <c r="D41" s="482">
        <v>0</v>
      </c>
      <c r="E41" s="482">
        <v>2.5</v>
      </c>
      <c r="F41" s="482">
        <v>2.5</v>
      </c>
      <c r="G41" s="506">
        <f t="shared" si="0"/>
        <v>100</v>
      </c>
    </row>
    <row r="42" spans="1:7" ht="25.5" x14ac:dyDescent="0.2">
      <c r="A42" s="507">
        <v>2169</v>
      </c>
      <c r="B42" s="508"/>
      <c r="C42" s="509" t="s">
        <v>3062</v>
      </c>
      <c r="D42" s="510">
        <v>0</v>
      </c>
      <c r="E42" s="510">
        <v>7.5</v>
      </c>
      <c r="F42" s="510">
        <v>7.5</v>
      </c>
      <c r="G42" s="511">
        <f t="shared" si="0"/>
        <v>100</v>
      </c>
    </row>
    <row r="43" spans="1:7" x14ac:dyDescent="0.2">
      <c r="A43" s="486"/>
      <c r="B43" s="494"/>
      <c r="C43" s="481" t="s">
        <v>2498</v>
      </c>
      <c r="D43" s="495"/>
      <c r="E43" s="495"/>
      <c r="F43" s="495"/>
      <c r="G43" s="512"/>
    </row>
    <row r="44" spans="1:7" ht="25.5" x14ac:dyDescent="0.2">
      <c r="A44" s="513">
        <v>2212</v>
      </c>
      <c r="B44" s="514">
        <v>2310</v>
      </c>
      <c r="C44" s="515" t="s">
        <v>2755</v>
      </c>
      <c r="D44" s="516">
        <v>0</v>
      </c>
      <c r="E44" s="516">
        <v>1294.67</v>
      </c>
      <c r="F44" s="516">
        <v>1294.66617</v>
      </c>
      <c r="G44" s="517">
        <f t="shared" si="0"/>
        <v>99.999704171719429</v>
      </c>
    </row>
    <row r="45" spans="1:7" x14ac:dyDescent="0.2">
      <c r="A45" s="504">
        <v>2212</v>
      </c>
      <c r="B45" s="480">
        <v>2324</v>
      </c>
      <c r="C45" s="505" t="s">
        <v>2754</v>
      </c>
      <c r="D45" s="482">
        <v>0</v>
      </c>
      <c r="E45" s="482">
        <v>45.96</v>
      </c>
      <c r="F45" s="482">
        <v>45.96161</v>
      </c>
      <c r="G45" s="506">
        <f t="shared" si="0"/>
        <v>100.00350304612707</v>
      </c>
    </row>
    <row r="46" spans="1:7" x14ac:dyDescent="0.2">
      <c r="A46" s="507">
        <v>2212</v>
      </c>
      <c r="B46" s="508"/>
      <c r="C46" s="509" t="s">
        <v>62</v>
      </c>
      <c r="D46" s="510">
        <v>0</v>
      </c>
      <c r="E46" s="510">
        <v>1340.63</v>
      </c>
      <c r="F46" s="510">
        <v>1340.6277799999998</v>
      </c>
      <c r="G46" s="511">
        <f t="shared" si="0"/>
        <v>99.999834406211988</v>
      </c>
    </row>
    <row r="47" spans="1:7" x14ac:dyDescent="0.2">
      <c r="A47" s="486"/>
      <c r="B47" s="494"/>
      <c r="C47" s="481" t="s">
        <v>2498</v>
      </c>
      <c r="D47" s="495"/>
      <c r="E47" s="495"/>
      <c r="F47" s="495"/>
      <c r="G47" s="512"/>
    </row>
    <row r="48" spans="1:7" ht="25.5" x14ac:dyDescent="0.2">
      <c r="A48" s="513">
        <v>2219</v>
      </c>
      <c r="B48" s="514">
        <v>2223</v>
      </c>
      <c r="C48" s="515" t="s">
        <v>2764</v>
      </c>
      <c r="D48" s="516">
        <v>0</v>
      </c>
      <c r="E48" s="516">
        <v>162.04</v>
      </c>
      <c r="F48" s="516">
        <v>162.04575</v>
      </c>
      <c r="G48" s="517">
        <f t="shared" si="0"/>
        <v>100.00354850654161</v>
      </c>
    </row>
    <row r="49" spans="1:7" x14ac:dyDescent="0.2">
      <c r="A49" s="507">
        <v>2219</v>
      </c>
      <c r="B49" s="508"/>
      <c r="C49" s="509" t="s">
        <v>157</v>
      </c>
      <c r="D49" s="510">
        <v>0</v>
      </c>
      <c r="E49" s="510">
        <v>162.04</v>
      </c>
      <c r="F49" s="510">
        <v>162.04575</v>
      </c>
      <c r="G49" s="511">
        <f t="shared" si="0"/>
        <v>100.00354850654161</v>
      </c>
    </row>
    <row r="50" spans="1:7" x14ac:dyDescent="0.2">
      <c r="A50" s="486"/>
      <c r="B50" s="494"/>
      <c r="C50" s="481" t="s">
        <v>2498</v>
      </c>
      <c r="D50" s="495"/>
      <c r="E50" s="495"/>
      <c r="F50" s="495"/>
      <c r="G50" s="512"/>
    </row>
    <row r="51" spans="1:7" x14ac:dyDescent="0.2">
      <c r="A51" s="513">
        <v>2229</v>
      </c>
      <c r="B51" s="514">
        <v>2212</v>
      </c>
      <c r="C51" s="515" t="s">
        <v>2753</v>
      </c>
      <c r="D51" s="516">
        <v>9700</v>
      </c>
      <c r="E51" s="516">
        <v>18680.12</v>
      </c>
      <c r="F51" s="516">
        <v>21727.925919999998</v>
      </c>
      <c r="G51" s="517">
        <f t="shared" si="0"/>
        <v>116.31577270381561</v>
      </c>
    </row>
    <row r="52" spans="1:7" x14ac:dyDescent="0.2">
      <c r="A52" s="504">
        <v>2229</v>
      </c>
      <c r="B52" s="480">
        <v>2324</v>
      </c>
      <c r="C52" s="505" t="s">
        <v>2754</v>
      </c>
      <c r="D52" s="482">
        <v>100</v>
      </c>
      <c r="E52" s="482">
        <v>102.99</v>
      </c>
      <c r="F52" s="482">
        <v>71.492459999999994</v>
      </c>
      <c r="G52" s="506">
        <f t="shared" si="0"/>
        <v>69.416894844159629</v>
      </c>
    </row>
    <row r="53" spans="1:7" x14ac:dyDescent="0.2">
      <c r="A53" s="504">
        <v>2229</v>
      </c>
      <c r="B53" s="480">
        <v>2329</v>
      </c>
      <c r="C53" s="505" t="s">
        <v>61</v>
      </c>
      <c r="D53" s="482">
        <v>200</v>
      </c>
      <c r="E53" s="482">
        <v>211</v>
      </c>
      <c r="F53" s="482">
        <v>268</v>
      </c>
      <c r="G53" s="506">
        <f t="shared" si="0"/>
        <v>127.01421800947867</v>
      </c>
    </row>
    <row r="54" spans="1:7" x14ac:dyDescent="0.2">
      <c r="A54" s="507">
        <v>2229</v>
      </c>
      <c r="B54" s="508"/>
      <c r="C54" s="509" t="s">
        <v>63</v>
      </c>
      <c r="D54" s="510">
        <v>10000</v>
      </c>
      <c r="E54" s="510">
        <v>18994.11</v>
      </c>
      <c r="F54" s="510">
        <v>22067.418379999999</v>
      </c>
      <c r="G54" s="511">
        <f t="shared" si="0"/>
        <v>116.18032316333853</v>
      </c>
    </row>
    <row r="55" spans="1:7" x14ac:dyDescent="0.2">
      <c r="A55" s="486"/>
      <c r="B55" s="494"/>
      <c r="C55" s="481" t="s">
        <v>2498</v>
      </c>
      <c r="D55" s="495"/>
      <c r="E55" s="495"/>
      <c r="F55" s="495"/>
      <c r="G55" s="512"/>
    </row>
    <row r="56" spans="1:7" x14ac:dyDescent="0.2">
      <c r="A56" s="513">
        <v>2241</v>
      </c>
      <c r="B56" s="514">
        <v>2212</v>
      </c>
      <c r="C56" s="515" t="s">
        <v>2753</v>
      </c>
      <c r="D56" s="516">
        <v>0</v>
      </c>
      <c r="E56" s="516">
        <v>0</v>
      </c>
      <c r="F56" s="516">
        <v>40</v>
      </c>
      <c r="G56" s="519" t="s">
        <v>2578</v>
      </c>
    </row>
    <row r="57" spans="1:7" x14ac:dyDescent="0.2">
      <c r="A57" s="507">
        <v>2241</v>
      </c>
      <c r="B57" s="508"/>
      <c r="C57" s="509" t="s">
        <v>159</v>
      </c>
      <c r="D57" s="510">
        <v>0</v>
      </c>
      <c r="E57" s="510">
        <v>0</v>
      </c>
      <c r="F57" s="510">
        <v>40</v>
      </c>
      <c r="G57" s="520" t="s">
        <v>2578</v>
      </c>
    </row>
    <row r="58" spans="1:7" x14ac:dyDescent="0.2">
      <c r="A58" s="486"/>
      <c r="B58" s="494"/>
      <c r="C58" s="481" t="s">
        <v>2498</v>
      </c>
      <c r="D58" s="495"/>
      <c r="E58" s="495"/>
      <c r="F58" s="495"/>
      <c r="G58" s="521"/>
    </row>
    <row r="59" spans="1:7" ht="25.5" x14ac:dyDescent="0.2">
      <c r="A59" s="513">
        <v>2251</v>
      </c>
      <c r="B59" s="514">
        <v>2132</v>
      </c>
      <c r="C59" s="515" t="s">
        <v>2756</v>
      </c>
      <c r="D59" s="516">
        <v>8954</v>
      </c>
      <c r="E59" s="516">
        <v>1554</v>
      </c>
      <c r="F59" s="516">
        <v>1474.91308</v>
      </c>
      <c r="G59" s="517">
        <f t="shared" si="0"/>
        <v>94.91075160875161</v>
      </c>
    </row>
    <row r="60" spans="1:7" x14ac:dyDescent="0.2">
      <c r="A60" s="507">
        <v>2251</v>
      </c>
      <c r="B60" s="508"/>
      <c r="C60" s="509" t="s">
        <v>64</v>
      </c>
      <c r="D60" s="510">
        <v>8954</v>
      </c>
      <c r="E60" s="510">
        <v>1554</v>
      </c>
      <c r="F60" s="510">
        <v>1474.91308</v>
      </c>
      <c r="G60" s="511">
        <f t="shared" si="0"/>
        <v>94.91075160875161</v>
      </c>
    </row>
    <row r="61" spans="1:7" x14ac:dyDescent="0.2">
      <c r="A61" s="486"/>
      <c r="B61" s="494"/>
      <c r="C61" s="481" t="s">
        <v>2498</v>
      </c>
      <c r="D61" s="495"/>
      <c r="E61" s="495"/>
      <c r="F61" s="495"/>
      <c r="G61" s="512"/>
    </row>
    <row r="62" spans="1:7" x14ac:dyDescent="0.2">
      <c r="A62" s="513">
        <v>2292</v>
      </c>
      <c r="B62" s="514">
        <v>2212</v>
      </c>
      <c r="C62" s="515" t="s">
        <v>2753</v>
      </c>
      <c r="D62" s="516">
        <v>0</v>
      </c>
      <c r="E62" s="516">
        <v>2517.61</v>
      </c>
      <c r="F62" s="516">
        <v>2974.65</v>
      </c>
      <c r="G62" s="517">
        <f t="shared" si="0"/>
        <v>118.15372515997315</v>
      </c>
    </row>
    <row r="63" spans="1:7" ht="25.5" x14ac:dyDescent="0.2">
      <c r="A63" s="504">
        <v>2292</v>
      </c>
      <c r="B63" s="480">
        <v>2223</v>
      </c>
      <c r="C63" s="505" t="s">
        <v>2764</v>
      </c>
      <c r="D63" s="482">
        <v>0</v>
      </c>
      <c r="E63" s="482">
        <v>389.21</v>
      </c>
      <c r="F63" s="482">
        <v>389.21651000000003</v>
      </c>
      <c r="G63" s="506">
        <f t="shared" si="0"/>
        <v>100.0016726188947</v>
      </c>
    </row>
    <row r="64" spans="1:7" ht="25.5" x14ac:dyDescent="0.2">
      <c r="A64" s="507">
        <v>2292</v>
      </c>
      <c r="B64" s="508"/>
      <c r="C64" s="509" t="s">
        <v>2495</v>
      </c>
      <c r="D64" s="510">
        <v>0</v>
      </c>
      <c r="E64" s="510">
        <v>2906.82</v>
      </c>
      <c r="F64" s="510">
        <v>3363.8665099999998</v>
      </c>
      <c r="G64" s="511">
        <f t="shared" si="0"/>
        <v>115.72324774151821</v>
      </c>
    </row>
    <row r="65" spans="1:7" x14ac:dyDescent="0.2">
      <c r="A65" s="486"/>
      <c r="B65" s="494"/>
      <c r="C65" s="481" t="s">
        <v>2498</v>
      </c>
      <c r="D65" s="495"/>
      <c r="E65" s="495"/>
      <c r="F65" s="495"/>
      <c r="G65" s="512"/>
    </row>
    <row r="66" spans="1:7" x14ac:dyDescent="0.2">
      <c r="A66" s="513">
        <v>2294</v>
      </c>
      <c r="B66" s="514">
        <v>2212</v>
      </c>
      <c r="C66" s="515" t="s">
        <v>2753</v>
      </c>
      <c r="D66" s="516">
        <v>0</v>
      </c>
      <c r="E66" s="516">
        <v>24901.83</v>
      </c>
      <c r="F66" s="516">
        <v>25202.717909999999</v>
      </c>
      <c r="G66" s="517">
        <f t="shared" si="0"/>
        <v>101.20829637821798</v>
      </c>
    </row>
    <row r="67" spans="1:7" x14ac:dyDescent="0.2">
      <c r="A67" s="504">
        <v>2294</v>
      </c>
      <c r="B67" s="480">
        <v>2229</v>
      </c>
      <c r="C67" s="505" t="s">
        <v>2579</v>
      </c>
      <c r="D67" s="482">
        <v>0</v>
      </c>
      <c r="E67" s="482">
        <v>9157.14</v>
      </c>
      <c r="F67" s="482">
        <v>9157.1452399999998</v>
      </c>
      <c r="G67" s="506">
        <f t="shared" si="0"/>
        <v>100.00005722310678</v>
      </c>
    </row>
    <row r="68" spans="1:7" ht="12.75" customHeight="1" x14ac:dyDescent="0.2">
      <c r="A68" s="507">
        <v>2294</v>
      </c>
      <c r="B68" s="508"/>
      <c r="C68" s="509" t="s">
        <v>2496</v>
      </c>
      <c r="D68" s="510">
        <v>0</v>
      </c>
      <c r="E68" s="510">
        <v>34058.97</v>
      </c>
      <c r="F68" s="510">
        <v>34359.863149999997</v>
      </c>
      <c r="G68" s="511">
        <f t="shared" si="0"/>
        <v>100.88344759104575</v>
      </c>
    </row>
    <row r="69" spans="1:7" x14ac:dyDescent="0.2">
      <c r="A69" s="486"/>
      <c r="B69" s="494"/>
      <c r="C69" s="481" t="s">
        <v>2498</v>
      </c>
      <c r="D69" s="495"/>
      <c r="E69" s="495"/>
      <c r="F69" s="495"/>
      <c r="G69" s="512"/>
    </row>
    <row r="70" spans="1:7" x14ac:dyDescent="0.2">
      <c r="A70" s="513">
        <v>2299</v>
      </c>
      <c r="B70" s="514">
        <v>2212</v>
      </c>
      <c r="C70" s="515" t="s">
        <v>2753</v>
      </c>
      <c r="D70" s="516">
        <v>0</v>
      </c>
      <c r="E70" s="516">
        <v>345.01</v>
      </c>
      <c r="F70" s="516">
        <v>425.947</v>
      </c>
      <c r="G70" s="517">
        <f t="shared" si="0"/>
        <v>123.45932001970958</v>
      </c>
    </row>
    <row r="71" spans="1:7" x14ac:dyDescent="0.2">
      <c r="A71" s="504">
        <v>2299</v>
      </c>
      <c r="B71" s="480">
        <v>2324</v>
      </c>
      <c r="C71" s="505" t="s">
        <v>2754</v>
      </c>
      <c r="D71" s="482">
        <v>0</v>
      </c>
      <c r="E71" s="482">
        <v>1.81</v>
      </c>
      <c r="F71" s="482">
        <v>1.8149999999999999</v>
      </c>
      <c r="G71" s="506">
        <f t="shared" si="0"/>
        <v>100.27624309392264</v>
      </c>
    </row>
    <row r="72" spans="1:7" x14ac:dyDescent="0.2">
      <c r="A72" s="507">
        <v>2299</v>
      </c>
      <c r="B72" s="508"/>
      <c r="C72" s="509" t="s">
        <v>65</v>
      </c>
      <c r="D72" s="510">
        <v>0</v>
      </c>
      <c r="E72" s="510">
        <v>346.82</v>
      </c>
      <c r="F72" s="510">
        <v>427.762</v>
      </c>
      <c r="G72" s="511">
        <f t="shared" si="0"/>
        <v>123.33833112277262</v>
      </c>
    </row>
    <row r="73" spans="1:7" x14ac:dyDescent="0.2">
      <c r="A73" s="486"/>
      <c r="B73" s="494"/>
      <c r="C73" s="481" t="s">
        <v>2498</v>
      </c>
      <c r="D73" s="495"/>
      <c r="E73" s="495"/>
      <c r="F73" s="495"/>
      <c r="G73" s="512"/>
    </row>
    <row r="74" spans="1:7" ht="25.5" x14ac:dyDescent="0.2">
      <c r="A74" s="513">
        <v>2321</v>
      </c>
      <c r="B74" s="514">
        <v>2223</v>
      </c>
      <c r="C74" s="515" t="s">
        <v>2764</v>
      </c>
      <c r="D74" s="516">
        <v>0</v>
      </c>
      <c r="E74" s="516">
        <v>65.77</v>
      </c>
      <c r="F74" s="516">
        <v>125.77485</v>
      </c>
      <c r="G74" s="517">
        <f t="shared" si="0"/>
        <v>191.23437737570322</v>
      </c>
    </row>
    <row r="75" spans="1:7" ht="25.5" x14ac:dyDescent="0.2">
      <c r="A75" s="507">
        <v>2321</v>
      </c>
      <c r="B75" s="508"/>
      <c r="C75" s="509" t="s">
        <v>2784</v>
      </c>
      <c r="D75" s="510">
        <v>0</v>
      </c>
      <c r="E75" s="510">
        <v>65.77</v>
      </c>
      <c r="F75" s="510">
        <v>125.77485</v>
      </c>
      <c r="G75" s="511">
        <f t="shared" si="0"/>
        <v>191.23437737570322</v>
      </c>
    </row>
    <row r="76" spans="1:7" x14ac:dyDescent="0.2">
      <c r="A76" s="486"/>
      <c r="B76" s="494"/>
      <c r="C76" s="481" t="s">
        <v>2498</v>
      </c>
      <c r="D76" s="495"/>
      <c r="E76" s="495"/>
      <c r="F76" s="495"/>
      <c r="G76" s="512"/>
    </row>
    <row r="77" spans="1:7" x14ac:dyDescent="0.2">
      <c r="A77" s="513">
        <v>2369</v>
      </c>
      <c r="B77" s="514">
        <v>2212</v>
      </c>
      <c r="C77" s="515" t="s">
        <v>2753</v>
      </c>
      <c r="D77" s="516">
        <v>0</v>
      </c>
      <c r="E77" s="516">
        <v>0</v>
      </c>
      <c r="F77" s="516">
        <v>125</v>
      </c>
      <c r="G77" s="519" t="s">
        <v>2578</v>
      </c>
    </row>
    <row r="78" spans="1:7" x14ac:dyDescent="0.2">
      <c r="A78" s="504">
        <v>2369</v>
      </c>
      <c r="B78" s="480">
        <v>2324</v>
      </c>
      <c r="C78" s="505" t="s">
        <v>2754</v>
      </c>
      <c r="D78" s="482">
        <v>0</v>
      </c>
      <c r="E78" s="482">
        <v>1.52</v>
      </c>
      <c r="F78" s="482">
        <v>4.54</v>
      </c>
      <c r="G78" s="506">
        <f t="shared" si="0"/>
        <v>298.68421052631578</v>
      </c>
    </row>
    <row r="79" spans="1:7" x14ac:dyDescent="0.2">
      <c r="A79" s="507">
        <v>2369</v>
      </c>
      <c r="B79" s="508"/>
      <c r="C79" s="509" t="s">
        <v>66</v>
      </c>
      <c r="D79" s="510">
        <v>0</v>
      </c>
      <c r="E79" s="510">
        <v>1.52</v>
      </c>
      <c r="F79" s="510">
        <v>129.54</v>
      </c>
      <c r="G79" s="511">
        <f t="shared" si="0"/>
        <v>8522.3684210526317</v>
      </c>
    </row>
    <row r="80" spans="1:7" x14ac:dyDescent="0.2">
      <c r="A80" s="486"/>
      <c r="B80" s="494"/>
      <c r="C80" s="481" t="s">
        <v>2498</v>
      </c>
      <c r="D80" s="495"/>
      <c r="E80" s="495"/>
      <c r="F80" s="495"/>
      <c r="G80" s="512"/>
    </row>
    <row r="81" spans="1:7" ht="25.5" x14ac:dyDescent="0.2">
      <c r="A81" s="513">
        <v>2399</v>
      </c>
      <c r="B81" s="514">
        <v>2223</v>
      </c>
      <c r="C81" s="515" t="s">
        <v>2764</v>
      </c>
      <c r="D81" s="516">
        <v>0</v>
      </c>
      <c r="E81" s="516">
        <v>0</v>
      </c>
      <c r="F81" s="516">
        <v>3.5791500000000003</v>
      </c>
      <c r="G81" s="519" t="s">
        <v>2578</v>
      </c>
    </row>
    <row r="82" spans="1:7" x14ac:dyDescent="0.2">
      <c r="A82" s="507">
        <v>2399</v>
      </c>
      <c r="B82" s="508"/>
      <c r="C82" s="509" t="s">
        <v>67</v>
      </c>
      <c r="D82" s="510">
        <v>0</v>
      </c>
      <c r="E82" s="510">
        <v>0</v>
      </c>
      <c r="F82" s="510">
        <v>3.5791500000000003</v>
      </c>
      <c r="G82" s="520" t="s">
        <v>2578</v>
      </c>
    </row>
    <row r="83" spans="1:7" x14ac:dyDescent="0.2">
      <c r="A83" s="486"/>
      <c r="B83" s="494"/>
      <c r="C83" s="481" t="s">
        <v>2498</v>
      </c>
      <c r="D83" s="495"/>
      <c r="E83" s="495"/>
      <c r="F83" s="495"/>
      <c r="G83" s="521"/>
    </row>
    <row r="84" spans="1:7" x14ac:dyDescent="0.2">
      <c r="A84" s="513">
        <v>3112</v>
      </c>
      <c r="B84" s="514">
        <v>2229</v>
      </c>
      <c r="C84" s="515" t="s">
        <v>2579</v>
      </c>
      <c r="D84" s="516">
        <v>0</v>
      </c>
      <c r="E84" s="516">
        <v>1026.28</v>
      </c>
      <c r="F84" s="516">
        <v>1026.3055300000001</v>
      </c>
      <c r="G84" s="517">
        <f t="shared" ref="G84:G162" si="1">F84/E84*100</f>
        <v>100.00248762520951</v>
      </c>
    </row>
    <row r="85" spans="1:7" ht="25.5" x14ac:dyDescent="0.2">
      <c r="A85" s="507">
        <v>3112</v>
      </c>
      <c r="B85" s="508"/>
      <c r="C85" s="509" t="s">
        <v>167</v>
      </c>
      <c r="D85" s="510">
        <v>0</v>
      </c>
      <c r="E85" s="510">
        <v>1026.28</v>
      </c>
      <c r="F85" s="510">
        <v>1026.3055300000001</v>
      </c>
      <c r="G85" s="511">
        <f t="shared" si="1"/>
        <v>100.00248762520951</v>
      </c>
    </row>
    <row r="86" spans="1:7" x14ac:dyDescent="0.2">
      <c r="A86" s="486"/>
      <c r="B86" s="494"/>
      <c r="C86" s="481" t="s">
        <v>2498</v>
      </c>
      <c r="D86" s="495"/>
      <c r="E86" s="495"/>
      <c r="F86" s="495"/>
      <c r="G86" s="512"/>
    </row>
    <row r="87" spans="1:7" x14ac:dyDescent="0.2">
      <c r="A87" s="513">
        <v>3113</v>
      </c>
      <c r="B87" s="514">
        <v>2229</v>
      </c>
      <c r="C87" s="515" t="s">
        <v>2579</v>
      </c>
      <c r="D87" s="516">
        <v>0</v>
      </c>
      <c r="E87" s="516">
        <v>711.73</v>
      </c>
      <c r="F87" s="516">
        <v>711.75016999999991</v>
      </c>
      <c r="G87" s="517">
        <f t="shared" si="1"/>
        <v>100.00283393983671</v>
      </c>
    </row>
    <row r="88" spans="1:7" x14ac:dyDescent="0.2">
      <c r="A88" s="507">
        <v>3113</v>
      </c>
      <c r="B88" s="508"/>
      <c r="C88" s="509" t="s">
        <v>168</v>
      </c>
      <c r="D88" s="510">
        <v>0</v>
      </c>
      <c r="E88" s="510">
        <v>711.73</v>
      </c>
      <c r="F88" s="510">
        <v>711.75016999999991</v>
      </c>
      <c r="G88" s="511">
        <f t="shared" si="1"/>
        <v>100.00283393983671</v>
      </c>
    </row>
    <row r="89" spans="1:7" x14ac:dyDescent="0.2">
      <c r="A89" s="486"/>
      <c r="B89" s="494"/>
      <c r="C89" s="481" t="s">
        <v>2498</v>
      </c>
      <c r="D89" s="495"/>
      <c r="E89" s="495"/>
      <c r="F89" s="495"/>
      <c r="G89" s="512"/>
    </row>
    <row r="90" spans="1:7" x14ac:dyDescent="0.2">
      <c r="A90" s="513">
        <v>3114</v>
      </c>
      <c r="B90" s="514">
        <v>2229</v>
      </c>
      <c r="C90" s="515" t="s">
        <v>2579</v>
      </c>
      <c r="D90" s="516">
        <v>0</v>
      </c>
      <c r="E90" s="516">
        <v>7863.44</v>
      </c>
      <c r="F90" s="516">
        <v>7863.539069999998</v>
      </c>
      <c r="G90" s="517">
        <f t="shared" si="1"/>
        <v>100.00125988117159</v>
      </c>
    </row>
    <row r="91" spans="1:7" ht="25.5" x14ac:dyDescent="0.2">
      <c r="A91" s="507">
        <v>3114</v>
      </c>
      <c r="B91" s="508"/>
      <c r="C91" s="509" t="s">
        <v>170</v>
      </c>
      <c r="D91" s="510">
        <v>0</v>
      </c>
      <c r="E91" s="510">
        <v>7863.44</v>
      </c>
      <c r="F91" s="510">
        <v>7863.5390699999971</v>
      </c>
      <c r="G91" s="511">
        <f t="shared" si="1"/>
        <v>100.00125988117156</v>
      </c>
    </row>
    <row r="92" spans="1:7" x14ac:dyDescent="0.2">
      <c r="A92" s="486"/>
      <c r="B92" s="494"/>
      <c r="C92" s="481" t="s">
        <v>2498</v>
      </c>
      <c r="D92" s="495"/>
      <c r="E92" s="495"/>
      <c r="F92" s="495"/>
      <c r="G92" s="512"/>
    </row>
    <row r="93" spans="1:7" x14ac:dyDescent="0.2">
      <c r="A93" s="513">
        <v>3121</v>
      </c>
      <c r="B93" s="514">
        <v>2229</v>
      </c>
      <c r="C93" s="515" t="s">
        <v>2579</v>
      </c>
      <c r="D93" s="516">
        <v>0</v>
      </c>
      <c r="E93" s="516">
        <v>11267.46</v>
      </c>
      <c r="F93" s="516">
        <v>11267.575009999999</v>
      </c>
      <c r="G93" s="517">
        <f t="shared" si="1"/>
        <v>100.0010207269429</v>
      </c>
    </row>
    <row r="94" spans="1:7" x14ac:dyDescent="0.2">
      <c r="A94" s="507">
        <v>3121</v>
      </c>
      <c r="B94" s="508"/>
      <c r="C94" s="509" t="s">
        <v>68</v>
      </c>
      <c r="D94" s="510">
        <v>0</v>
      </c>
      <c r="E94" s="510">
        <v>11267.46</v>
      </c>
      <c r="F94" s="510">
        <v>11267.57501</v>
      </c>
      <c r="G94" s="511">
        <f t="shared" si="1"/>
        <v>100.0010207269429</v>
      </c>
    </row>
    <row r="95" spans="1:7" x14ac:dyDescent="0.2">
      <c r="A95" s="486"/>
      <c r="B95" s="494"/>
      <c r="C95" s="481" t="s">
        <v>2498</v>
      </c>
      <c r="D95" s="495"/>
      <c r="E95" s="495"/>
      <c r="F95" s="495"/>
      <c r="G95" s="512"/>
    </row>
    <row r="96" spans="1:7" x14ac:dyDescent="0.2">
      <c r="A96" s="513">
        <v>3122</v>
      </c>
      <c r="B96" s="514">
        <v>2212</v>
      </c>
      <c r="C96" s="515" t="s">
        <v>2753</v>
      </c>
      <c r="D96" s="516">
        <v>0</v>
      </c>
      <c r="E96" s="516">
        <v>18.55</v>
      </c>
      <c r="F96" s="516">
        <v>18.55</v>
      </c>
      <c r="G96" s="517">
        <f t="shared" si="1"/>
        <v>100</v>
      </c>
    </row>
    <row r="97" spans="1:7" x14ac:dyDescent="0.2">
      <c r="A97" s="504">
        <v>3122</v>
      </c>
      <c r="B97" s="480">
        <v>2229</v>
      </c>
      <c r="C97" s="505" t="s">
        <v>2579</v>
      </c>
      <c r="D97" s="482">
        <v>0</v>
      </c>
      <c r="E97" s="482">
        <v>15733.44</v>
      </c>
      <c r="F97" s="482">
        <v>15733.56424</v>
      </c>
      <c r="G97" s="506">
        <f t="shared" si="1"/>
        <v>100.00078965566334</v>
      </c>
    </row>
    <row r="98" spans="1:7" x14ac:dyDescent="0.2">
      <c r="A98" s="507">
        <v>3122</v>
      </c>
      <c r="B98" s="508"/>
      <c r="C98" s="509" t="s">
        <v>69</v>
      </c>
      <c r="D98" s="510">
        <v>0</v>
      </c>
      <c r="E98" s="510">
        <v>15751.99</v>
      </c>
      <c r="F98" s="510">
        <v>15752.114240000001</v>
      </c>
      <c r="G98" s="511">
        <f t="shared" si="1"/>
        <v>100.00078872574196</v>
      </c>
    </row>
    <row r="99" spans="1:7" x14ac:dyDescent="0.2">
      <c r="A99" s="486"/>
      <c r="B99" s="494"/>
      <c r="C99" s="481" t="s">
        <v>2498</v>
      </c>
      <c r="D99" s="495"/>
      <c r="E99" s="495"/>
      <c r="F99" s="495"/>
      <c r="G99" s="512"/>
    </row>
    <row r="100" spans="1:7" x14ac:dyDescent="0.2">
      <c r="A100" s="513">
        <v>3124</v>
      </c>
      <c r="B100" s="514">
        <v>2229</v>
      </c>
      <c r="C100" s="515" t="s">
        <v>2579</v>
      </c>
      <c r="D100" s="516">
        <v>0</v>
      </c>
      <c r="E100" s="516">
        <v>1402.48</v>
      </c>
      <c r="F100" s="516">
        <v>1402.5018799999998</v>
      </c>
      <c r="G100" s="517">
        <f t="shared" si="1"/>
        <v>100.00156009354855</v>
      </c>
    </row>
    <row r="101" spans="1:7" ht="25.5" x14ac:dyDescent="0.2">
      <c r="A101" s="507">
        <v>3124</v>
      </c>
      <c r="B101" s="508"/>
      <c r="C101" s="509" t="s">
        <v>172</v>
      </c>
      <c r="D101" s="510">
        <v>0</v>
      </c>
      <c r="E101" s="510">
        <v>1402.48</v>
      </c>
      <c r="F101" s="510">
        <v>1402.5018799999998</v>
      </c>
      <c r="G101" s="511">
        <f t="shared" si="1"/>
        <v>100.00156009354855</v>
      </c>
    </row>
    <row r="102" spans="1:7" x14ac:dyDescent="0.2">
      <c r="A102" s="486"/>
      <c r="B102" s="494"/>
      <c r="C102" s="481" t="s">
        <v>2498</v>
      </c>
      <c r="D102" s="495"/>
      <c r="E102" s="495"/>
      <c r="F102" s="495"/>
      <c r="G102" s="512"/>
    </row>
    <row r="103" spans="1:7" x14ac:dyDescent="0.2">
      <c r="A103" s="513">
        <v>3125</v>
      </c>
      <c r="B103" s="514">
        <v>2229</v>
      </c>
      <c r="C103" s="515" t="s">
        <v>2579</v>
      </c>
      <c r="D103" s="516">
        <v>0</v>
      </c>
      <c r="E103" s="516">
        <v>2166.14</v>
      </c>
      <c r="F103" s="516">
        <v>2166.1484399999999</v>
      </c>
      <c r="G103" s="517">
        <f t="shared" si="1"/>
        <v>100.00038963317238</v>
      </c>
    </row>
    <row r="104" spans="1:7" x14ac:dyDescent="0.2">
      <c r="A104" s="504">
        <v>3125</v>
      </c>
      <c r="B104" s="480">
        <v>2324</v>
      </c>
      <c r="C104" s="505" t="s">
        <v>2754</v>
      </c>
      <c r="D104" s="482">
        <v>0</v>
      </c>
      <c r="E104" s="482">
        <v>96.17</v>
      </c>
      <c r="F104" s="482">
        <v>96.166939999999997</v>
      </c>
      <c r="G104" s="506">
        <f t="shared" si="1"/>
        <v>99.996818134553394</v>
      </c>
    </row>
    <row r="105" spans="1:7" ht="25.5" x14ac:dyDescent="0.2">
      <c r="A105" s="507">
        <v>3125</v>
      </c>
      <c r="B105" s="508"/>
      <c r="C105" s="509" t="s">
        <v>173</v>
      </c>
      <c r="D105" s="510">
        <v>0</v>
      </c>
      <c r="E105" s="510">
        <v>2262.31</v>
      </c>
      <c r="F105" s="510">
        <v>2262.31538</v>
      </c>
      <c r="G105" s="511">
        <f t="shared" si="1"/>
        <v>100.00023781002602</v>
      </c>
    </row>
    <row r="106" spans="1:7" x14ac:dyDescent="0.2">
      <c r="A106" s="486"/>
      <c r="B106" s="494"/>
      <c r="C106" s="481" t="s">
        <v>2498</v>
      </c>
      <c r="D106" s="495"/>
      <c r="E106" s="495"/>
      <c r="F106" s="495"/>
      <c r="G106" s="512"/>
    </row>
    <row r="107" spans="1:7" x14ac:dyDescent="0.2">
      <c r="A107" s="513">
        <v>3126</v>
      </c>
      <c r="B107" s="514">
        <v>2229</v>
      </c>
      <c r="C107" s="515" t="s">
        <v>2579</v>
      </c>
      <c r="D107" s="516">
        <v>0</v>
      </c>
      <c r="E107" s="516">
        <v>929.14</v>
      </c>
      <c r="F107" s="516">
        <v>929.15094999999997</v>
      </c>
      <c r="G107" s="517">
        <f t="shared" si="1"/>
        <v>100.00117850915899</v>
      </c>
    </row>
    <row r="108" spans="1:7" x14ac:dyDescent="0.2">
      <c r="A108" s="507">
        <v>3126</v>
      </c>
      <c r="B108" s="508"/>
      <c r="C108" s="509" t="s">
        <v>174</v>
      </c>
      <c r="D108" s="510">
        <v>0</v>
      </c>
      <c r="E108" s="510">
        <v>929.14</v>
      </c>
      <c r="F108" s="510">
        <v>929.15094999999997</v>
      </c>
      <c r="G108" s="511">
        <f t="shared" si="1"/>
        <v>100.00117850915899</v>
      </c>
    </row>
    <row r="109" spans="1:7" x14ac:dyDescent="0.2">
      <c r="A109" s="486"/>
      <c r="B109" s="494"/>
      <c r="C109" s="481" t="s">
        <v>2498</v>
      </c>
      <c r="D109" s="495"/>
      <c r="E109" s="495"/>
      <c r="F109" s="495"/>
      <c r="G109" s="512"/>
    </row>
    <row r="110" spans="1:7" x14ac:dyDescent="0.2">
      <c r="A110" s="513">
        <v>3127</v>
      </c>
      <c r="B110" s="514">
        <v>2229</v>
      </c>
      <c r="C110" s="515" t="s">
        <v>2579</v>
      </c>
      <c r="D110" s="516">
        <v>0</v>
      </c>
      <c r="E110" s="516">
        <v>32065.626</v>
      </c>
      <c r="F110" s="516">
        <v>32065.849190000004</v>
      </c>
      <c r="G110" s="517">
        <f t="shared" si="1"/>
        <v>100.00069604129982</v>
      </c>
    </row>
    <row r="111" spans="1:7" x14ac:dyDescent="0.2">
      <c r="A111" s="504">
        <v>3127</v>
      </c>
      <c r="B111" s="480">
        <v>2321</v>
      </c>
      <c r="C111" s="505" t="s">
        <v>2761</v>
      </c>
      <c r="D111" s="482">
        <v>0</v>
      </c>
      <c r="E111" s="482">
        <v>200</v>
      </c>
      <c r="F111" s="482">
        <v>200</v>
      </c>
      <c r="G111" s="506">
        <f t="shared" si="1"/>
        <v>100</v>
      </c>
    </row>
    <row r="112" spans="1:7" x14ac:dyDescent="0.2">
      <c r="A112" s="507">
        <v>3127</v>
      </c>
      <c r="B112" s="508"/>
      <c r="C112" s="509" t="s">
        <v>2497</v>
      </c>
      <c r="D112" s="510">
        <v>0</v>
      </c>
      <c r="E112" s="510">
        <v>32265.626</v>
      </c>
      <c r="F112" s="510">
        <v>32265.849189999997</v>
      </c>
      <c r="G112" s="511">
        <f t="shared" si="1"/>
        <v>100.00069172685507</v>
      </c>
    </row>
    <row r="113" spans="1:7" x14ac:dyDescent="0.2">
      <c r="A113" s="486"/>
      <c r="B113" s="494"/>
      <c r="C113" s="481" t="s">
        <v>2498</v>
      </c>
      <c r="D113" s="495"/>
      <c r="E113" s="495"/>
      <c r="F113" s="495"/>
      <c r="G113" s="512"/>
    </row>
    <row r="114" spans="1:7" x14ac:dyDescent="0.2">
      <c r="A114" s="513">
        <v>3133</v>
      </c>
      <c r="B114" s="514">
        <v>2229</v>
      </c>
      <c r="C114" s="515" t="s">
        <v>2579</v>
      </c>
      <c r="D114" s="516">
        <v>0</v>
      </c>
      <c r="E114" s="516">
        <v>6492.78</v>
      </c>
      <c r="F114" s="516">
        <v>6492.8845000000001</v>
      </c>
      <c r="G114" s="517">
        <f t="shared" si="1"/>
        <v>100.00160948006864</v>
      </c>
    </row>
    <row r="115" spans="1:7" x14ac:dyDescent="0.2">
      <c r="A115" s="507">
        <v>3133</v>
      </c>
      <c r="B115" s="508"/>
      <c r="C115" s="509" t="s">
        <v>175</v>
      </c>
      <c r="D115" s="510">
        <v>0</v>
      </c>
      <c r="E115" s="510">
        <v>6492.78</v>
      </c>
      <c r="F115" s="510">
        <v>6492.8845000000001</v>
      </c>
      <c r="G115" s="511">
        <f t="shared" si="1"/>
        <v>100.00160948006864</v>
      </c>
    </row>
    <row r="116" spans="1:7" x14ac:dyDescent="0.2">
      <c r="A116" s="486"/>
      <c r="B116" s="494"/>
      <c r="C116" s="481" t="s">
        <v>2498</v>
      </c>
      <c r="D116" s="495"/>
      <c r="E116" s="495"/>
      <c r="F116" s="495"/>
      <c r="G116" s="512"/>
    </row>
    <row r="117" spans="1:7" x14ac:dyDescent="0.2">
      <c r="A117" s="513">
        <v>3141</v>
      </c>
      <c r="B117" s="514">
        <v>2122</v>
      </c>
      <c r="C117" s="515" t="s">
        <v>2757</v>
      </c>
      <c r="D117" s="516">
        <v>0</v>
      </c>
      <c r="E117" s="516">
        <v>3516.8809999999999</v>
      </c>
      <c r="F117" s="516">
        <v>3516.8816400000001</v>
      </c>
      <c r="G117" s="517">
        <f t="shared" si="1"/>
        <v>100.00001819794302</v>
      </c>
    </row>
    <row r="118" spans="1:7" ht="25.5" x14ac:dyDescent="0.2">
      <c r="A118" s="504">
        <v>3141</v>
      </c>
      <c r="B118" s="480">
        <v>2223</v>
      </c>
      <c r="C118" s="505" t="s">
        <v>2764</v>
      </c>
      <c r="D118" s="482">
        <v>0</v>
      </c>
      <c r="E118" s="482">
        <v>3837.35</v>
      </c>
      <c r="F118" s="482">
        <v>3836.6695</v>
      </c>
      <c r="G118" s="506">
        <f t="shared" si="1"/>
        <v>99.982266407807472</v>
      </c>
    </row>
    <row r="119" spans="1:7" x14ac:dyDescent="0.2">
      <c r="A119" s="504">
        <v>3141</v>
      </c>
      <c r="B119" s="480">
        <v>2229</v>
      </c>
      <c r="C119" s="505" t="s">
        <v>2579</v>
      </c>
      <c r="D119" s="482">
        <v>0</v>
      </c>
      <c r="E119" s="482">
        <v>1236.78</v>
      </c>
      <c r="F119" s="482">
        <v>1236.5548499999998</v>
      </c>
      <c r="G119" s="506">
        <f t="shared" si="1"/>
        <v>99.981795468878843</v>
      </c>
    </row>
    <row r="120" spans="1:7" x14ac:dyDescent="0.2">
      <c r="A120" s="507">
        <v>3141</v>
      </c>
      <c r="B120" s="508"/>
      <c r="C120" s="509" t="s">
        <v>176</v>
      </c>
      <c r="D120" s="510">
        <v>0</v>
      </c>
      <c r="E120" s="510">
        <v>8591.0110000000004</v>
      </c>
      <c r="F120" s="510">
        <v>8590.10599</v>
      </c>
      <c r="G120" s="511">
        <f t="shared" si="1"/>
        <v>99.989465617026909</v>
      </c>
    </row>
    <row r="121" spans="1:7" x14ac:dyDescent="0.2">
      <c r="A121" s="486"/>
      <c r="B121" s="494"/>
      <c r="C121" s="481" t="s">
        <v>2498</v>
      </c>
      <c r="D121" s="495"/>
      <c r="E121" s="495"/>
      <c r="F121" s="495"/>
      <c r="G121" s="512"/>
    </row>
    <row r="122" spans="1:7" x14ac:dyDescent="0.2">
      <c r="A122" s="513">
        <v>3146</v>
      </c>
      <c r="B122" s="514">
        <v>2229</v>
      </c>
      <c r="C122" s="515" t="s">
        <v>2579</v>
      </c>
      <c r="D122" s="516">
        <v>0</v>
      </c>
      <c r="E122" s="516">
        <v>1568.22</v>
      </c>
      <c r="F122" s="516">
        <v>1568.24954</v>
      </c>
      <c r="G122" s="517">
        <f t="shared" si="1"/>
        <v>100.00188366428179</v>
      </c>
    </row>
    <row r="123" spans="1:7" x14ac:dyDescent="0.2">
      <c r="A123" s="507">
        <v>3146</v>
      </c>
      <c r="B123" s="508"/>
      <c r="C123" s="509" t="s">
        <v>179</v>
      </c>
      <c r="D123" s="510">
        <v>0</v>
      </c>
      <c r="E123" s="510">
        <v>1568.22</v>
      </c>
      <c r="F123" s="510">
        <v>1568.24954</v>
      </c>
      <c r="G123" s="511">
        <f t="shared" si="1"/>
        <v>100.00188366428179</v>
      </c>
    </row>
    <row r="124" spans="1:7" x14ac:dyDescent="0.2">
      <c r="A124" s="486"/>
      <c r="B124" s="494"/>
      <c r="C124" s="481" t="s">
        <v>2498</v>
      </c>
      <c r="D124" s="495"/>
      <c r="E124" s="495"/>
      <c r="F124" s="495"/>
      <c r="G124" s="512"/>
    </row>
    <row r="125" spans="1:7" x14ac:dyDescent="0.2">
      <c r="A125" s="513">
        <v>3147</v>
      </c>
      <c r="B125" s="514">
        <v>2229</v>
      </c>
      <c r="C125" s="515" t="s">
        <v>2579</v>
      </c>
      <c r="D125" s="516">
        <v>0</v>
      </c>
      <c r="E125" s="516">
        <v>3443.43</v>
      </c>
      <c r="F125" s="516">
        <v>3443.44938</v>
      </c>
      <c r="G125" s="517">
        <f t="shared" si="1"/>
        <v>100.00056281091818</v>
      </c>
    </row>
    <row r="126" spans="1:7" x14ac:dyDescent="0.2">
      <c r="A126" s="507">
        <v>3147</v>
      </c>
      <c r="B126" s="508"/>
      <c r="C126" s="509" t="s">
        <v>180</v>
      </c>
      <c r="D126" s="510">
        <v>0</v>
      </c>
      <c r="E126" s="510">
        <v>3443.43</v>
      </c>
      <c r="F126" s="510">
        <v>3443.44938</v>
      </c>
      <c r="G126" s="511">
        <f t="shared" si="1"/>
        <v>100.00056281091818</v>
      </c>
    </row>
    <row r="127" spans="1:7" x14ac:dyDescent="0.2">
      <c r="A127" s="486"/>
      <c r="B127" s="494"/>
      <c r="C127" s="481" t="s">
        <v>2498</v>
      </c>
      <c r="D127" s="495"/>
      <c r="E127" s="495"/>
      <c r="F127" s="495"/>
      <c r="G127" s="512"/>
    </row>
    <row r="128" spans="1:7" x14ac:dyDescent="0.2">
      <c r="A128" s="513">
        <v>3149</v>
      </c>
      <c r="B128" s="514">
        <v>2229</v>
      </c>
      <c r="C128" s="515" t="s">
        <v>2579</v>
      </c>
      <c r="D128" s="516">
        <v>0</v>
      </c>
      <c r="E128" s="516">
        <v>67.709999999999994</v>
      </c>
      <c r="F128" s="516">
        <v>67.714880000000008</v>
      </c>
      <c r="G128" s="517">
        <f t="shared" si="1"/>
        <v>100.00720720720724</v>
      </c>
    </row>
    <row r="129" spans="1:7" ht="25.5" x14ac:dyDescent="0.2">
      <c r="A129" s="507">
        <v>3149</v>
      </c>
      <c r="B129" s="508"/>
      <c r="C129" s="509" t="s">
        <v>181</v>
      </c>
      <c r="D129" s="510">
        <v>0</v>
      </c>
      <c r="E129" s="510">
        <v>67.709999999999994</v>
      </c>
      <c r="F129" s="510">
        <v>67.714880000000008</v>
      </c>
      <c r="G129" s="511">
        <f t="shared" si="1"/>
        <v>100.00720720720724</v>
      </c>
    </row>
    <row r="130" spans="1:7" x14ac:dyDescent="0.2">
      <c r="A130" s="486"/>
      <c r="B130" s="494"/>
      <c r="C130" s="481" t="s">
        <v>2498</v>
      </c>
      <c r="D130" s="495"/>
      <c r="E130" s="495"/>
      <c r="F130" s="495"/>
      <c r="G130" s="512"/>
    </row>
    <row r="131" spans="1:7" x14ac:dyDescent="0.2">
      <c r="A131" s="513">
        <v>3231</v>
      </c>
      <c r="B131" s="514">
        <v>2229</v>
      </c>
      <c r="C131" s="515" t="s">
        <v>2579</v>
      </c>
      <c r="D131" s="516">
        <v>0</v>
      </c>
      <c r="E131" s="516">
        <v>800.46</v>
      </c>
      <c r="F131" s="516">
        <v>800.47411999999997</v>
      </c>
      <c r="G131" s="517">
        <f t="shared" si="1"/>
        <v>100.00176398570821</v>
      </c>
    </row>
    <row r="132" spans="1:7" x14ac:dyDescent="0.2">
      <c r="A132" s="507">
        <v>3231</v>
      </c>
      <c r="B132" s="508"/>
      <c r="C132" s="509" t="s">
        <v>183</v>
      </c>
      <c r="D132" s="510">
        <v>0</v>
      </c>
      <c r="E132" s="510">
        <v>800.46</v>
      </c>
      <c r="F132" s="510">
        <v>800.47411999999997</v>
      </c>
      <c r="G132" s="511">
        <f t="shared" si="1"/>
        <v>100.00176398570821</v>
      </c>
    </row>
    <row r="133" spans="1:7" x14ac:dyDescent="0.2">
      <c r="A133" s="486"/>
      <c r="B133" s="494"/>
      <c r="C133" s="481" t="s">
        <v>2498</v>
      </c>
      <c r="D133" s="495"/>
      <c r="E133" s="495"/>
      <c r="F133" s="495"/>
      <c r="G133" s="512"/>
    </row>
    <row r="134" spans="1:7" x14ac:dyDescent="0.2">
      <c r="A134" s="513">
        <v>3299</v>
      </c>
      <c r="B134" s="514">
        <v>2212</v>
      </c>
      <c r="C134" s="515" t="s">
        <v>2753</v>
      </c>
      <c r="D134" s="516">
        <v>0</v>
      </c>
      <c r="E134" s="516">
        <v>100</v>
      </c>
      <c r="F134" s="516">
        <v>100</v>
      </c>
      <c r="G134" s="517">
        <f t="shared" si="1"/>
        <v>100</v>
      </c>
    </row>
    <row r="135" spans="1:7" ht="25.5" x14ac:dyDescent="0.2">
      <c r="A135" s="504">
        <v>3299</v>
      </c>
      <c r="B135" s="480">
        <v>2223</v>
      </c>
      <c r="C135" s="505" t="s">
        <v>2764</v>
      </c>
      <c r="D135" s="482">
        <v>0</v>
      </c>
      <c r="E135" s="482">
        <v>12.111000000000001</v>
      </c>
      <c r="F135" s="482">
        <v>12.111000000000001</v>
      </c>
      <c r="G135" s="506">
        <f t="shared" si="1"/>
        <v>100</v>
      </c>
    </row>
    <row r="136" spans="1:7" x14ac:dyDescent="0.2">
      <c r="A136" s="504">
        <v>3299</v>
      </c>
      <c r="B136" s="480">
        <v>2229</v>
      </c>
      <c r="C136" s="505" t="s">
        <v>2579</v>
      </c>
      <c r="D136" s="482">
        <v>0</v>
      </c>
      <c r="E136" s="482">
        <v>362.86</v>
      </c>
      <c r="F136" s="482">
        <v>362.86435000000006</v>
      </c>
      <c r="G136" s="506">
        <f t="shared" si="1"/>
        <v>100.00119880945822</v>
      </c>
    </row>
    <row r="137" spans="1:7" x14ac:dyDescent="0.2">
      <c r="A137" s="507">
        <v>3299</v>
      </c>
      <c r="B137" s="508"/>
      <c r="C137" s="509" t="s">
        <v>71</v>
      </c>
      <c r="D137" s="510">
        <v>0</v>
      </c>
      <c r="E137" s="510">
        <v>474.971</v>
      </c>
      <c r="F137" s="510">
        <v>474.97535000000005</v>
      </c>
      <c r="G137" s="511">
        <f t="shared" si="1"/>
        <v>100.00091584538846</v>
      </c>
    </row>
    <row r="138" spans="1:7" x14ac:dyDescent="0.2">
      <c r="A138" s="486"/>
      <c r="B138" s="494"/>
      <c r="C138" s="481" t="s">
        <v>2498</v>
      </c>
      <c r="D138" s="495"/>
      <c r="E138" s="495"/>
      <c r="F138" s="495"/>
      <c r="G138" s="512"/>
    </row>
    <row r="139" spans="1:7" x14ac:dyDescent="0.2">
      <c r="A139" s="513">
        <v>3311</v>
      </c>
      <c r="B139" s="514">
        <v>2229</v>
      </c>
      <c r="C139" s="515" t="s">
        <v>2579</v>
      </c>
      <c r="D139" s="516">
        <v>0</v>
      </c>
      <c r="E139" s="516">
        <v>2708.76</v>
      </c>
      <c r="F139" s="516">
        <v>2708.7696000000001</v>
      </c>
      <c r="G139" s="517">
        <f t="shared" si="1"/>
        <v>100.00035440570593</v>
      </c>
    </row>
    <row r="140" spans="1:7" x14ac:dyDescent="0.2">
      <c r="A140" s="507">
        <v>3311</v>
      </c>
      <c r="B140" s="508"/>
      <c r="C140" s="509" t="s">
        <v>72</v>
      </c>
      <c r="D140" s="510">
        <v>0</v>
      </c>
      <c r="E140" s="510">
        <v>2708.76</v>
      </c>
      <c r="F140" s="510">
        <v>2708.7696000000001</v>
      </c>
      <c r="G140" s="511">
        <f t="shared" si="1"/>
        <v>100.00035440570593</v>
      </c>
    </row>
    <row r="141" spans="1:7" x14ac:dyDescent="0.2">
      <c r="A141" s="486"/>
      <c r="B141" s="494"/>
      <c r="C141" s="481" t="s">
        <v>2498</v>
      </c>
      <c r="D141" s="495"/>
      <c r="E141" s="495"/>
      <c r="F141" s="495"/>
      <c r="G141" s="512"/>
    </row>
    <row r="142" spans="1:7" x14ac:dyDescent="0.2">
      <c r="A142" s="513">
        <v>3315</v>
      </c>
      <c r="B142" s="514">
        <v>2229</v>
      </c>
      <c r="C142" s="515" t="s">
        <v>2579</v>
      </c>
      <c r="D142" s="516">
        <v>0</v>
      </c>
      <c r="E142" s="516">
        <v>5951.93</v>
      </c>
      <c r="F142" s="516">
        <v>5951.9604300000001</v>
      </c>
      <c r="G142" s="517">
        <f t="shared" si="1"/>
        <v>100.00051126273326</v>
      </c>
    </row>
    <row r="143" spans="1:7" x14ac:dyDescent="0.2">
      <c r="A143" s="507">
        <v>3315</v>
      </c>
      <c r="B143" s="508"/>
      <c r="C143" s="509" t="s">
        <v>191</v>
      </c>
      <c r="D143" s="510">
        <v>0</v>
      </c>
      <c r="E143" s="510">
        <v>5951.93</v>
      </c>
      <c r="F143" s="510">
        <v>5951.960430000001</v>
      </c>
      <c r="G143" s="511">
        <f t="shared" si="1"/>
        <v>100.00051126273328</v>
      </c>
    </row>
    <row r="144" spans="1:7" x14ac:dyDescent="0.2">
      <c r="A144" s="486"/>
      <c r="B144" s="494"/>
      <c r="C144" s="481" t="s">
        <v>2498</v>
      </c>
      <c r="D144" s="495"/>
      <c r="E144" s="495"/>
      <c r="F144" s="495"/>
      <c r="G144" s="512"/>
    </row>
    <row r="145" spans="1:7" x14ac:dyDescent="0.2">
      <c r="A145" s="513">
        <v>3319</v>
      </c>
      <c r="B145" s="514">
        <v>2212</v>
      </c>
      <c r="C145" s="515" t="s">
        <v>2753</v>
      </c>
      <c r="D145" s="516">
        <v>0</v>
      </c>
      <c r="E145" s="516">
        <v>225.41</v>
      </c>
      <c r="F145" s="516">
        <v>227.374</v>
      </c>
      <c r="G145" s="517">
        <f t="shared" si="1"/>
        <v>100.87130118450823</v>
      </c>
    </row>
    <row r="146" spans="1:7" ht="25.5" x14ac:dyDescent="0.2">
      <c r="A146" s="504">
        <v>3319</v>
      </c>
      <c r="B146" s="480">
        <v>2223</v>
      </c>
      <c r="C146" s="505" t="s">
        <v>2764</v>
      </c>
      <c r="D146" s="482">
        <v>0</v>
      </c>
      <c r="E146" s="482">
        <v>108.39</v>
      </c>
      <c r="F146" s="482">
        <v>108.405</v>
      </c>
      <c r="G146" s="506">
        <f t="shared" si="1"/>
        <v>100.01383891502907</v>
      </c>
    </row>
    <row r="147" spans="1:7" x14ac:dyDescent="0.2">
      <c r="A147" s="504">
        <v>3319</v>
      </c>
      <c r="B147" s="480">
        <v>2229</v>
      </c>
      <c r="C147" s="505" t="s">
        <v>2579</v>
      </c>
      <c r="D147" s="482">
        <v>0</v>
      </c>
      <c r="E147" s="482">
        <v>1196.95</v>
      </c>
      <c r="F147" s="482">
        <v>1196.9706899999999</v>
      </c>
      <c r="G147" s="506">
        <f t="shared" si="1"/>
        <v>100.00172856009021</v>
      </c>
    </row>
    <row r="148" spans="1:7" x14ac:dyDescent="0.2">
      <c r="A148" s="507">
        <v>3319</v>
      </c>
      <c r="B148" s="508"/>
      <c r="C148" s="509" t="s">
        <v>74</v>
      </c>
      <c r="D148" s="510">
        <v>0</v>
      </c>
      <c r="E148" s="510">
        <v>1530.75</v>
      </c>
      <c r="F148" s="510">
        <v>1532.7496899999999</v>
      </c>
      <c r="G148" s="511">
        <f t="shared" si="1"/>
        <v>100.13063465621426</v>
      </c>
    </row>
    <row r="149" spans="1:7" x14ac:dyDescent="0.2">
      <c r="A149" s="486"/>
      <c r="B149" s="494"/>
      <c r="C149" s="481" t="s">
        <v>2498</v>
      </c>
      <c r="D149" s="495"/>
      <c r="E149" s="495"/>
      <c r="F149" s="495"/>
      <c r="G149" s="512"/>
    </row>
    <row r="150" spans="1:7" ht="25.5" x14ac:dyDescent="0.2">
      <c r="A150" s="513">
        <v>3322</v>
      </c>
      <c r="B150" s="514">
        <v>2223</v>
      </c>
      <c r="C150" s="515" t="s">
        <v>2764</v>
      </c>
      <c r="D150" s="516">
        <v>0</v>
      </c>
      <c r="E150" s="516">
        <v>47.54</v>
      </c>
      <c r="F150" s="516">
        <v>47.544499999999999</v>
      </c>
      <c r="G150" s="517">
        <f t="shared" si="1"/>
        <v>100.00946571308371</v>
      </c>
    </row>
    <row r="151" spans="1:7" x14ac:dyDescent="0.2">
      <c r="A151" s="507">
        <v>3322</v>
      </c>
      <c r="B151" s="508"/>
      <c r="C151" s="509" t="s">
        <v>75</v>
      </c>
      <c r="D151" s="510">
        <v>0</v>
      </c>
      <c r="E151" s="510">
        <v>47.54</v>
      </c>
      <c r="F151" s="510">
        <v>47.544499999999999</v>
      </c>
      <c r="G151" s="511">
        <f t="shared" si="1"/>
        <v>100.00946571308371</v>
      </c>
    </row>
    <row r="152" spans="1:7" x14ac:dyDescent="0.2">
      <c r="A152" s="486"/>
      <c r="B152" s="494"/>
      <c r="C152" s="481" t="s">
        <v>2498</v>
      </c>
      <c r="D152" s="495"/>
      <c r="E152" s="495"/>
      <c r="F152" s="495"/>
      <c r="G152" s="512"/>
    </row>
    <row r="153" spans="1:7" x14ac:dyDescent="0.2">
      <c r="A153" s="513">
        <v>3399</v>
      </c>
      <c r="B153" s="514">
        <v>2229</v>
      </c>
      <c r="C153" s="515" t="s">
        <v>2579</v>
      </c>
      <c r="D153" s="516">
        <v>0</v>
      </c>
      <c r="E153" s="516">
        <v>2250</v>
      </c>
      <c r="F153" s="516">
        <v>2250</v>
      </c>
      <c r="G153" s="517">
        <f t="shared" si="1"/>
        <v>100</v>
      </c>
    </row>
    <row r="154" spans="1:7" ht="25.5" x14ac:dyDescent="0.2">
      <c r="A154" s="507">
        <v>3399</v>
      </c>
      <c r="B154" s="508"/>
      <c r="C154" s="509" t="s">
        <v>196</v>
      </c>
      <c r="D154" s="510">
        <v>0</v>
      </c>
      <c r="E154" s="510">
        <v>2250</v>
      </c>
      <c r="F154" s="510">
        <v>2250</v>
      </c>
      <c r="G154" s="511">
        <f t="shared" si="1"/>
        <v>100</v>
      </c>
    </row>
    <row r="155" spans="1:7" x14ac:dyDescent="0.2">
      <c r="A155" s="486"/>
      <c r="B155" s="494"/>
      <c r="C155" s="481" t="s">
        <v>2498</v>
      </c>
      <c r="D155" s="495"/>
      <c r="E155" s="495"/>
      <c r="F155" s="495"/>
      <c r="G155" s="512"/>
    </row>
    <row r="156" spans="1:7" ht="25.5" x14ac:dyDescent="0.2">
      <c r="A156" s="513">
        <v>3419</v>
      </c>
      <c r="B156" s="514">
        <v>2111</v>
      </c>
      <c r="C156" s="515" t="s">
        <v>2758</v>
      </c>
      <c r="D156" s="516">
        <v>0</v>
      </c>
      <c r="E156" s="516">
        <v>2548.2280000000001</v>
      </c>
      <c r="F156" s="516">
        <v>2548.2279600000002</v>
      </c>
      <c r="G156" s="517">
        <f t="shared" si="1"/>
        <v>99.99999843028175</v>
      </c>
    </row>
    <row r="157" spans="1:7" x14ac:dyDescent="0.2">
      <c r="A157" s="504">
        <v>3419</v>
      </c>
      <c r="B157" s="480">
        <v>2212</v>
      </c>
      <c r="C157" s="505" t="s">
        <v>2753</v>
      </c>
      <c r="D157" s="482">
        <v>0</v>
      </c>
      <c r="E157" s="482">
        <v>0</v>
      </c>
      <c r="F157" s="482">
        <v>100</v>
      </c>
      <c r="G157" s="518" t="s">
        <v>2578</v>
      </c>
    </row>
    <row r="158" spans="1:7" x14ac:dyDescent="0.2">
      <c r="A158" s="504">
        <v>3419</v>
      </c>
      <c r="B158" s="480">
        <v>2229</v>
      </c>
      <c r="C158" s="505" t="s">
        <v>2579</v>
      </c>
      <c r="D158" s="482">
        <v>0</v>
      </c>
      <c r="E158" s="482">
        <v>1292.83</v>
      </c>
      <c r="F158" s="482">
        <v>1292.8438800000001</v>
      </c>
      <c r="G158" s="506">
        <f t="shared" si="1"/>
        <v>100.00107361370019</v>
      </c>
    </row>
    <row r="159" spans="1:7" x14ac:dyDescent="0.2">
      <c r="A159" s="504">
        <v>3419</v>
      </c>
      <c r="B159" s="480">
        <v>2324</v>
      </c>
      <c r="C159" s="505" t="s">
        <v>2754</v>
      </c>
      <c r="D159" s="482">
        <v>0</v>
      </c>
      <c r="E159" s="482">
        <v>2016</v>
      </c>
      <c r="F159" s="482">
        <v>2016</v>
      </c>
      <c r="G159" s="506">
        <f t="shared" si="1"/>
        <v>100</v>
      </c>
    </row>
    <row r="160" spans="1:7" x14ac:dyDescent="0.2">
      <c r="A160" s="507">
        <v>3419</v>
      </c>
      <c r="B160" s="508"/>
      <c r="C160" s="509" t="s">
        <v>77</v>
      </c>
      <c r="D160" s="510">
        <v>0</v>
      </c>
      <c r="E160" s="510">
        <v>5857.058</v>
      </c>
      <c r="F160" s="510">
        <v>5957.0718399999996</v>
      </c>
      <c r="G160" s="511">
        <f t="shared" si="1"/>
        <v>101.70757810491205</v>
      </c>
    </row>
    <row r="161" spans="1:7" x14ac:dyDescent="0.2">
      <c r="A161" s="486"/>
      <c r="B161" s="494"/>
      <c r="C161" s="481" t="s">
        <v>2498</v>
      </c>
      <c r="D161" s="495"/>
      <c r="E161" s="495"/>
      <c r="F161" s="495"/>
      <c r="G161" s="512"/>
    </row>
    <row r="162" spans="1:7" x14ac:dyDescent="0.2">
      <c r="A162" s="513">
        <v>3421</v>
      </c>
      <c r="B162" s="514">
        <v>2229</v>
      </c>
      <c r="C162" s="515" t="s">
        <v>2579</v>
      </c>
      <c r="D162" s="516">
        <v>0</v>
      </c>
      <c r="E162" s="516">
        <v>14.43</v>
      </c>
      <c r="F162" s="516">
        <v>14.438000000000001</v>
      </c>
      <c r="G162" s="517">
        <f t="shared" si="1"/>
        <v>100.05544005544007</v>
      </c>
    </row>
    <row r="163" spans="1:7" x14ac:dyDescent="0.2">
      <c r="A163" s="507">
        <v>3421</v>
      </c>
      <c r="B163" s="508"/>
      <c r="C163" s="509" t="s">
        <v>78</v>
      </c>
      <c r="D163" s="510">
        <v>0</v>
      </c>
      <c r="E163" s="510">
        <v>14.43</v>
      </c>
      <c r="F163" s="510">
        <v>14.438000000000001</v>
      </c>
      <c r="G163" s="511">
        <f t="shared" ref="G163:G237" si="2">F163/E163*100</f>
        <v>100.05544005544007</v>
      </c>
    </row>
    <row r="164" spans="1:7" x14ac:dyDescent="0.2">
      <c r="A164" s="486"/>
      <c r="B164" s="494"/>
      <c r="C164" s="481" t="s">
        <v>2498</v>
      </c>
      <c r="D164" s="495"/>
      <c r="E164" s="495"/>
      <c r="F164" s="495"/>
      <c r="G164" s="512"/>
    </row>
    <row r="165" spans="1:7" x14ac:dyDescent="0.2">
      <c r="A165" s="513">
        <v>3522</v>
      </c>
      <c r="B165" s="514">
        <v>2122</v>
      </c>
      <c r="C165" s="515" t="s">
        <v>2757</v>
      </c>
      <c r="D165" s="516">
        <v>0</v>
      </c>
      <c r="E165" s="516">
        <v>2453.39</v>
      </c>
      <c r="F165" s="516">
        <v>2453.3932500000001</v>
      </c>
      <c r="G165" s="517">
        <f t="shared" si="2"/>
        <v>100.00013246976633</v>
      </c>
    </row>
    <row r="166" spans="1:7" ht="25.5" x14ac:dyDescent="0.2">
      <c r="A166" s="504">
        <v>3522</v>
      </c>
      <c r="B166" s="480">
        <v>2132</v>
      </c>
      <c r="C166" s="505" t="s">
        <v>2756</v>
      </c>
      <c r="D166" s="482">
        <v>20324</v>
      </c>
      <c r="E166" s="482">
        <v>20324</v>
      </c>
      <c r="F166" s="482">
        <v>20323.600480000001</v>
      </c>
      <c r="G166" s="506">
        <f t="shared" si="2"/>
        <v>99.998034245227316</v>
      </c>
    </row>
    <row r="167" spans="1:7" x14ac:dyDescent="0.2">
      <c r="A167" s="504">
        <v>3522</v>
      </c>
      <c r="B167" s="480">
        <v>2229</v>
      </c>
      <c r="C167" s="505" t="s">
        <v>2579</v>
      </c>
      <c r="D167" s="482">
        <v>0</v>
      </c>
      <c r="E167" s="482">
        <v>2050.63</v>
      </c>
      <c r="F167" s="482">
        <v>2090.6234399999998</v>
      </c>
      <c r="G167" s="506">
        <f t="shared" si="2"/>
        <v>101.95030015166068</v>
      </c>
    </row>
    <row r="168" spans="1:7" x14ac:dyDescent="0.2">
      <c r="A168" s="507">
        <v>3522</v>
      </c>
      <c r="B168" s="508"/>
      <c r="C168" s="509" t="s">
        <v>79</v>
      </c>
      <c r="D168" s="510">
        <v>20324</v>
      </c>
      <c r="E168" s="510">
        <v>24828.02</v>
      </c>
      <c r="F168" s="510">
        <v>24867.617170000001</v>
      </c>
      <c r="G168" s="511">
        <f t="shared" si="2"/>
        <v>100.15948581481729</v>
      </c>
    </row>
    <row r="169" spans="1:7" x14ac:dyDescent="0.2">
      <c r="A169" s="486"/>
      <c r="B169" s="494"/>
      <c r="C169" s="481" t="s">
        <v>2498</v>
      </c>
      <c r="D169" s="495"/>
      <c r="E169" s="495"/>
      <c r="F169" s="495"/>
      <c r="G169" s="512"/>
    </row>
    <row r="170" spans="1:7" x14ac:dyDescent="0.2">
      <c r="A170" s="513">
        <v>3526</v>
      </c>
      <c r="B170" s="514">
        <v>2229</v>
      </c>
      <c r="C170" s="515" t="s">
        <v>2579</v>
      </c>
      <c r="D170" s="516">
        <v>0</v>
      </c>
      <c r="E170" s="516">
        <v>3343.13</v>
      </c>
      <c r="F170" s="516">
        <v>3343.1328599999997</v>
      </c>
      <c r="G170" s="517">
        <f t="shared" si="2"/>
        <v>100.00008554857274</v>
      </c>
    </row>
    <row r="171" spans="1:7" x14ac:dyDescent="0.2">
      <c r="A171" s="507">
        <v>3526</v>
      </c>
      <c r="B171" s="508"/>
      <c r="C171" s="509" t="s">
        <v>80</v>
      </c>
      <c r="D171" s="510">
        <v>0</v>
      </c>
      <c r="E171" s="510">
        <v>3343.13</v>
      </c>
      <c r="F171" s="510">
        <v>3343.1328599999997</v>
      </c>
      <c r="G171" s="511">
        <f t="shared" si="2"/>
        <v>100.00008554857274</v>
      </c>
    </row>
    <row r="172" spans="1:7" x14ac:dyDescent="0.2">
      <c r="A172" s="486"/>
      <c r="B172" s="494"/>
      <c r="C172" s="481" t="s">
        <v>2498</v>
      </c>
      <c r="D172" s="495"/>
      <c r="E172" s="495"/>
      <c r="F172" s="495"/>
      <c r="G172" s="512"/>
    </row>
    <row r="173" spans="1:7" x14ac:dyDescent="0.2">
      <c r="A173" s="513">
        <v>3533</v>
      </c>
      <c r="B173" s="514">
        <v>2229</v>
      </c>
      <c r="C173" s="515" t="s">
        <v>2579</v>
      </c>
      <c r="D173" s="516">
        <v>0</v>
      </c>
      <c r="E173" s="516">
        <v>16973.86</v>
      </c>
      <c r="F173" s="516">
        <v>16973.8665</v>
      </c>
      <c r="G173" s="517">
        <f t="shared" si="2"/>
        <v>100.00003829417705</v>
      </c>
    </row>
    <row r="174" spans="1:7" x14ac:dyDescent="0.2">
      <c r="A174" s="507">
        <v>3533</v>
      </c>
      <c r="B174" s="508"/>
      <c r="C174" s="509" t="s">
        <v>198</v>
      </c>
      <c r="D174" s="510">
        <v>0</v>
      </c>
      <c r="E174" s="510">
        <v>16973.86</v>
      </c>
      <c r="F174" s="510">
        <v>16973.8665</v>
      </c>
      <c r="G174" s="511">
        <f t="shared" si="2"/>
        <v>100.00003829417705</v>
      </c>
    </row>
    <row r="175" spans="1:7" x14ac:dyDescent="0.2">
      <c r="A175" s="486"/>
      <c r="B175" s="494"/>
      <c r="C175" s="481" t="s">
        <v>2498</v>
      </c>
      <c r="D175" s="495"/>
      <c r="E175" s="495"/>
      <c r="F175" s="495"/>
      <c r="G175" s="512"/>
    </row>
    <row r="176" spans="1:7" ht="25.5" x14ac:dyDescent="0.2">
      <c r="A176" s="513">
        <v>3541</v>
      </c>
      <c r="B176" s="514">
        <v>2223</v>
      </c>
      <c r="C176" s="515" t="s">
        <v>2764</v>
      </c>
      <c r="D176" s="516">
        <v>0</v>
      </c>
      <c r="E176" s="516">
        <v>18.11</v>
      </c>
      <c r="F176" s="516">
        <v>18.138000000000002</v>
      </c>
      <c r="G176" s="517">
        <f t="shared" si="2"/>
        <v>100.15461071231364</v>
      </c>
    </row>
    <row r="177" spans="1:7" x14ac:dyDescent="0.2">
      <c r="A177" s="504">
        <v>3541</v>
      </c>
      <c r="B177" s="480">
        <v>2229</v>
      </c>
      <c r="C177" s="505" t="s">
        <v>2579</v>
      </c>
      <c r="D177" s="482">
        <v>0</v>
      </c>
      <c r="E177" s="482">
        <v>50.18</v>
      </c>
      <c r="F177" s="482">
        <v>50.201000000000001</v>
      </c>
      <c r="G177" s="506">
        <f t="shared" si="2"/>
        <v>100.04184934236748</v>
      </c>
    </row>
    <row r="178" spans="1:7" ht="25.5" x14ac:dyDescent="0.2">
      <c r="A178" s="507">
        <v>3541</v>
      </c>
      <c r="B178" s="508"/>
      <c r="C178" s="509" t="s">
        <v>81</v>
      </c>
      <c r="D178" s="510">
        <v>0</v>
      </c>
      <c r="E178" s="510">
        <v>68.290000000000006</v>
      </c>
      <c r="F178" s="510">
        <v>68.338999999999999</v>
      </c>
      <c r="G178" s="511">
        <f t="shared" si="2"/>
        <v>100.07175281886074</v>
      </c>
    </row>
    <row r="179" spans="1:7" x14ac:dyDescent="0.2">
      <c r="A179" s="486"/>
      <c r="B179" s="494"/>
      <c r="C179" s="481" t="s">
        <v>2498</v>
      </c>
      <c r="D179" s="495"/>
      <c r="E179" s="495"/>
      <c r="F179" s="495"/>
      <c r="G179" s="512"/>
    </row>
    <row r="180" spans="1:7" x14ac:dyDescent="0.2">
      <c r="A180" s="513">
        <v>3549</v>
      </c>
      <c r="B180" s="514">
        <v>2229</v>
      </c>
      <c r="C180" s="515" t="s">
        <v>2579</v>
      </c>
      <c r="D180" s="516">
        <v>0</v>
      </c>
      <c r="E180" s="516">
        <v>218.84</v>
      </c>
      <c r="F180" s="516">
        <v>218.84887000000003</v>
      </c>
      <c r="G180" s="517">
        <f t="shared" si="2"/>
        <v>100.00405318954489</v>
      </c>
    </row>
    <row r="181" spans="1:7" x14ac:dyDescent="0.2">
      <c r="A181" s="507">
        <v>3549</v>
      </c>
      <c r="B181" s="508"/>
      <c r="C181" s="509" t="s">
        <v>199</v>
      </c>
      <c r="D181" s="510">
        <v>0</v>
      </c>
      <c r="E181" s="510">
        <v>218.84</v>
      </c>
      <c r="F181" s="510">
        <v>218.84887000000003</v>
      </c>
      <c r="G181" s="511">
        <f t="shared" si="2"/>
        <v>100.00405318954489</v>
      </c>
    </row>
    <row r="182" spans="1:7" x14ac:dyDescent="0.2">
      <c r="A182" s="486"/>
      <c r="B182" s="494"/>
      <c r="C182" s="481" t="s">
        <v>2498</v>
      </c>
      <c r="D182" s="495"/>
      <c r="E182" s="495"/>
      <c r="F182" s="495"/>
      <c r="G182" s="512"/>
    </row>
    <row r="183" spans="1:7" x14ac:dyDescent="0.2">
      <c r="A183" s="513">
        <v>3599</v>
      </c>
      <c r="B183" s="514">
        <v>2212</v>
      </c>
      <c r="C183" s="515" t="s">
        <v>2753</v>
      </c>
      <c r="D183" s="516">
        <v>0</v>
      </c>
      <c r="E183" s="516">
        <v>150</v>
      </c>
      <c r="F183" s="516">
        <v>159</v>
      </c>
      <c r="G183" s="517">
        <f t="shared" si="2"/>
        <v>106</v>
      </c>
    </row>
    <row r="184" spans="1:7" x14ac:dyDescent="0.2">
      <c r="A184" s="504">
        <v>3599</v>
      </c>
      <c r="B184" s="480">
        <v>2229</v>
      </c>
      <c r="C184" s="505" t="s">
        <v>2579</v>
      </c>
      <c r="D184" s="482">
        <v>0</v>
      </c>
      <c r="E184" s="482">
        <v>24.07</v>
      </c>
      <c r="F184" s="482">
        <v>24.07</v>
      </c>
      <c r="G184" s="506">
        <f t="shared" si="2"/>
        <v>100</v>
      </c>
    </row>
    <row r="185" spans="1:7" x14ac:dyDescent="0.2">
      <c r="A185" s="504">
        <v>3599</v>
      </c>
      <c r="B185" s="480">
        <v>2324</v>
      </c>
      <c r="C185" s="505" t="s">
        <v>2754</v>
      </c>
      <c r="D185" s="482">
        <v>0</v>
      </c>
      <c r="E185" s="482">
        <v>3.5</v>
      </c>
      <c r="F185" s="482">
        <v>3.5</v>
      </c>
      <c r="G185" s="506">
        <f t="shared" si="2"/>
        <v>100</v>
      </c>
    </row>
    <row r="186" spans="1:7" x14ac:dyDescent="0.2">
      <c r="A186" s="504">
        <v>3599</v>
      </c>
      <c r="B186" s="480">
        <v>2329</v>
      </c>
      <c r="C186" s="505" t="s">
        <v>61</v>
      </c>
      <c r="D186" s="482">
        <v>0</v>
      </c>
      <c r="E186" s="482">
        <v>2.52</v>
      </c>
      <c r="F186" s="482">
        <v>2.5281000000000002</v>
      </c>
      <c r="G186" s="506">
        <f t="shared" si="2"/>
        <v>100.32142857142858</v>
      </c>
    </row>
    <row r="187" spans="1:7" x14ac:dyDescent="0.2">
      <c r="A187" s="507">
        <v>3599</v>
      </c>
      <c r="B187" s="508"/>
      <c r="C187" s="509" t="s">
        <v>82</v>
      </c>
      <c r="D187" s="510">
        <v>0</v>
      </c>
      <c r="E187" s="510">
        <v>180.09</v>
      </c>
      <c r="F187" s="510">
        <v>189.09810000000002</v>
      </c>
      <c r="G187" s="511">
        <f t="shared" si="2"/>
        <v>105.00199900049975</v>
      </c>
    </row>
    <row r="188" spans="1:7" x14ac:dyDescent="0.2">
      <c r="A188" s="486"/>
      <c r="B188" s="494"/>
      <c r="C188" s="481" t="s">
        <v>2498</v>
      </c>
      <c r="D188" s="495"/>
      <c r="E188" s="495"/>
      <c r="F188" s="495"/>
      <c r="G188" s="512"/>
    </row>
    <row r="189" spans="1:7" x14ac:dyDescent="0.2">
      <c r="A189" s="513">
        <v>3635</v>
      </c>
      <c r="B189" s="514">
        <v>2324</v>
      </c>
      <c r="C189" s="515" t="s">
        <v>2754</v>
      </c>
      <c r="D189" s="516">
        <v>0</v>
      </c>
      <c r="E189" s="516">
        <v>2430.2800000000002</v>
      </c>
      <c r="F189" s="516">
        <v>2430.2849999999999</v>
      </c>
      <c r="G189" s="517">
        <f t="shared" si="2"/>
        <v>100.00020573761046</v>
      </c>
    </row>
    <row r="190" spans="1:7" x14ac:dyDescent="0.2">
      <c r="A190" s="507">
        <v>3635</v>
      </c>
      <c r="B190" s="508"/>
      <c r="C190" s="509" t="s">
        <v>200</v>
      </c>
      <c r="D190" s="510">
        <v>0</v>
      </c>
      <c r="E190" s="510">
        <v>2430.2800000000002</v>
      </c>
      <c r="F190" s="510">
        <v>2430.2849999999999</v>
      </c>
      <c r="G190" s="511">
        <f t="shared" si="2"/>
        <v>100.00020573761046</v>
      </c>
    </row>
    <row r="191" spans="1:7" x14ac:dyDescent="0.2">
      <c r="A191" s="486"/>
      <c r="B191" s="494"/>
      <c r="C191" s="481" t="s">
        <v>2498</v>
      </c>
      <c r="D191" s="495"/>
      <c r="E191" s="495"/>
      <c r="F191" s="495"/>
      <c r="G191" s="512"/>
    </row>
    <row r="192" spans="1:7" ht="12.75" customHeight="1" x14ac:dyDescent="0.2">
      <c r="A192" s="513">
        <v>3636</v>
      </c>
      <c r="B192" s="514">
        <v>2211</v>
      </c>
      <c r="C192" s="515" t="s">
        <v>2759</v>
      </c>
      <c r="D192" s="516">
        <v>0</v>
      </c>
      <c r="E192" s="516">
        <v>3</v>
      </c>
      <c r="F192" s="516">
        <v>3</v>
      </c>
      <c r="G192" s="517">
        <f t="shared" si="2"/>
        <v>100</v>
      </c>
    </row>
    <row r="193" spans="1:7" ht="25.5" x14ac:dyDescent="0.2">
      <c r="A193" s="504">
        <v>3636</v>
      </c>
      <c r="B193" s="480">
        <v>2223</v>
      </c>
      <c r="C193" s="505" t="s">
        <v>2764</v>
      </c>
      <c r="D193" s="482">
        <v>0</v>
      </c>
      <c r="E193" s="482">
        <v>2834.2130000000002</v>
      </c>
      <c r="F193" s="482">
        <v>3632.1107599999996</v>
      </c>
      <c r="G193" s="506">
        <f t="shared" si="2"/>
        <v>128.1523569329475</v>
      </c>
    </row>
    <row r="194" spans="1:7" x14ac:dyDescent="0.2">
      <c r="A194" s="504">
        <v>3636</v>
      </c>
      <c r="B194" s="480">
        <v>2229</v>
      </c>
      <c r="C194" s="505" t="s">
        <v>2579</v>
      </c>
      <c r="D194" s="482">
        <v>0</v>
      </c>
      <c r="E194" s="482">
        <v>741</v>
      </c>
      <c r="F194" s="482">
        <v>741</v>
      </c>
      <c r="G194" s="506">
        <f t="shared" si="2"/>
        <v>100</v>
      </c>
    </row>
    <row r="195" spans="1:7" x14ac:dyDescent="0.2">
      <c r="A195" s="507">
        <v>3636</v>
      </c>
      <c r="B195" s="508"/>
      <c r="C195" s="509" t="s">
        <v>83</v>
      </c>
      <c r="D195" s="510">
        <v>0</v>
      </c>
      <c r="E195" s="510">
        <v>3578.2130000000002</v>
      </c>
      <c r="F195" s="510">
        <v>4376.1107599999996</v>
      </c>
      <c r="G195" s="511">
        <f t="shared" si="2"/>
        <v>122.2987776300628</v>
      </c>
    </row>
    <row r="196" spans="1:7" x14ac:dyDescent="0.2">
      <c r="A196" s="486"/>
      <c r="B196" s="494"/>
      <c r="C196" s="481" t="s">
        <v>2498</v>
      </c>
      <c r="D196" s="495"/>
      <c r="E196" s="495"/>
      <c r="F196" s="495"/>
      <c r="G196" s="512"/>
    </row>
    <row r="197" spans="1:7" ht="25.5" x14ac:dyDescent="0.2">
      <c r="A197" s="513">
        <v>3639</v>
      </c>
      <c r="B197" s="514">
        <v>2111</v>
      </c>
      <c r="C197" s="515" t="s">
        <v>2758</v>
      </c>
      <c r="D197" s="516">
        <v>2405</v>
      </c>
      <c r="E197" s="516">
        <v>3358.01</v>
      </c>
      <c r="F197" s="516">
        <v>2572.4745799999996</v>
      </c>
      <c r="G197" s="517">
        <f t="shared" si="2"/>
        <v>76.607114928186618</v>
      </c>
    </row>
    <row r="198" spans="1:7" x14ac:dyDescent="0.2">
      <c r="A198" s="504">
        <v>3639</v>
      </c>
      <c r="B198" s="480">
        <v>2119</v>
      </c>
      <c r="C198" s="505" t="s">
        <v>76</v>
      </c>
      <c r="D198" s="482">
        <v>2500</v>
      </c>
      <c r="E198" s="482">
        <v>3429.55</v>
      </c>
      <c r="F198" s="482">
        <v>3755.9288900000001</v>
      </c>
      <c r="G198" s="506">
        <f t="shared" si="2"/>
        <v>109.51666807598663</v>
      </c>
    </row>
    <row r="199" spans="1:7" x14ac:dyDescent="0.2">
      <c r="A199" s="504">
        <v>3639</v>
      </c>
      <c r="B199" s="480">
        <v>2131</v>
      </c>
      <c r="C199" s="505" t="s">
        <v>2760</v>
      </c>
      <c r="D199" s="482">
        <v>78</v>
      </c>
      <c r="E199" s="482">
        <v>316.81</v>
      </c>
      <c r="F199" s="482">
        <v>316.54509999999999</v>
      </c>
      <c r="G199" s="506">
        <f t="shared" si="2"/>
        <v>99.916385215113152</v>
      </c>
    </row>
    <row r="200" spans="1:7" ht="25.5" x14ac:dyDescent="0.2">
      <c r="A200" s="504">
        <v>3639</v>
      </c>
      <c r="B200" s="480">
        <v>2132</v>
      </c>
      <c r="C200" s="505" t="s">
        <v>2756</v>
      </c>
      <c r="D200" s="482">
        <v>111</v>
      </c>
      <c r="E200" s="482">
        <v>172.86</v>
      </c>
      <c r="F200" s="482">
        <v>100.36</v>
      </c>
      <c r="G200" s="506">
        <f t="shared" si="2"/>
        <v>58.05854448686798</v>
      </c>
    </row>
    <row r="201" spans="1:7" x14ac:dyDescent="0.2">
      <c r="A201" s="504">
        <v>3639</v>
      </c>
      <c r="B201" s="480">
        <v>2133</v>
      </c>
      <c r="C201" s="505" t="s">
        <v>3057</v>
      </c>
      <c r="D201" s="482">
        <v>12</v>
      </c>
      <c r="E201" s="482">
        <v>12</v>
      </c>
      <c r="F201" s="482">
        <v>0</v>
      </c>
      <c r="G201" s="506">
        <f t="shared" si="2"/>
        <v>0</v>
      </c>
    </row>
    <row r="202" spans="1:7" x14ac:dyDescent="0.2">
      <c r="A202" s="504">
        <v>3639</v>
      </c>
      <c r="B202" s="480">
        <v>2212</v>
      </c>
      <c r="C202" s="505" t="s">
        <v>2753</v>
      </c>
      <c r="D202" s="482">
        <v>0</v>
      </c>
      <c r="E202" s="482">
        <v>166.38</v>
      </c>
      <c r="F202" s="482">
        <v>169.27070999999998</v>
      </c>
      <c r="G202" s="506">
        <f t="shared" si="2"/>
        <v>101.73741435268661</v>
      </c>
    </row>
    <row r="203" spans="1:7" ht="25.5" x14ac:dyDescent="0.2">
      <c r="A203" s="504">
        <v>3639</v>
      </c>
      <c r="B203" s="480">
        <v>2223</v>
      </c>
      <c r="C203" s="505" t="s">
        <v>2764</v>
      </c>
      <c r="D203" s="482">
        <v>0</v>
      </c>
      <c r="E203" s="482">
        <v>372</v>
      </c>
      <c r="F203" s="482">
        <v>372</v>
      </c>
      <c r="G203" s="506">
        <f t="shared" si="2"/>
        <v>100</v>
      </c>
    </row>
    <row r="204" spans="1:7" x14ac:dyDescent="0.2">
      <c r="A204" s="504">
        <v>3639</v>
      </c>
      <c r="B204" s="480">
        <v>2229</v>
      </c>
      <c r="C204" s="505" t="s">
        <v>2579</v>
      </c>
      <c r="D204" s="482">
        <v>0</v>
      </c>
      <c r="E204" s="482">
        <v>950.83100000000002</v>
      </c>
      <c r="F204" s="482">
        <v>950.83230999999989</v>
      </c>
      <c r="G204" s="506">
        <f t="shared" si="2"/>
        <v>100.00013777422063</v>
      </c>
    </row>
    <row r="205" spans="1:7" x14ac:dyDescent="0.2">
      <c r="A205" s="504">
        <v>3639</v>
      </c>
      <c r="B205" s="480">
        <v>2324</v>
      </c>
      <c r="C205" s="505" t="s">
        <v>2754</v>
      </c>
      <c r="D205" s="482">
        <v>0</v>
      </c>
      <c r="E205" s="482">
        <v>128.68</v>
      </c>
      <c r="F205" s="482">
        <v>128.68129999999999</v>
      </c>
      <c r="G205" s="506">
        <f t="shared" si="2"/>
        <v>100.00101025800434</v>
      </c>
    </row>
    <row r="206" spans="1:7" ht="25.5" x14ac:dyDescent="0.2">
      <c r="A206" s="507">
        <v>3639</v>
      </c>
      <c r="B206" s="508"/>
      <c r="C206" s="509" t="s">
        <v>84</v>
      </c>
      <c r="D206" s="510">
        <v>5106</v>
      </c>
      <c r="E206" s="510">
        <v>8907.1209999999992</v>
      </c>
      <c r="F206" s="510">
        <v>8366.0928900000017</v>
      </c>
      <c r="G206" s="511">
        <f t="shared" si="2"/>
        <v>93.925892440441785</v>
      </c>
    </row>
    <row r="207" spans="1:7" x14ac:dyDescent="0.2">
      <c r="A207" s="486"/>
      <c r="B207" s="494"/>
      <c r="C207" s="481" t="s">
        <v>2498</v>
      </c>
      <c r="D207" s="495"/>
      <c r="E207" s="495"/>
      <c r="F207" s="495"/>
      <c r="G207" s="512"/>
    </row>
    <row r="208" spans="1:7" ht="25.5" x14ac:dyDescent="0.2">
      <c r="A208" s="513">
        <v>3729</v>
      </c>
      <c r="B208" s="514">
        <v>2223</v>
      </c>
      <c r="C208" s="515" t="s">
        <v>2764</v>
      </c>
      <c r="D208" s="516">
        <v>0</v>
      </c>
      <c r="E208" s="516">
        <v>56.71</v>
      </c>
      <c r="F208" s="516">
        <v>56.715050000000005</v>
      </c>
      <c r="G208" s="517">
        <f t="shared" si="2"/>
        <v>100.00890495503438</v>
      </c>
    </row>
    <row r="209" spans="1:7" x14ac:dyDescent="0.2">
      <c r="A209" s="507">
        <v>3729</v>
      </c>
      <c r="B209" s="508"/>
      <c r="C209" s="509" t="s">
        <v>206</v>
      </c>
      <c r="D209" s="510">
        <v>0</v>
      </c>
      <c r="E209" s="510">
        <v>56.71</v>
      </c>
      <c r="F209" s="510">
        <v>56.715050000000005</v>
      </c>
      <c r="G209" s="511">
        <f t="shared" si="2"/>
        <v>100.00890495503438</v>
      </c>
    </row>
    <row r="210" spans="1:7" x14ac:dyDescent="0.2">
      <c r="A210" s="486"/>
      <c r="B210" s="494"/>
      <c r="C210" s="481" t="s">
        <v>2498</v>
      </c>
      <c r="D210" s="495"/>
      <c r="E210" s="495"/>
      <c r="F210" s="495"/>
      <c r="G210" s="512"/>
    </row>
    <row r="211" spans="1:7" x14ac:dyDescent="0.2">
      <c r="A211" s="513">
        <v>3749</v>
      </c>
      <c r="B211" s="514">
        <v>2329</v>
      </c>
      <c r="C211" s="515" t="s">
        <v>61</v>
      </c>
      <c r="D211" s="516">
        <v>0</v>
      </c>
      <c r="E211" s="516">
        <v>899.12</v>
      </c>
      <c r="F211" s="516">
        <v>899.10450000000003</v>
      </c>
      <c r="G211" s="517">
        <f t="shared" si="2"/>
        <v>99.998276092179012</v>
      </c>
    </row>
    <row r="212" spans="1:7" x14ac:dyDescent="0.2">
      <c r="A212" s="507">
        <v>3749</v>
      </c>
      <c r="B212" s="508"/>
      <c r="C212" s="509" t="s">
        <v>2791</v>
      </c>
      <c r="D212" s="510">
        <v>0</v>
      </c>
      <c r="E212" s="510">
        <v>899.12</v>
      </c>
      <c r="F212" s="510">
        <v>899.10450000000003</v>
      </c>
      <c r="G212" s="511">
        <f t="shared" si="2"/>
        <v>99.998276092179012</v>
      </c>
    </row>
    <row r="213" spans="1:7" x14ac:dyDescent="0.2">
      <c r="A213" s="486"/>
      <c r="B213" s="494"/>
      <c r="C213" s="481" t="s">
        <v>2498</v>
      </c>
      <c r="D213" s="495"/>
      <c r="E213" s="495"/>
      <c r="F213" s="495"/>
      <c r="G213" s="512"/>
    </row>
    <row r="214" spans="1:7" x14ac:dyDescent="0.2">
      <c r="A214" s="513">
        <v>3769</v>
      </c>
      <c r="B214" s="514">
        <v>2212</v>
      </c>
      <c r="C214" s="515" t="s">
        <v>2753</v>
      </c>
      <c r="D214" s="516">
        <v>0</v>
      </c>
      <c r="E214" s="516">
        <v>178.5</v>
      </c>
      <c r="F214" s="516">
        <v>454.5</v>
      </c>
      <c r="G214" s="517">
        <f t="shared" si="2"/>
        <v>254.62184873949579</v>
      </c>
    </row>
    <row r="215" spans="1:7" x14ac:dyDescent="0.2">
      <c r="A215" s="504">
        <v>3769</v>
      </c>
      <c r="B215" s="480">
        <v>2324</v>
      </c>
      <c r="C215" s="505" t="s">
        <v>2754</v>
      </c>
      <c r="D215" s="482">
        <v>650</v>
      </c>
      <c r="E215" s="482">
        <v>650</v>
      </c>
      <c r="F215" s="482">
        <v>265.43400000000003</v>
      </c>
      <c r="G215" s="506">
        <f t="shared" si="2"/>
        <v>40.836000000000006</v>
      </c>
    </row>
    <row r="216" spans="1:7" ht="12.75" customHeight="1" x14ac:dyDescent="0.2">
      <c r="A216" s="507">
        <v>3769</v>
      </c>
      <c r="B216" s="508"/>
      <c r="C216" s="509" t="s">
        <v>87</v>
      </c>
      <c r="D216" s="510">
        <v>650</v>
      </c>
      <c r="E216" s="510">
        <v>828.5</v>
      </c>
      <c r="F216" s="510">
        <v>719.93399999999997</v>
      </c>
      <c r="G216" s="511">
        <f t="shared" si="2"/>
        <v>86.896077248038623</v>
      </c>
    </row>
    <row r="217" spans="1:7" x14ac:dyDescent="0.2">
      <c r="A217" s="486"/>
      <c r="B217" s="494"/>
      <c r="C217" s="481" t="s">
        <v>2498</v>
      </c>
      <c r="D217" s="495"/>
      <c r="E217" s="495"/>
      <c r="F217" s="495"/>
      <c r="G217" s="512"/>
    </row>
    <row r="218" spans="1:7" ht="25.5" x14ac:dyDescent="0.2">
      <c r="A218" s="513">
        <v>3792</v>
      </c>
      <c r="B218" s="514">
        <v>2223</v>
      </c>
      <c r="C218" s="515" t="s">
        <v>2764</v>
      </c>
      <c r="D218" s="516">
        <v>0</v>
      </c>
      <c r="E218" s="516">
        <v>164.78</v>
      </c>
      <c r="F218" s="516">
        <v>164.78945000000002</v>
      </c>
      <c r="G218" s="517">
        <f t="shared" si="2"/>
        <v>100.00573491928633</v>
      </c>
    </row>
    <row r="219" spans="1:7" x14ac:dyDescent="0.2">
      <c r="A219" s="504">
        <v>3792</v>
      </c>
      <c r="B219" s="480">
        <v>2229</v>
      </c>
      <c r="C219" s="505" t="s">
        <v>2579</v>
      </c>
      <c r="D219" s="482">
        <v>0</v>
      </c>
      <c r="E219" s="482">
        <v>49.52</v>
      </c>
      <c r="F219" s="482">
        <v>49.549659999999996</v>
      </c>
      <c r="G219" s="506">
        <f t="shared" si="2"/>
        <v>100.05989499192245</v>
      </c>
    </row>
    <row r="220" spans="1:7" x14ac:dyDescent="0.2">
      <c r="A220" s="507">
        <v>3792</v>
      </c>
      <c r="B220" s="508"/>
      <c r="C220" s="509" t="s">
        <v>211</v>
      </c>
      <c r="D220" s="510">
        <v>0</v>
      </c>
      <c r="E220" s="510">
        <v>214.3</v>
      </c>
      <c r="F220" s="510">
        <v>214.33911000000001</v>
      </c>
      <c r="G220" s="511">
        <f t="shared" si="2"/>
        <v>100.01825011665888</v>
      </c>
    </row>
    <row r="221" spans="1:7" x14ac:dyDescent="0.2">
      <c r="A221" s="486"/>
      <c r="B221" s="494"/>
      <c r="C221" s="481" t="s">
        <v>2498</v>
      </c>
      <c r="D221" s="495"/>
      <c r="E221" s="495"/>
      <c r="F221" s="495"/>
      <c r="G221" s="512"/>
    </row>
    <row r="222" spans="1:7" x14ac:dyDescent="0.2">
      <c r="A222" s="513">
        <v>3799</v>
      </c>
      <c r="B222" s="514">
        <v>2212</v>
      </c>
      <c r="C222" s="515" t="s">
        <v>2753</v>
      </c>
      <c r="D222" s="516">
        <v>0</v>
      </c>
      <c r="E222" s="516">
        <v>10.16</v>
      </c>
      <c r="F222" s="516">
        <v>10.16</v>
      </c>
      <c r="G222" s="517">
        <f t="shared" si="2"/>
        <v>100</v>
      </c>
    </row>
    <row r="223" spans="1:7" x14ac:dyDescent="0.2">
      <c r="A223" s="507">
        <v>3799</v>
      </c>
      <c r="B223" s="508"/>
      <c r="C223" s="509" t="s">
        <v>213</v>
      </c>
      <c r="D223" s="510">
        <v>0</v>
      </c>
      <c r="E223" s="510">
        <v>10.16</v>
      </c>
      <c r="F223" s="510">
        <v>10.16</v>
      </c>
      <c r="G223" s="511">
        <f t="shared" si="2"/>
        <v>100</v>
      </c>
    </row>
    <row r="224" spans="1:7" x14ac:dyDescent="0.2">
      <c r="A224" s="486"/>
      <c r="B224" s="494"/>
      <c r="C224" s="481" t="s">
        <v>2498</v>
      </c>
      <c r="D224" s="495"/>
      <c r="E224" s="495"/>
      <c r="F224" s="495"/>
      <c r="G224" s="512"/>
    </row>
    <row r="225" spans="1:7" ht="25.5" x14ac:dyDescent="0.2">
      <c r="A225" s="513">
        <v>3900</v>
      </c>
      <c r="B225" s="514">
        <v>2223</v>
      </c>
      <c r="C225" s="515" t="s">
        <v>2764</v>
      </c>
      <c r="D225" s="516">
        <v>0</v>
      </c>
      <c r="E225" s="516">
        <v>137.57</v>
      </c>
      <c r="F225" s="516">
        <v>137.5813</v>
      </c>
      <c r="G225" s="517">
        <f t="shared" si="2"/>
        <v>100.00821400014539</v>
      </c>
    </row>
    <row r="226" spans="1:7" x14ac:dyDescent="0.2">
      <c r="A226" s="504">
        <v>3900</v>
      </c>
      <c r="B226" s="480">
        <v>2229</v>
      </c>
      <c r="C226" s="505" t="s">
        <v>2579</v>
      </c>
      <c r="D226" s="482">
        <v>0</v>
      </c>
      <c r="E226" s="482">
        <v>181.44</v>
      </c>
      <c r="F226" s="482">
        <v>181.45264</v>
      </c>
      <c r="G226" s="506">
        <f t="shared" si="2"/>
        <v>100.00696649029983</v>
      </c>
    </row>
    <row r="227" spans="1:7" ht="25.5" x14ac:dyDescent="0.2">
      <c r="A227" s="507">
        <v>3900</v>
      </c>
      <c r="B227" s="508"/>
      <c r="C227" s="509" t="s">
        <v>2792</v>
      </c>
      <c r="D227" s="510">
        <v>0</v>
      </c>
      <c r="E227" s="510">
        <v>319.01</v>
      </c>
      <c r="F227" s="510">
        <v>319.03394000000003</v>
      </c>
      <c r="G227" s="511">
        <f t="shared" si="2"/>
        <v>100.00750446694462</v>
      </c>
    </row>
    <row r="228" spans="1:7" x14ac:dyDescent="0.2">
      <c r="A228" s="486"/>
      <c r="B228" s="494"/>
      <c r="C228" s="481" t="s">
        <v>2498</v>
      </c>
      <c r="D228" s="495"/>
      <c r="E228" s="495"/>
      <c r="F228" s="495"/>
      <c r="G228" s="512"/>
    </row>
    <row r="229" spans="1:7" ht="25.5" x14ac:dyDescent="0.2">
      <c r="A229" s="513">
        <v>4312</v>
      </c>
      <c r="B229" s="514">
        <v>2223</v>
      </c>
      <c r="C229" s="515" t="s">
        <v>2764</v>
      </c>
      <c r="D229" s="516">
        <v>0</v>
      </c>
      <c r="E229" s="516">
        <v>111</v>
      </c>
      <c r="F229" s="516">
        <v>111</v>
      </c>
      <c r="G229" s="517">
        <f t="shared" si="2"/>
        <v>100</v>
      </c>
    </row>
    <row r="230" spans="1:7" x14ac:dyDescent="0.2">
      <c r="A230" s="504">
        <v>4312</v>
      </c>
      <c r="B230" s="480">
        <v>2229</v>
      </c>
      <c r="C230" s="505" t="s">
        <v>2579</v>
      </c>
      <c r="D230" s="482">
        <v>0</v>
      </c>
      <c r="E230" s="482">
        <v>235.316</v>
      </c>
      <c r="F230" s="482">
        <v>235.32491000000002</v>
      </c>
      <c r="G230" s="506">
        <f t="shared" si="2"/>
        <v>100.003786397865</v>
      </c>
    </row>
    <row r="231" spans="1:7" x14ac:dyDescent="0.2">
      <c r="A231" s="507">
        <v>4312</v>
      </c>
      <c r="B231" s="508"/>
      <c r="C231" s="509" t="s">
        <v>218</v>
      </c>
      <c r="D231" s="510">
        <v>0</v>
      </c>
      <c r="E231" s="510">
        <v>346.31599999999997</v>
      </c>
      <c r="F231" s="510">
        <v>346.32491000000005</v>
      </c>
      <c r="G231" s="511">
        <f t="shared" si="2"/>
        <v>100.00257279478859</v>
      </c>
    </row>
    <row r="232" spans="1:7" x14ac:dyDescent="0.2">
      <c r="A232" s="486"/>
      <c r="B232" s="494"/>
      <c r="C232" s="481" t="s">
        <v>2498</v>
      </c>
      <c r="D232" s="495"/>
      <c r="E232" s="495"/>
      <c r="F232" s="495"/>
      <c r="G232" s="512"/>
    </row>
    <row r="233" spans="1:7" x14ac:dyDescent="0.2">
      <c r="A233" s="513">
        <v>4324</v>
      </c>
      <c r="B233" s="514">
        <v>2229</v>
      </c>
      <c r="C233" s="515" t="s">
        <v>2579</v>
      </c>
      <c r="D233" s="516">
        <v>0</v>
      </c>
      <c r="E233" s="516">
        <v>405.41</v>
      </c>
      <c r="F233" s="516">
        <v>405.41845999999998</v>
      </c>
      <c r="G233" s="517">
        <f t="shared" si="2"/>
        <v>100.00208677634986</v>
      </c>
    </row>
    <row r="234" spans="1:7" x14ac:dyDescent="0.2">
      <c r="A234" s="504">
        <v>4324</v>
      </c>
      <c r="B234" s="480">
        <v>2324</v>
      </c>
      <c r="C234" s="505" t="s">
        <v>2754</v>
      </c>
      <c r="D234" s="482">
        <v>0</v>
      </c>
      <c r="E234" s="482">
        <v>5.98</v>
      </c>
      <c r="F234" s="482">
        <v>5.9924999999999997</v>
      </c>
      <c r="G234" s="506">
        <f t="shared" si="2"/>
        <v>100.20903010033445</v>
      </c>
    </row>
    <row r="235" spans="1:7" x14ac:dyDescent="0.2">
      <c r="A235" s="507">
        <v>4324</v>
      </c>
      <c r="B235" s="508"/>
      <c r="C235" s="509" t="s">
        <v>220</v>
      </c>
      <c r="D235" s="510">
        <v>0</v>
      </c>
      <c r="E235" s="510">
        <v>411.39</v>
      </c>
      <c r="F235" s="510">
        <v>411.41095999999999</v>
      </c>
      <c r="G235" s="511">
        <f t="shared" si="2"/>
        <v>100.00509492209339</v>
      </c>
    </row>
    <row r="236" spans="1:7" x14ac:dyDescent="0.2">
      <c r="A236" s="486"/>
      <c r="B236" s="494"/>
      <c r="C236" s="481" t="s">
        <v>2498</v>
      </c>
      <c r="D236" s="495"/>
      <c r="E236" s="495"/>
      <c r="F236" s="495"/>
      <c r="G236" s="512"/>
    </row>
    <row r="237" spans="1:7" ht="25.5" x14ac:dyDescent="0.2">
      <c r="A237" s="513">
        <v>4329</v>
      </c>
      <c r="B237" s="514">
        <v>2223</v>
      </c>
      <c r="C237" s="515" t="s">
        <v>2764</v>
      </c>
      <c r="D237" s="516">
        <v>0</v>
      </c>
      <c r="E237" s="516">
        <v>38.630000000000003</v>
      </c>
      <c r="F237" s="516">
        <v>38.630000000000003</v>
      </c>
      <c r="G237" s="517">
        <f t="shared" si="2"/>
        <v>100</v>
      </c>
    </row>
    <row r="238" spans="1:7" x14ac:dyDescent="0.2">
      <c r="A238" s="504">
        <v>4329</v>
      </c>
      <c r="B238" s="480">
        <v>2229</v>
      </c>
      <c r="C238" s="505" t="s">
        <v>2579</v>
      </c>
      <c r="D238" s="482">
        <v>0</v>
      </c>
      <c r="E238" s="482">
        <v>614.70000000000005</v>
      </c>
      <c r="F238" s="482">
        <v>614.71430000000009</v>
      </c>
      <c r="G238" s="506">
        <f t="shared" ref="G238:G324" si="3">F238/E238*100</f>
        <v>100.00232633805109</v>
      </c>
    </row>
    <row r="239" spans="1:7" ht="12.75" customHeight="1" x14ac:dyDescent="0.2">
      <c r="A239" s="507">
        <v>4329</v>
      </c>
      <c r="B239" s="508"/>
      <c r="C239" s="509" t="s">
        <v>88</v>
      </c>
      <c r="D239" s="510">
        <v>0</v>
      </c>
      <c r="E239" s="510">
        <v>653.33000000000004</v>
      </c>
      <c r="F239" s="510">
        <v>653.34430000000009</v>
      </c>
      <c r="G239" s="511">
        <f t="shared" si="3"/>
        <v>100.00218878667748</v>
      </c>
    </row>
    <row r="240" spans="1:7" x14ac:dyDescent="0.2">
      <c r="A240" s="486"/>
      <c r="B240" s="494"/>
      <c r="C240" s="481" t="s">
        <v>2498</v>
      </c>
      <c r="D240" s="495"/>
      <c r="E240" s="495"/>
      <c r="F240" s="495"/>
      <c r="G240" s="512"/>
    </row>
    <row r="241" spans="1:7" x14ac:dyDescent="0.2">
      <c r="A241" s="513">
        <v>4339</v>
      </c>
      <c r="B241" s="514">
        <v>2212</v>
      </c>
      <c r="C241" s="515" t="s">
        <v>2753</v>
      </c>
      <c r="D241" s="516">
        <v>0</v>
      </c>
      <c r="E241" s="516">
        <v>6.41</v>
      </c>
      <c r="F241" s="516">
        <v>6.4196</v>
      </c>
      <c r="G241" s="517">
        <f t="shared" si="3"/>
        <v>100.14976599063962</v>
      </c>
    </row>
    <row r="242" spans="1:7" ht="25.5" x14ac:dyDescent="0.2">
      <c r="A242" s="504">
        <v>4339</v>
      </c>
      <c r="B242" s="480">
        <v>2223</v>
      </c>
      <c r="C242" s="505" t="s">
        <v>2764</v>
      </c>
      <c r="D242" s="482">
        <v>0</v>
      </c>
      <c r="E242" s="482">
        <v>12.66</v>
      </c>
      <c r="F242" s="482">
        <v>12.663</v>
      </c>
      <c r="G242" s="506">
        <f t="shared" si="3"/>
        <v>100.02369668246445</v>
      </c>
    </row>
    <row r="243" spans="1:7" x14ac:dyDescent="0.2">
      <c r="A243" s="504">
        <v>4339</v>
      </c>
      <c r="B243" s="480">
        <v>2229</v>
      </c>
      <c r="C243" s="505" t="s">
        <v>2579</v>
      </c>
      <c r="D243" s="482">
        <v>0</v>
      </c>
      <c r="E243" s="482">
        <v>163.69</v>
      </c>
      <c r="F243" s="482">
        <v>163.69481999999999</v>
      </c>
      <c r="G243" s="506">
        <f t="shared" si="3"/>
        <v>100.00294459038426</v>
      </c>
    </row>
    <row r="244" spans="1:7" ht="25.5" x14ac:dyDescent="0.2">
      <c r="A244" s="507">
        <v>4339</v>
      </c>
      <c r="B244" s="508"/>
      <c r="C244" s="509" t="s">
        <v>89</v>
      </c>
      <c r="D244" s="510">
        <v>0</v>
      </c>
      <c r="E244" s="510">
        <v>182.76</v>
      </c>
      <c r="F244" s="510">
        <v>182.77742000000001</v>
      </c>
      <c r="G244" s="511">
        <f t="shared" si="3"/>
        <v>100.00953162617641</v>
      </c>
    </row>
    <row r="245" spans="1:7" x14ac:dyDescent="0.2">
      <c r="A245" s="486"/>
      <c r="B245" s="494"/>
      <c r="C245" s="481" t="s">
        <v>2498</v>
      </c>
      <c r="D245" s="495"/>
      <c r="E245" s="495"/>
      <c r="F245" s="495"/>
      <c r="G245" s="512"/>
    </row>
    <row r="246" spans="1:7" x14ac:dyDescent="0.2">
      <c r="A246" s="513">
        <v>4341</v>
      </c>
      <c r="B246" s="514">
        <v>2212</v>
      </c>
      <c r="C246" s="515" t="s">
        <v>2753</v>
      </c>
      <c r="D246" s="516">
        <v>0</v>
      </c>
      <c r="E246" s="516">
        <v>374.29</v>
      </c>
      <c r="F246" s="516">
        <v>400.22012999999998</v>
      </c>
      <c r="G246" s="517">
        <f t="shared" si="3"/>
        <v>106.92781800208392</v>
      </c>
    </row>
    <row r="247" spans="1:7" ht="25.5" x14ac:dyDescent="0.2">
      <c r="A247" s="507">
        <v>4341</v>
      </c>
      <c r="B247" s="508"/>
      <c r="C247" s="509" t="s">
        <v>3352</v>
      </c>
      <c r="D247" s="510">
        <v>0</v>
      </c>
      <c r="E247" s="510">
        <v>374.29</v>
      </c>
      <c r="F247" s="510">
        <v>400.22012999999993</v>
      </c>
      <c r="G247" s="511">
        <f t="shared" si="3"/>
        <v>106.92781800208392</v>
      </c>
    </row>
    <row r="248" spans="1:7" x14ac:dyDescent="0.2">
      <c r="A248" s="486"/>
      <c r="B248" s="494"/>
      <c r="C248" s="481" t="s">
        <v>2498</v>
      </c>
      <c r="D248" s="495"/>
      <c r="E248" s="495"/>
      <c r="F248" s="495"/>
      <c r="G248" s="512"/>
    </row>
    <row r="249" spans="1:7" x14ac:dyDescent="0.2">
      <c r="A249" s="513">
        <v>4344</v>
      </c>
      <c r="B249" s="514">
        <v>2229</v>
      </c>
      <c r="C249" s="515" t="s">
        <v>2579</v>
      </c>
      <c r="D249" s="516">
        <v>0</v>
      </c>
      <c r="E249" s="516">
        <v>3397.83</v>
      </c>
      <c r="F249" s="516">
        <v>3397.7871299999993</v>
      </c>
      <c r="G249" s="517">
        <f t="shared" si="3"/>
        <v>99.998738312393471</v>
      </c>
    </row>
    <row r="250" spans="1:7" x14ac:dyDescent="0.2">
      <c r="A250" s="507">
        <v>4344</v>
      </c>
      <c r="B250" s="508"/>
      <c r="C250" s="509" t="s">
        <v>222</v>
      </c>
      <c r="D250" s="510">
        <v>0</v>
      </c>
      <c r="E250" s="510">
        <v>3397.83</v>
      </c>
      <c r="F250" s="510">
        <v>3397.7871299999993</v>
      </c>
      <c r="G250" s="511">
        <f t="shared" si="3"/>
        <v>99.998738312393471</v>
      </c>
    </row>
    <row r="251" spans="1:7" x14ac:dyDescent="0.2">
      <c r="A251" s="486"/>
      <c r="B251" s="494"/>
      <c r="C251" s="481" t="s">
        <v>2498</v>
      </c>
      <c r="D251" s="495"/>
      <c r="E251" s="495"/>
      <c r="F251" s="495"/>
      <c r="G251" s="512"/>
    </row>
    <row r="252" spans="1:7" x14ac:dyDescent="0.2">
      <c r="A252" s="513">
        <v>4349</v>
      </c>
      <c r="B252" s="514">
        <v>2229</v>
      </c>
      <c r="C252" s="515" t="s">
        <v>2579</v>
      </c>
      <c r="D252" s="516">
        <v>0</v>
      </c>
      <c r="E252" s="516">
        <v>3.89</v>
      </c>
      <c r="F252" s="516">
        <v>3.8980000000000001</v>
      </c>
      <c r="G252" s="517">
        <f t="shared" si="3"/>
        <v>100.2056555269923</v>
      </c>
    </row>
    <row r="253" spans="1:7" ht="25.5" x14ac:dyDescent="0.2">
      <c r="A253" s="507">
        <v>4349</v>
      </c>
      <c r="B253" s="508"/>
      <c r="C253" s="509" t="s">
        <v>2793</v>
      </c>
      <c r="D253" s="510">
        <v>0</v>
      </c>
      <c r="E253" s="510">
        <v>3.89</v>
      </c>
      <c r="F253" s="510">
        <v>3.8980000000000001</v>
      </c>
      <c r="G253" s="511">
        <f t="shared" si="3"/>
        <v>100.2056555269923</v>
      </c>
    </row>
    <row r="254" spans="1:7" x14ac:dyDescent="0.2">
      <c r="A254" s="486"/>
      <c r="B254" s="494"/>
      <c r="C254" s="481" t="s">
        <v>2498</v>
      </c>
      <c r="D254" s="495"/>
      <c r="E254" s="495"/>
      <c r="F254" s="495"/>
      <c r="G254" s="512"/>
    </row>
    <row r="255" spans="1:7" x14ac:dyDescent="0.2">
      <c r="A255" s="513">
        <v>4350</v>
      </c>
      <c r="B255" s="514">
        <v>2212</v>
      </c>
      <c r="C255" s="515" t="s">
        <v>2753</v>
      </c>
      <c r="D255" s="516">
        <v>0</v>
      </c>
      <c r="E255" s="516">
        <v>493.24</v>
      </c>
      <c r="F255" s="516">
        <v>493.24</v>
      </c>
      <c r="G255" s="517">
        <f t="shared" si="3"/>
        <v>100</v>
      </c>
    </row>
    <row r="256" spans="1:7" ht="25.5" x14ac:dyDescent="0.2">
      <c r="A256" s="504">
        <v>4350</v>
      </c>
      <c r="B256" s="480">
        <v>2223</v>
      </c>
      <c r="C256" s="505" t="s">
        <v>2764</v>
      </c>
      <c r="D256" s="482">
        <v>0</v>
      </c>
      <c r="E256" s="482">
        <v>143.69999999999999</v>
      </c>
      <c r="F256" s="482">
        <v>143.70304999999999</v>
      </c>
      <c r="G256" s="506">
        <f t="shared" si="3"/>
        <v>100.00212247738345</v>
      </c>
    </row>
    <row r="257" spans="1:7" x14ac:dyDescent="0.2">
      <c r="A257" s="504">
        <v>4350</v>
      </c>
      <c r="B257" s="480">
        <v>2229</v>
      </c>
      <c r="C257" s="505" t="s">
        <v>2579</v>
      </c>
      <c r="D257" s="482">
        <v>0</v>
      </c>
      <c r="E257" s="482">
        <v>1516.652</v>
      </c>
      <c r="F257" s="482">
        <v>1516.652</v>
      </c>
      <c r="G257" s="506">
        <f t="shared" si="3"/>
        <v>100</v>
      </c>
    </row>
    <row r="258" spans="1:7" x14ac:dyDescent="0.2">
      <c r="A258" s="507">
        <v>4350</v>
      </c>
      <c r="B258" s="508"/>
      <c r="C258" s="509" t="s">
        <v>90</v>
      </c>
      <c r="D258" s="510">
        <v>0</v>
      </c>
      <c r="E258" s="510">
        <v>2153.5920000000001</v>
      </c>
      <c r="F258" s="510">
        <v>2153.5950500000004</v>
      </c>
      <c r="G258" s="511">
        <f t="shared" si="3"/>
        <v>100.00014162385449</v>
      </c>
    </row>
    <row r="259" spans="1:7" x14ac:dyDescent="0.2">
      <c r="A259" s="486"/>
      <c r="B259" s="494"/>
      <c r="C259" s="481" t="s">
        <v>2498</v>
      </c>
      <c r="D259" s="495"/>
      <c r="E259" s="495"/>
      <c r="F259" s="495"/>
      <c r="G259" s="512"/>
    </row>
    <row r="260" spans="1:7" ht="25.5" x14ac:dyDescent="0.2">
      <c r="A260" s="513">
        <v>4351</v>
      </c>
      <c r="B260" s="514">
        <v>2223</v>
      </c>
      <c r="C260" s="515" t="s">
        <v>2764</v>
      </c>
      <c r="D260" s="516">
        <v>0</v>
      </c>
      <c r="E260" s="516">
        <v>0.01</v>
      </c>
      <c r="F260" s="516">
        <v>1.6E-2</v>
      </c>
      <c r="G260" s="517">
        <f t="shared" si="3"/>
        <v>160</v>
      </c>
    </row>
    <row r="261" spans="1:7" x14ac:dyDescent="0.2">
      <c r="A261" s="504">
        <v>4351</v>
      </c>
      <c r="B261" s="480">
        <v>2229</v>
      </c>
      <c r="C261" s="505" t="s">
        <v>2579</v>
      </c>
      <c r="D261" s="482">
        <v>0</v>
      </c>
      <c r="E261" s="482">
        <v>134.06</v>
      </c>
      <c r="F261" s="482">
        <v>134.04947000000001</v>
      </c>
      <c r="G261" s="506">
        <f t="shared" si="3"/>
        <v>99.992145308071017</v>
      </c>
    </row>
    <row r="262" spans="1:7" ht="25.5" x14ac:dyDescent="0.2">
      <c r="A262" s="507">
        <v>4351</v>
      </c>
      <c r="B262" s="508"/>
      <c r="C262" s="509" t="s">
        <v>91</v>
      </c>
      <c r="D262" s="510">
        <v>0</v>
      </c>
      <c r="E262" s="510">
        <v>134.07</v>
      </c>
      <c r="F262" s="510">
        <v>134.06547</v>
      </c>
      <c r="G262" s="511">
        <f t="shared" si="3"/>
        <v>99.996621168046545</v>
      </c>
    </row>
    <row r="263" spans="1:7" x14ac:dyDescent="0.2">
      <c r="A263" s="486"/>
      <c r="B263" s="494"/>
      <c r="C263" s="481" t="s">
        <v>2498</v>
      </c>
      <c r="D263" s="495"/>
      <c r="E263" s="495"/>
      <c r="F263" s="495"/>
      <c r="G263" s="512"/>
    </row>
    <row r="264" spans="1:7" x14ac:dyDescent="0.2">
      <c r="A264" s="513">
        <v>4354</v>
      </c>
      <c r="B264" s="514">
        <v>2212</v>
      </c>
      <c r="C264" s="515" t="s">
        <v>2753</v>
      </c>
      <c r="D264" s="516">
        <v>0</v>
      </c>
      <c r="E264" s="516">
        <v>0</v>
      </c>
      <c r="F264" s="516">
        <v>27</v>
      </c>
      <c r="G264" s="519" t="s">
        <v>2578</v>
      </c>
    </row>
    <row r="265" spans="1:7" x14ac:dyDescent="0.2">
      <c r="A265" s="504">
        <v>4354</v>
      </c>
      <c r="B265" s="480">
        <v>2229</v>
      </c>
      <c r="C265" s="505" t="s">
        <v>2579</v>
      </c>
      <c r="D265" s="482">
        <v>0</v>
      </c>
      <c r="E265" s="482">
        <v>656.57399999999996</v>
      </c>
      <c r="F265" s="482">
        <v>656.57399999999996</v>
      </c>
      <c r="G265" s="506">
        <f t="shared" si="3"/>
        <v>100</v>
      </c>
    </row>
    <row r="266" spans="1:7" x14ac:dyDescent="0.2">
      <c r="A266" s="507">
        <v>4354</v>
      </c>
      <c r="B266" s="508"/>
      <c r="C266" s="509" t="s">
        <v>223</v>
      </c>
      <c r="D266" s="510">
        <v>0</v>
      </c>
      <c r="E266" s="510">
        <v>656.57399999999996</v>
      </c>
      <c r="F266" s="510">
        <v>683.57399999999996</v>
      </c>
      <c r="G266" s="511">
        <f t="shared" si="3"/>
        <v>104.11225543503093</v>
      </c>
    </row>
    <row r="267" spans="1:7" x14ac:dyDescent="0.2">
      <c r="A267" s="486"/>
      <c r="B267" s="494"/>
      <c r="C267" s="481" t="s">
        <v>2498</v>
      </c>
      <c r="D267" s="495"/>
      <c r="E267" s="495"/>
      <c r="F267" s="495"/>
      <c r="G267" s="512"/>
    </row>
    <row r="268" spans="1:7" x14ac:dyDescent="0.2">
      <c r="A268" s="513">
        <v>4356</v>
      </c>
      <c r="B268" s="514">
        <v>2229</v>
      </c>
      <c r="C268" s="515" t="s">
        <v>2579</v>
      </c>
      <c r="D268" s="516">
        <v>0</v>
      </c>
      <c r="E268" s="516">
        <v>88.05</v>
      </c>
      <c r="F268" s="516">
        <v>88.052410000000009</v>
      </c>
      <c r="G268" s="517">
        <f t="shared" si="3"/>
        <v>100.00273708120389</v>
      </c>
    </row>
    <row r="269" spans="1:7" x14ac:dyDescent="0.2">
      <c r="A269" s="507">
        <v>4356</v>
      </c>
      <c r="B269" s="508"/>
      <c r="C269" s="509" t="s">
        <v>225</v>
      </c>
      <c r="D269" s="510">
        <v>0</v>
      </c>
      <c r="E269" s="510">
        <v>88.05</v>
      </c>
      <c r="F269" s="510">
        <v>88.052410000000009</v>
      </c>
      <c r="G269" s="511">
        <f t="shared" si="3"/>
        <v>100.00273708120389</v>
      </c>
    </row>
    <row r="270" spans="1:7" x14ac:dyDescent="0.2">
      <c r="A270" s="486"/>
      <c r="B270" s="494"/>
      <c r="C270" s="481" t="s">
        <v>2498</v>
      </c>
      <c r="D270" s="495"/>
      <c r="E270" s="495"/>
      <c r="F270" s="495"/>
      <c r="G270" s="512"/>
    </row>
    <row r="271" spans="1:7" x14ac:dyDescent="0.2">
      <c r="A271" s="513">
        <v>4357</v>
      </c>
      <c r="B271" s="514">
        <v>2212</v>
      </c>
      <c r="C271" s="515" t="s">
        <v>2753</v>
      </c>
      <c r="D271" s="516">
        <v>0</v>
      </c>
      <c r="E271" s="516">
        <v>0</v>
      </c>
      <c r="F271" s="516">
        <v>25.76</v>
      </c>
      <c r="G271" s="519" t="s">
        <v>2578</v>
      </c>
    </row>
    <row r="272" spans="1:7" ht="25.5" x14ac:dyDescent="0.2">
      <c r="A272" s="504">
        <v>4357</v>
      </c>
      <c r="B272" s="480">
        <v>2223</v>
      </c>
      <c r="C272" s="505" t="s">
        <v>2764</v>
      </c>
      <c r="D272" s="482">
        <v>0</v>
      </c>
      <c r="E272" s="482">
        <v>79.95</v>
      </c>
      <c r="F272" s="482">
        <v>79.959609999999998</v>
      </c>
      <c r="G272" s="506">
        <f t="shared" si="3"/>
        <v>100.01202001250782</v>
      </c>
    </row>
    <row r="273" spans="1:7" x14ac:dyDescent="0.2">
      <c r="A273" s="504">
        <v>4357</v>
      </c>
      <c r="B273" s="480">
        <v>2229</v>
      </c>
      <c r="C273" s="505" t="s">
        <v>2579</v>
      </c>
      <c r="D273" s="482">
        <v>0</v>
      </c>
      <c r="E273" s="482">
        <v>3959.1579999999999</v>
      </c>
      <c r="F273" s="482">
        <v>3959.19337</v>
      </c>
      <c r="G273" s="506">
        <f t="shared" si="3"/>
        <v>100.00089337177249</v>
      </c>
    </row>
    <row r="274" spans="1:7" x14ac:dyDescent="0.2">
      <c r="A274" s="504">
        <v>4357</v>
      </c>
      <c r="B274" s="480">
        <v>2324</v>
      </c>
      <c r="C274" s="505" t="s">
        <v>2754</v>
      </c>
      <c r="D274" s="482">
        <v>0</v>
      </c>
      <c r="E274" s="482">
        <v>1279.42</v>
      </c>
      <c r="F274" s="482">
        <v>1279.4185199999999</v>
      </c>
      <c r="G274" s="506">
        <f t="shared" si="3"/>
        <v>99.999884322583668</v>
      </c>
    </row>
    <row r="275" spans="1:7" ht="25.5" x14ac:dyDescent="0.2">
      <c r="A275" s="507">
        <v>4357</v>
      </c>
      <c r="B275" s="508"/>
      <c r="C275" s="509" t="s">
        <v>92</v>
      </c>
      <c r="D275" s="510">
        <v>0</v>
      </c>
      <c r="E275" s="510">
        <v>5318.5280000000002</v>
      </c>
      <c r="F275" s="510">
        <v>5344.3315000000002</v>
      </c>
      <c r="G275" s="511">
        <f t="shared" si="3"/>
        <v>100.48516243592212</v>
      </c>
    </row>
    <row r="276" spans="1:7" x14ac:dyDescent="0.2">
      <c r="A276" s="486"/>
      <c r="B276" s="494"/>
      <c r="C276" s="481" t="s">
        <v>2498</v>
      </c>
      <c r="D276" s="495"/>
      <c r="E276" s="495"/>
      <c r="F276" s="495"/>
      <c r="G276" s="512"/>
    </row>
    <row r="277" spans="1:7" x14ac:dyDescent="0.2">
      <c r="A277" s="513">
        <v>4358</v>
      </c>
      <c r="B277" s="514">
        <v>2229</v>
      </c>
      <c r="C277" s="515" t="s">
        <v>2579</v>
      </c>
      <c r="D277" s="516">
        <v>0</v>
      </c>
      <c r="E277" s="516">
        <v>23.52</v>
      </c>
      <c r="F277" s="516">
        <v>23.525700000000001</v>
      </c>
      <c r="G277" s="517">
        <f t="shared" si="3"/>
        <v>100.02423469387756</v>
      </c>
    </row>
    <row r="278" spans="1:7" ht="25.5" x14ac:dyDescent="0.2">
      <c r="A278" s="507">
        <v>4358</v>
      </c>
      <c r="B278" s="508"/>
      <c r="C278" s="509" t="s">
        <v>226</v>
      </c>
      <c r="D278" s="510">
        <v>0</v>
      </c>
      <c r="E278" s="510">
        <v>23.52</v>
      </c>
      <c r="F278" s="510">
        <v>23.525700000000001</v>
      </c>
      <c r="G278" s="511">
        <f t="shared" si="3"/>
        <v>100.02423469387756</v>
      </c>
    </row>
    <row r="279" spans="1:7" x14ac:dyDescent="0.2">
      <c r="A279" s="486"/>
      <c r="B279" s="494"/>
      <c r="C279" s="481" t="s">
        <v>2498</v>
      </c>
      <c r="D279" s="495"/>
      <c r="E279" s="495"/>
      <c r="F279" s="495"/>
      <c r="G279" s="512"/>
    </row>
    <row r="280" spans="1:7" ht="25.5" x14ac:dyDescent="0.2">
      <c r="A280" s="513">
        <v>4359</v>
      </c>
      <c r="B280" s="514">
        <v>2223</v>
      </c>
      <c r="C280" s="515" t="s">
        <v>2764</v>
      </c>
      <c r="D280" s="516">
        <v>0</v>
      </c>
      <c r="E280" s="516">
        <v>273.35000000000002</v>
      </c>
      <c r="F280" s="516">
        <v>273.35000000000002</v>
      </c>
      <c r="G280" s="517">
        <f t="shared" si="3"/>
        <v>100</v>
      </c>
    </row>
    <row r="281" spans="1:7" x14ac:dyDescent="0.2">
      <c r="A281" s="504">
        <v>4359</v>
      </c>
      <c r="B281" s="480">
        <v>2229</v>
      </c>
      <c r="C281" s="505" t="s">
        <v>2579</v>
      </c>
      <c r="D281" s="482">
        <v>0</v>
      </c>
      <c r="E281" s="482">
        <v>378.39299999999997</v>
      </c>
      <c r="F281" s="482">
        <v>378.39271000000002</v>
      </c>
      <c r="G281" s="506">
        <f t="shared" si="3"/>
        <v>99.999923360104461</v>
      </c>
    </row>
    <row r="282" spans="1:7" ht="12.75" customHeight="1" x14ac:dyDescent="0.2">
      <c r="A282" s="507">
        <v>4359</v>
      </c>
      <c r="B282" s="508"/>
      <c r="C282" s="509" t="s">
        <v>227</v>
      </c>
      <c r="D282" s="510">
        <v>0</v>
      </c>
      <c r="E282" s="510">
        <v>651.74300000000005</v>
      </c>
      <c r="F282" s="510">
        <v>651.74270999999999</v>
      </c>
      <c r="G282" s="511">
        <f t="shared" si="3"/>
        <v>99.999955503933293</v>
      </c>
    </row>
    <row r="283" spans="1:7" x14ac:dyDescent="0.2">
      <c r="A283" s="486"/>
      <c r="B283" s="494"/>
      <c r="C283" s="481" t="s">
        <v>2498</v>
      </c>
      <c r="D283" s="495"/>
      <c r="E283" s="495"/>
      <c r="F283" s="495"/>
      <c r="G283" s="512"/>
    </row>
    <row r="284" spans="1:7" x14ac:dyDescent="0.2">
      <c r="A284" s="513">
        <v>4371</v>
      </c>
      <c r="B284" s="514">
        <v>2212</v>
      </c>
      <c r="C284" s="515" t="s">
        <v>2753</v>
      </c>
      <c r="D284" s="516">
        <v>0</v>
      </c>
      <c r="E284" s="516">
        <v>243.87</v>
      </c>
      <c r="F284" s="516">
        <v>243.87007</v>
      </c>
      <c r="G284" s="517">
        <f t="shared" si="3"/>
        <v>100.00002870381761</v>
      </c>
    </row>
    <row r="285" spans="1:7" ht="25.5" x14ac:dyDescent="0.2">
      <c r="A285" s="504">
        <v>4371</v>
      </c>
      <c r="B285" s="480">
        <v>2223</v>
      </c>
      <c r="C285" s="505" t="s">
        <v>2764</v>
      </c>
      <c r="D285" s="482">
        <v>0</v>
      </c>
      <c r="E285" s="482">
        <v>78.727999999999994</v>
      </c>
      <c r="F285" s="482">
        <v>78.727999999999994</v>
      </c>
      <c r="G285" s="506">
        <f t="shared" si="3"/>
        <v>100</v>
      </c>
    </row>
    <row r="286" spans="1:7" x14ac:dyDescent="0.2">
      <c r="A286" s="504">
        <v>4371</v>
      </c>
      <c r="B286" s="480">
        <v>2229</v>
      </c>
      <c r="C286" s="505" t="s">
        <v>2579</v>
      </c>
      <c r="D286" s="482">
        <v>0</v>
      </c>
      <c r="E286" s="482">
        <v>260.012</v>
      </c>
      <c r="F286" s="482">
        <v>260.01229999999998</v>
      </c>
      <c r="G286" s="506">
        <f t="shared" si="3"/>
        <v>100.00011537929019</v>
      </c>
    </row>
    <row r="287" spans="1:7" ht="25.5" x14ac:dyDescent="0.2">
      <c r="A287" s="507">
        <v>4371</v>
      </c>
      <c r="B287" s="508"/>
      <c r="C287" s="509" t="s">
        <v>228</v>
      </c>
      <c r="D287" s="510">
        <v>0</v>
      </c>
      <c r="E287" s="510">
        <v>582.61</v>
      </c>
      <c r="F287" s="510">
        <v>582.61036999999999</v>
      </c>
      <c r="G287" s="511">
        <f t="shared" si="3"/>
        <v>100.00006350732049</v>
      </c>
    </row>
    <row r="288" spans="1:7" x14ac:dyDescent="0.2">
      <c r="A288" s="486"/>
      <c r="B288" s="494"/>
      <c r="C288" s="481" t="s">
        <v>2498</v>
      </c>
      <c r="D288" s="495"/>
      <c r="E288" s="495"/>
      <c r="F288" s="495"/>
      <c r="G288" s="512"/>
    </row>
    <row r="289" spans="1:7" x14ac:dyDescent="0.2">
      <c r="A289" s="513">
        <v>4372</v>
      </c>
      <c r="B289" s="514">
        <v>2212</v>
      </c>
      <c r="C289" s="515" t="s">
        <v>2753</v>
      </c>
      <c r="D289" s="516">
        <v>0</v>
      </c>
      <c r="E289" s="516">
        <v>256.42899999999997</v>
      </c>
      <c r="F289" s="516">
        <v>256.42860000000002</v>
      </c>
      <c r="G289" s="517">
        <f t="shared" si="3"/>
        <v>99.999844011402786</v>
      </c>
    </row>
    <row r="290" spans="1:7" x14ac:dyDescent="0.2">
      <c r="A290" s="507">
        <v>4372</v>
      </c>
      <c r="B290" s="508"/>
      <c r="C290" s="509" t="s">
        <v>229</v>
      </c>
      <c r="D290" s="510">
        <v>0</v>
      </c>
      <c r="E290" s="510">
        <v>256.42899999999997</v>
      </c>
      <c r="F290" s="510">
        <v>256.42860000000002</v>
      </c>
      <c r="G290" s="511">
        <f t="shared" si="3"/>
        <v>99.999844011402786</v>
      </c>
    </row>
    <row r="291" spans="1:7" x14ac:dyDescent="0.2">
      <c r="A291" s="486"/>
      <c r="B291" s="494"/>
      <c r="C291" s="481" t="s">
        <v>2498</v>
      </c>
      <c r="D291" s="495"/>
      <c r="E291" s="495"/>
      <c r="F291" s="495"/>
      <c r="G291" s="512"/>
    </row>
    <row r="292" spans="1:7" ht="25.5" x14ac:dyDescent="0.2">
      <c r="A292" s="513">
        <v>4373</v>
      </c>
      <c r="B292" s="514">
        <v>2223</v>
      </c>
      <c r="C292" s="515" t="s">
        <v>2764</v>
      </c>
      <c r="D292" s="516">
        <v>0</v>
      </c>
      <c r="E292" s="516">
        <v>307.48</v>
      </c>
      <c r="F292" s="516">
        <v>307.46224000000001</v>
      </c>
      <c r="G292" s="517">
        <f t="shared" si="3"/>
        <v>99.994224014570051</v>
      </c>
    </row>
    <row r="293" spans="1:7" x14ac:dyDescent="0.2">
      <c r="A293" s="507">
        <v>4373</v>
      </c>
      <c r="B293" s="508"/>
      <c r="C293" s="509" t="s">
        <v>230</v>
      </c>
      <c r="D293" s="510">
        <v>0</v>
      </c>
      <c r="E293" s="510">
        <v>307.48</v>
      </c>
      <c r="F293" s="510">
        <v>307.46224000000001</v>
      </c>
      <c r="G293" s="511">
        <f t="shared" si="3"/>
        <v>99.994224014570051</v>
      </c>
    </row>
    <row r="294" spans="1:7" x14ac:dyDescent="0.2">
      <c r="A294" s="486"/>
      <c r="B294" s="494"/>
      <c r="C294" s="481" t="s">
        <v>2498</v>
      </c>
      <c r="D294" s="495"/>
      <c r="E294" s="495"/>
      <c r="F294" s="495"/>
      <c r="G294" s="512"/>
    </row>
    <row r="295" spans="1:7" x14ac:dyDescent="0.2">
      <c r="A295" s="513">
        <v>4374</v>
      </c>
      <c r="B295" s="514">
        <v>2229</v>
      </c>
      <c r="C295" s="515" t="s">
        <v>2579</v>
      </c>
      <c r="D295" s="516">
        <v>0</v>
      </c>
      <c r="E295" s="516">
        <v>21.81</v>
      </c>
      <c r="F295" s="516">
        <v>21.814</v>
      </c>
      <c r="G295" s="517">
        <f t="shared" si="3"/>
        <v>100.01834021091243</v>
      </c>
    </row>
    <row r="296" spans="1:7" ht="25.5" x14ac:dyDescent="0.2">
      <c r="A296" s="507">
        <v>4374</v>
      </c>
      <c r="B296" s="508"/>
      <c r="C296" s="509" t="s">
        <v>231</v>
      </c>
      <c r="D296" s="510">
        <v>0</v>
      </c>
      <c r="E296" s="510">
        <v>21.81</v>
      </c>
      <c r="F296" s="510">
        <v>21.814</v>
      </c>
      <c r="G296" s="511">
        <f t="shared" si="3"/>
        <v>100.01834021091243</v>
      </c>
    </row>
    <row r="297" spans="1:7" x14ac:dyDescent="0.2">
      <c r="A297" s="486"/>
      <c r="B297" s="494"/>
      <c r="C297" s="481" t="s">
        <v>2498</v>
      </c>
      <c r="D297" s="495"/>
      <c r="E297" s="495"/>
      <c r="F297" s="495"/>
      <c r="G297" s="512"/>
    </row>
    <row r="298" spans="1:7" x14ac:dyDescent="0.2">
      <c r="A298" s="513">
        <v>4375</v>
      </c>
      <c r="B298" s="514">
        <v>2229</v>
      </c>
      <c r="C298" s="515" t="s">
        <v>2579</v>
      </c>
      <c r="D298" s="516">
        <v>0</v>
      </c>
      <c r="E298" s="516">
        <v>305.55900000000003</v>
      </c>
      <c r="F298" s="516">
        <v>305.55889000000002</v>
      </c>
      <c r="G298" s="517">
        <f t="shared" si="3"/>
        <v>99.999964000405811</v>
      </c>
    </row>
    <row r="299" spans="1:7" x14ac:dyDescent="0.2">
      <c r="A299" s="507">
        <v>4375</v>
      </c>
      <c r="B299" s="508"/>
      <c r="C299" s="509" t="s">
        <v>232</v>
      </c>
      <c r="D299" s="510">
        <v>0</v>
      </c>
      <c r="E299" s="510">
        <v>305.55900000000003</v>
      </c>
      <c r="F299" s="510">
        <v>305.55889000000002</v>
      </c>
      <c r="G299" s="511">
        <f t="shared" si="3"/>
        <v>99.999964000405811</v>
      </c>
    </row>
    <row r="300" spans="1:7" x14ac:dyDescent="0.2">
      <c r="A300" s="486"/>
      <c r="B300" s="494"/>
      <c r="C300" s="481" t="s">
        <v>2498</v>
      </c>
      <c r="D300" s="495"/>
      <c r="E300" s="495"/>
      <c r="F300" s="495"/>
      <c r="G300" s="512"/>
    </row>
    <row r="301" spans="1:7" x14ac:dyDescent="0.2">
      <c r="A301" s="513">
        <v>4376</v>
      </c>
      <c r="B301" s="514">
        <v>2229</v>
      </c>
      <c r="C301" s="515" t="s">
        <v>2579</v>
      </c>
      <c r="D301" s="516">
        <v>0</v>
      </c>
      <c r="E301" s="516">
        <v>57.01</v>
      </c>
      <c r="F301" s="516">
        <v>57.01</v>
      </c>
      <c r="G301" s="517">
        <f t="shared" si="3"/>
        <v>100</v>
      </c>
    </row>
    <row r="302" spans="1:7" ht="25.5" x14ac:dyDescent="0.2">
      <c r="A302" s="507">
        <v>4376</v>
      </c>
      <c r="B302" s="508"/>
      <c r="C302" s="509" t="s">
        <v>233</v>
      </c>
      <c r="D302" s="510">
        <v>0</v>
      </c>
      <c r="E302" s="510">
        <v>57.01</v>
      </c>
      <c r="F302" s="510">
        <v>57.01</v>
      </c>
      <c r="G302" s="511">
        <f t="shared" si="3"/>
        <v>100</v>
      </c>
    </row>
    <row r="303" spans="1:7" x14ac:dyDescent="0.2">
      <c r="A303" s="486"/>
      <c r="B303" s="494"/>
      <c r="C303" s="481" t="s">
        <v>2498</v>
      </c>
      <c r="D303" s="495"/>
      <c r="E303" s="495"/>
      <c r="F303" s="495"/>
      <c r="G303" s="512"/>
    </row>
    <row r="304" spans="1:7" x14ac:dyDescent="0.2">
      <c r="A304" s="513">
        <v>4377</v>
      </c>
      <c r="B304" s="514">
        <v>2229</v>
      </c>
      <c r="C304" s="515" t="s">
        <v>2579</v>
      </c>
      <c r="D304" s="516">
        <v>0</v>
      </c>
      <c r="E304" s="516">
        <v>84.53</v>
      </c>
      <c r="F304" s="516">
        <v>84.520769999999999</v>
      </c>
      <c r="G304" s="517">
        <f t="shared" si="3"/>
        <v>99.989080799716078</v>
      </c>
    </row>
    <row r="305" spans="1:7" x14ac:dyDescent="0.2">
      <c r="A305" s="507">
        <v>4377</v>
      </c>
      <c r="B305" s="508"/>
      <c r="C305" s="509" t="s">
        <v>93</v>
      </c>
      <c r="D305" s="510">
        <v>0</v>
      </c>
      <c r="E305" s="510">
        <v>84.53</v>
      </c>
      <c r="F305" s="510">
        <v>84.520769999999985</v>
      </c>
      <c r="G305" s="511">
        <f t="shared" si="3"/>
        <v>99.989080799716064</v>
      </c>
    </row>
    <row r="306" spans="1:7" x14ac:dyDescent="0.2">
      <c r="A306" s="486"/>
      <c r="B306" s="494"/>
      <c r="C306" s="481" t="s">
        <v>2498</v>
      </c>
      <c r="D306" s="495"/>
      <c r="E306" s="495"/>
      <c r="F306" s="495"/>
      <c r="G306" s="512"/>
    </row>
    <row r="307" spans="1:7" x14ac:dyDescent="0.2">
      <c r="A307" s="513">
        <v>4378</v>
      </c>
      <c r="B307" s="514">
        <v>2229</v>
      </c>
      <c r="C307" s="515" t="s">
        <v>2579</v>
      </c>
      <c r="D307" s="516">
        <v>0</v>
      </c>
      <c r="E307" s="516">
        <v>349.35700000000003</v>
      </c>
      <c r="F307" s="516">
        <v>349.35701</v>
      </c>
      <c r="G307" s="517">
        <f t="shared" si="3"/>
        <v>100.00000286240149</v>
      </c>
    </row>
    <row r="308" spans="1:7" x14ac:dyDescent="0.2">
      <c r="A308" s="507">
        <v>4378</v>
      </c>
      <c r="B308" s="508"/>
      <c r="C308" s="509" t="s">
        <v>234</v>
      </c>
      <c r="D308" s="510">
        <v>0</v>
      </c>
      <c r="E308" s="510">
        <v>349.35700000000003</v>
      </c>
      <c r="F308" s="510">
        <v>349.35701</v>
      </c>
      <c r="G308" s="511">
        <f t="shared" si="3"/>
        <v>100.00000286240149</v>
      </c>
    </row>
    <row r="309" spans="1:7" x14ac:dyDescent="0.2">
      <c r="A309" s="486"/>
      <c r="B309" s="494"/>
      <c r="C309" s="481" t="s">
        <v>2498</v>
      </c>
      <c r="D309" s="495"/>
      <c r="E309" s="495"/>
      <c r="F309" s="495"/>
      <c r="G309" s="512"/>
    </row>
    <row r="310" spans="1:7" x14ac:dyDescent="0.2">
      <c r="A310" s="513">
        <v>4379</v>
      </c>
      <c r="B310" s="514">
        <v>2229</v>
      </c>
      <c r="C310" s="515" t="s">
        <v>2579</v>
      </c>
      <c r="D310" s="516">
        <v>0</v>
      </c>
      <c r="E310" s="516">
        <v>72.679000000000002</v>
      </c>
      <c r="F310" s="516">
        <v>72.682949999999991</v>
      </c>
      <c r="G310" s="517">
        <f t="shared" si="3"/>
        <v>100.00543485738658</v>
      </c>
    </row>
    <row r="311" spans="1:7" ht="25.5" x14ac:dyDescent="0.2">
      <c r="A311" s="507">
        <v>4379</v>
      </c>
      <c r="B311" s="508"/>
      <c r="C311" s="509" t="s">
        <v>235</v>
      </c>
      <c r="D311" s="510">
        <v>0</v>
      </c>
      <c r="E311" s="510">
        <v>72.679000000000002</v>
      </c>
      <c r="F311" s="510">
        <v>72.682949999999991</v>
      </c>
      <c r="G311" s="511">
        <f t="shared" si="3"/>
        <v>100.00543485738658</v>
      </c>
    </row>
    <row r="312" spans="1:7" x14ac:dyDescent="0.2">
      <c r="A312" s="486"/>
      <c r="B312" s="494"/>
      <c r="C312" s="481" t="s">
        <v>2498</v>
      </c>
      <c r="D312" s="495"/>
      <c r="E312" s="495"/>
      <c r="F312" s="495"/>
      <c r="G312" s="512"/>
    </row>
    <row r="313" spans="1:7" x14ac:dyDescent="0.2">
      <c r="A313" s="513">
        <v>4399</v>
      </c>
      <c r="B313" s="514">
        <v>2212</v>
      </c>
      <c r="C313" s="515" t="s">
        <v>2753</v>
      </c>
      <c r="D313" s="516">
        <v>0</v>
      </c>
      <c r="E313" s="516">
        <v>123.57</v>
      </c>
      <c r="F313" s="516">
        <v>563.57709999999997</v>
      </c>
      <c r="G313" s="517">
        <f t="shared" si="3"/>
        <v>456.07922634943759</v>
      </c>
    </row>
    <row r="314" spans="1:7" x14ac:dyDescent="0.2">
      <c r="A314" s="504">
        <v>4399</v>
      </c>
      <c r="B314" s="480">
        <v>2229</v>
      </c>
      <c r="C314" s="505" t="s">
        <v>2579</v>
      </c>
      <c r="D314" s="482">
        <v>0</v>
      </c>
      <c r="E314" s="482">
        <v>1603.29</v>
      </c>
      <c r="F314" s="482">
        <v>1603.30359</v>
      </c>
      <c r="G314" s="506">
        <f t="shared" si="3"/>
        <v>100.00084763205659</v>
      </c>
    </row>
    <row r="315" spans="1:7" x14ac:dyDescent="0.2">
      <c r="A315" s="504">
        <v>4399</v>
      </c>
      <c r="B315" s="480">
        <v>2324</v>
      </c>
      <c r="C315" s="505" t="s">
        <v>2754</v>
      </c>
      <c r="D315" s="482">
        <v>0</v>
      </c>
      <c r="E315" s="482">
        <v>0</v>
      </c>
      <c r="F315" s="482">
        <v>2</v>
      </c>
      <c r="G315" s="518" t="s">
        <v>2578</v>
      </c>
    </row>
    <row r="316" spans="1:7" ht="25.5" x14ac:dyDescent="0.2">
      <c r="A316" s="507">
        <v>4399</v>
      </c>
      <c r="B316" s="508"/>
      <c r="C316" s="509" t="s">
        <v>94</v>
      </c>
      <c r="D316" s="510">
        <v>0</v>
      </c>
      <c r="E316" s="510">
        <v>1726.86</v>
      </c>
      <c r="F316" s="510">
        <v>2168.88069</v>
      </c>
      <c r="G316" s="511">
        <f t="shared" si="3"/>
        <v>125.59678781140336</v>
      </c>
    </row>
    <row r="317" spans="1:7" x14ac:dyDescent="0.2">
      <c r="A317" s="486"/>
      <c r="B317" s="494"/>
      <c r="C317" s="481" t="s">
        <v>2498</v>
      </c>
      <c r="D317" s="495"/>
      <c r="E317" s="495"/>
      <c r="F317" s="495"/>
      <c r="G317" s="512"/>
    </row>
    <row r="318" spans="1:7" ht="12.75" customHeight="1" x14ac:dyDescent="0.2">
      <c r="A318" s="513">
        <v>5213</v>
      </c>
      <c r="B318" s="514">
        <v>2211</v>
      </c>
      <c r="C318" s="515" t="s">
        <v>2759</v>
      </c>
      <c r="D318" s="516">
        <v>0</v>
      </c>
      <c r="E318" s="516">
        <v>67.84</v>
      </c>
      <c r="F318" s="516">
        <v>67.841610000000003</v>
      </c>
      <c r="G318" s="517">
        <f t="shared" si="3"/>
        <v>100.00237323113208</v>
      </c>
    </row>
    <row r="319" spans="1:7" ht="25.5" x14ac:dyDescent="0.2">
      <c r="A319" s="504">
        <v>5213</v>
      </c>
      <c r="B319" s="480">
        <v>2223</v>
      </c>
      <c r="C319" s="505" t="s">
        <v>2764</v>
      </c>
      <c r="D319" s="482">
        <v>0</v>
      </c>
      <c r="E319" s="482">
        <v>115192.217</v>
      </c>
      <c r="F319" s="482">
        <v>115492.24461000001</v>
      </c>
      <c r="G319" s="506">
        <f t="shared" si="3"/>
        <v>100.26045823043756</v>
      </c>
    </row>
    <row r="320" spans="1:7" x14ac:dyDescent="0.2">
      <c r="A320" s="504">
        <v>5213</v>
      </c>
      <c r="B320" s="480">
        <v>2229</v>
      </c>
      <c r="C320" s="505" t="s">
        <v>2579</v>
      </c>
      <c r="D320" s="482">
        <v>0</v>
      </c>
      <c r="E320" s="482">
        <v>1166.991</v>
      </c>
      <c r="F320" s="482">
        <v>1167.0309799999998</v>
      </c>
      <c r="G320" s="506">
        <f t="shared" si="3"/>
        <v>100.00342590474132</v>
      </c>
    </row>
    <row r="321" spans="1:7" x14ac:dyDescent="0.2">
      <c r="A321" s="504">
        <v>5213</v>
      </c>
      <c r="B321" s="480">
        <v>2329</v>
      </c>
      <c r="C321" s="505" t="s">
        <v>61</v>
      </c>
      <c r="D321" s="482">
        <v>0</v>
      </c>
      <c r="E321" s="482">
        <v>1000</v>
      </c>
      <c r="F321" s="482">
        <v>1000</v>
      </c>
      <c r="G321" s="506">
        <f t="shared" si="3"/>
        <v>100</v>
      </c>
    </row>
    <row r="322" spans="1:7" x14ac:dyDescent="0.2">
      <c r="A322" s="507">
        <v>5213</v>
      </c>
      <c r="B322" s="508"/>
      <c r="C322" s="509" t="s">
        <v>240</v>
      </c>
      <c r="D322" s="510">
        <v>0</v>
      </c>
      <c r="E322" s="510">
        <v>117427.048</v>
      </c>
      <c r="F322" s="510">
        <v>117727.11720000002</v>
      </c>
      <c r="G322" s="511">
        <f t="shared" si="3"/>
        <v>100.25553669713302</v>
      </c>
    </row>
    <row r="323" spans="1:7" x14ac:dyDescent="0.2">
      <c r="A323" s="486"/>
      <c r="B323" s="494"/>
      <c r="C323" s="481" t="s">
        <v>2498</v>
      </c>
      <c r="D323" s="495"/>
      <c r="E323" s="495"/>
      <c r="F323" s="495"/>
      <c r="G323" s="512"/>
    </row>
    <row r="324" spans="1:7" x14ac:dyDescent="0.2">
      <c r="A324" s="513">
        <v>5279</v>
      </c>
      <c r="B324" s="514">
        <v>2229</v>
      </c>
      <c r="C324" s="515" t="s">
        <v>2579</v>
      </c>
      <c r="D324" s="516">
        <v>0</v>
      </c>
      <c r="E324" s="516">
        <v>30.35</v>
      </c>
      <c r="F324" s="516">
        <v>30.373819999999998</v>
      </c>
      <c r="G324" s="517">
        <f t="shared" si="3"/>
        <v>100.07848434925863</v>
      </c>
    </row>
    <row r="325" spans="1:7" x14ac:dyDescent="0.2">
      <c r="A325" s="507">
        <v>5279</v>
      </c>
      <c r="B325" s="508"/>
      <c r="C325" s="509" t="s">
        <v>241</v>
      </c>
      <c r="D325" s="510">
        <v>0</v>
      </c>
      <c r="E325" s="510">
        <v>30.35</v>
      </c>
      <c r="F325" s="510">
        <v>30.373819999999998</v>
      </c>
      <c r="G325" s="511">
        <f t="shared" ref="G325:G409" si="4">F325/E325*100</f>
        <v>100.07848434925863</v>
      </c>
    </row>
    <row r="326" spans="1:7" x14ac:dyDescent="0.2">
      <c r="A326" s="486"/>
      <c r="B326" s="494"/>
      <c r="C326" s="481" t="s">
        <v>2498</v>
      </c>
      <c r="D326" s="495"/>
      <c r="E326" s="495"/>
      <c r="F326" s="495"/>
      <c r="G326" s="512"/>
    </row>
    <row r="327" spans="1:7" x14ac:dyDescent="0.2">
      <c r="A327" s="513">
        <v>5511</v>
      </c>
      <c r="B327" s="514">
        <v>2229</v>
      </c>
      <c r="C327" s="515" t="s">
        <v>2579</v>
      </c>
      <c r="D327" s="516">
        <v>0</v>
      </c>
      <c r="E327" s="516">
        <v>0.3</v>
      </c>
      <c r="F327" s="516">
        <v>0.30257999999999996</v>
      </c>
      <c r="G327" s="517">
        <f t="shared" si="4"/>
        <v>100.86</v>
      </c>
    </row>
    <row r="328" spans="1:7" x14ac:dyDescent="0.2">
      <c r="A328" s="507">
        <v>5511</v>
      </c>
      <c r="B328" s="508"/>
      <c r="C328" s="509" t="s">
        <v>96</v>
      </c>
      <c r="D328" s="510">
        <v>0</v>
      </c>
      <c r="E328" s="510">
        <v>0.3</v>
      </c>
      <c r="F328" s="510">
        <v>0.30257999999999996</v>
      </c>
      <c r="G328" s="511">
        <f t="shared" si="4"/>
        <v>100.86</v>
      </c>
    </row>
    <row r="329" spans="1:7" x14ac:dyDescent="0.2">
      <c r="A329" s="486"/>
      <c r="B329" s="494"/>
      <c r="C329" s="481" t="s">
        <v>2498</v>
      </c>
      <c r="D329" s="495"/>
      <c r="E329" s="495"/>
      <c r="F329" s="495"/>
      <c r="G329" s="512"/>
    </row>
    <row r="330" spans="1:7" ht="25.5" x14ac:dyDescent="0.2">
      <c r="A330" s="513">
        <v>5521</v>
      </c>
      <c r="B330" s="514">
        <v>2132</v>
      </c>
      <c r="C330" s="515" t="s">
        <v>2756</v>
      </c>
      <c r="D330" s="516">
        <v>18</v>
      </c>
      <c r="E330" s="516">
        <v>22.95</v>
      </c>
      <c r="F330" s="516">
        <v>23.4</v>
      </c>
      <c r="G330" s="517">
        <f t="shared" si="4"/>
        <v>101.96078431372548</v>
      </c>
    </row>
    <row r="331" spans="1:7" ht="25.5" x14ac:dyDescent="0.2">
      <c r="A331" s="507">
        <v>5521</v>
      </c>
      <c r="B331" s="508"/>
      <c r="C331" s="509" t="s">
        <v>98</v>
      </c>
      <c r="D331" s="510">
        <v>18</v>
      </c>
      <c r="E331" s="510">
        <v>22.95</v>
      </c>
      <c r="F331" s="510">
        <v>23.4</v>
      </c>
      <c r="G331" s="511">
        <f t="shared" si="4"/>
        <v>101.96078431372548</v>
      </c>
    </row>
    <row r="332" spans="1:7" x14ac:dyDescent="0.2">
      <c r="A332" s="486"/>
      <c r="B332" s="494"/>
      <c r="C332" s="481" t="s">
        <v>2498</v>
      </c>
      <c r="D332" s="495"/>
      <c r="E332" s="495"/>
      <c r="F332" s="495"/>
      <c r="G332" s="512"/>
    </row>
    <row r="333" spans="1:7" ht="25.5" x14ac:dyDescent="0.2">
      <c r="A333" s="513">
        <v>6113</v>
      </c>
      <c r="B333" s="514">
        <v>2310</v>
      </c>
      <c r="C333" s="515" t="s">
        <v>2755</v>
      </c>
      <c r="D333" s="516">
        <v>0</v>
      </c>
      <c r="E333" s="516">
        <v>23.59</v>
      </c>
      <c r="F333" s="516">
        <v>23.59</v>
      </c>
      <c r="G333" s="517">
        <f t="shared" si="4"/>
        <v>100</v>
      </c>
    </row>
    <row r="334" spans="1:7" x14ac:dyDescent="0.2">
      <c r="A334" s="504">
        <v>6113</v>
      </c>
      <c r="B334" s="480">
        <v>2324</v>
      </c>
      <c r="C334" s="505" t="s">
        <v>2754</v>
      </c>
      <c r="D334" s="482">
        <v>0</v>
      </c>
      <c r="E334" s="482">
        <v>246</v>
      </c>
      <c r="F334" s="482">
        <v>288.29831000000001</v>
      </c>
      <c r="G334" s="506">
        <f t="shared" si="4"/>
        <v>117.19443495934961</v>
      </c>
    </row>
    <row r="335" spans="1:7" x14ac:dyDescent="0.2">
      <c r="A335" s="507">
        <v>6113</v>
      </c>
      <c r="B335" s="508"/>
      <c r="C335" s="509" t="s">
        <v>99</v>
      </c>
      <c r="D335" s="510">
        <v>0</v>
      </c>
      <c r="E335" s="510">
        <v>269.58999999999997</v>
      </c>
      <c r="F335" s="510">
        <v>311.88830999999999</v>
      </c>
      <c r="G335" s="511">
        <f t="shared" si="4"/>
        <v>115.68986609295597</v>
      </c>
    </row>
    <row r="336" spans="1:7" x14ac:dyDescent="0.2">
      <c r="A336" s="486"/>
      <c r="B336" s="494"/>
      <c r="C336" s="481" t="s">
        <v>2498</v>
      </c>
      <c r="D336" s="495"/>
      <c r="E336" s="495"/>
      <c r="F336" s="495"/>
      <c r="G336" s="512"/>
    </row>
    <row r="337" spans="1:7" ht="25.5" x14ac:dyDescent="0.2">
      <c r="A337" s="513">
        <v>6172</v>
      </c>
      <c r="B337" s="514">
        <v>2111</v>
      </c>
      <c r="C337" s="515" t="s">
        <v>2758</v>
      </c>
      <c r="D337" s="516">
        <v>1</v>
      </c>
      <c r="E337" s="516">
        <v>1</v>
      </c>
      <c r="F337" s="516">
        <v>0.03</v>
      </c>
      <c r="G337" s="517">
        <f t="shared" si="4"/>
        <v>3</v>
      </c>
    </row>
    <row r="338" spans="1:7" ht="25.5" x14ac:dyDescent="0.2">
      <c r="A338" s="504">
        <v>6172</v>
      </c>
      <c r="B338" s="480">
        <v>2132</v>
      </c>
      <c r="C338" s="505" t="s">
        <v>2756</v>
      </c>
      <c r="D338" s="482">
        <v>0</v>
      </c>
      <c r="E338" s="482">
        <v>1.81</v>
      </c>
      <c r="F338" s="482">
        <v>1.8149999999999999</v>
      </c>
      <c r="G338" s="506">
        <f t="shared" si="4"/>
        <v>100.27624309392264</v>
      </c>
    </row>
    <row r="339" spans="1:7" x14ac:dyDescent="0.2">
      <c r="A339" s="504">
        <v>6172</v>
      </c>
      <c r="B339" s="480">
        <v>2143</v>
      </c>
      <c r="C339" s="505" t="s">
        <v>100</v>
      </c>
      <c r="D339" s="482">
        <v>0</v>
      </c>
      <c r="E339" s="482">
        <v>0</v>
      </c>
      <c r="F339" s="482">
        <v>2.4170000000000001E-2</v>
      </c>
      <c r="G339" s="518" t="s">
        <v>2578</v>
      </c>
    </row>
    <row r="340" spans="1:7" ht="12.75" customHeight="1" x14ac:dyDescent="0.2">
      <c r="A340" s="504">
        <v>6172</v>
      </c>
      <c r="B340" s="480">
        <v>2211</v>
      </c>
      <c r="C340" s="505" t="s">
        <v>2759</v>
      </c>
      <c r="D340" s="482">
        <v>5</v>
      </c>
      <c r="E340" s="482">
        <v>13</v>
      </c>
      <c r="F340" s="482">
        <v>10</v>
      </c>
      <c r="G340" s="506">
        <f t="shared" si="4"/>
        <v>76.923076923076934</v>
      </c>
    </row>
    <row r="341" spans="1:7" x14ac:dyDescent="0.2">
      <c r="A341" s="504">
        <v>6172</v>
      </c>
      <c r="B341" s="480">
        <v>2212</v>
      </c>
      <c r="C341" s="505" t="s">
        <v>2753</v>
      </c>
      <c r="D341" s="482">
        <v>30</v>
      </c>
      <c r="E341" s="482">
        <v>55.1</v>
      </c>
      <c r="F341" s="482">
        <v>65.599999999999994</v>
      </c>
      <c r="G341" s="506">
        <f t="shared" si="4"/>
        <v>119.05626134301268</v>
      </c>
    </row>
    <row r="342" spans="1:7" ht="25.5" x14ac:dyDescent="0.2">
      <c r="A342" s="504">
        <v>6172</v>
      </c>
      <c r="B342" s="480">
        <v>2310</v>
      </c>
      <c r="C342" s="505" t="s">
        <v>2755</v>
      </c>
      <c r="D342" s="482">
        <v>0</v>
      </c>
      <c r="E342" s="482">
        <v>14.49</v>
      </c>
      <c r="F342" s="482">
        <v>14.49</v>
      </c>
      <c r="G342" s="506">
        <f t="shared" si="4"/>
        <v>100</v>
      </c>
    </row>
    <row r="343" spans="1:7" x14ac:dyDescent="0.2">
      <c r="A343" s="504">
        <v>6172</v>
      </c>
      <c r="B343" s="480">
        <v>2324</v>
      </c>
      <c r="C343" s="505" t="s">
        <v>2754</v>
      </c>
      <c r="D343" s="482">
        <v>14045</v>
      </c>
      <c r="E343" s="482">
        <v>11558.88</v>
      </c>
      <c r="F343" s="482">
        <v>11815.52809</v>
      </c>
      <c r="G343" s="506">
        <f t="shared" si="4"/>
        <v>102.22035430768379</v>
      </c>
    </row>
    <row r="344" spans="1:7" x14ac:dyDescent="0.2">
      <c r="A344" s="504">
        <v>6172</v>
      </c>
      <c r="B344" s="480">
        <v>2329</v>
      </c>
      <c r="C344" s="505" t="s">
        <v>61</v>
      </c>
      <c r="D344" s="482">
        <v>0</v>
      </c>
      <c r="E344" s="482">
        <v>0</v>
      </c>
      <c r="F344" s="482">
        <v>0.05</v>
      </c>
      <c r="G344" s="518" t="s">
        <v>2578</v>
      </c>
    </row>
    <row r="345" spans="1:7" x14ac:dyDescent="0.2">
      <c r="A345" s="507">
        <v>6172</v>
      </c>
      <c r="B345" s="508"/>
      <c r="C345" s="509" t="s">
        <v>101</v>
      </c>
      <c r="D345" s="510">
        <v>14081</v>
      </c>
      <c r="E345" s="510">
        <v>11644.28</v>
      </c>
      <c r="F345" s="510">
        <v>11907.537259999999</v>
      </c>
      <c r="G345" s="511">
        <f t="shared" si="4"/>
        <v>102.26082900789055</v>
      </c>
    </row>
    <row r="346" spans="1:7" x14ac:dyDescent="0.2">
      <c r="A346" s="486"/>
      <c r="B346" s="494"/>
      <c r="C346" s="481" t="s">
        <v>2498</v>
      </c>
      <c r="D346" s="495"/>
      <c r="E346" s="495"/>
      <c r="F346" s="495"/>
      <c r="G346" s="512"/>
    </row>
    <row r="347" spans="1:7" x14ac:dyDescent="0.2">
      <c r="A347" s="513">
        <v>6221</v>
      </c>
      <c r="B347" s="514">
        <v>2229</v>
      </c>
      <c r="C347" s="515" t="s">
        <v>2579</v>
      </c>
      <c r="D347" s="516">
        <v>0</v>
      </c>
      <c r="E347" s="516">
        <v>173.3</v>
      </c>
      <c r="F347" s="516">
        <v>173.3</v>
      </c>
      <c r="G347" s="517">
        <f t="shared" si="4"/>
        <v>100</v>
      </c>
    </row>
    <row r="348" spans="1:7" x14ac:dyDescent="0.2">
      <c r="A348" s="507">
        <v>6221</v>
      </c>
      <c r="B348" s="508"/>
      <c r="C348" s="509" t="s">
        <v>2795</v>
      </c>
      <c r="D348" s="510">
        <v>0</v>
      </c>
      <c r="E348" s="510">
        <v>173.3</v>
      </c>
      <c r="F348" s="510">
        <v>173.3</v>
      </c>
      <c r="G348" s="511">
        <f t="shared" si="4"/>
        <v>100</v>
      </c>
    </row>
    <row r="349" spans="1:7" x14ac:dyDescent="0.2">
      <c r="A349" s="486"/>
      <c r="B349" s="494"/>
      <c r="C349" s="481" t="s">
        <v>2498</v>
      </c>
      <c r="D349" s="495"/>
      <c r="E349" s="495"/>
      <c r="F349" s="495"/>
      <c r="G349" s="512"/>
    </row>
    <row r="350" spans="1:7" x14ac:dyDescent="0.2">
      <c r="A350" s="513">
        <v>6310</v>
      </c>
      <c r="B350" s="514">
        <v>2141</v>
      </c>
      <c r="C350" s="515" t="s">
        <v>2762</v>
      </c>
      <c r="D350" s="516">
        <v>80000</v>
      </c>
      <c r="E350" s="516">
        <v>113597.09</v>
      </c>
      <c r="F350" s="516">
        <v>262937.81852000003</v>
      </c>
      <c r="G350" s="517">
        <f t="shared" si="4"/>
        <v>231.46527654889755</v>
      </c>
    </row>
    <row r="351" spans="1:7" x14ac:dyDescent="0.2">
      <c r="A351" s="504">
        <v>6310</v>
      </c>
      <c r="B351" s="480">
        <v>2143</v>
      </c>
      <c r="C351" s="505" t="s">
        <v>100</v>
      </c>
      <c r="D351" s="482">
        <v>0</v>
      </c>
      <c r="E351" s="482">
        <v>0</v>
      </c>
      <c r="F351" s="482">
        <v>1562.09719</v>
      </c>
      <c r="G351" s="518" t="s">
        <v>2578</v>
      </c>
    </row>
    <row r="352" spans="1:7" x14ac:dyDescent="0.2">
      <c r="A352" s="504">
        <v>6310</v>
      </c>
      <c r="B352" s="480">
        <v>2149</v>
      </c>
      <c r="C352" s="505" t="s">
        <v>4075</v>
      </c>
      <c r="D352" s="482">
        <v>0</v>
      </c>
      <c r="E352" s="482">
        <v>0</v>
      </c>
      <c r="F352" s="482">
        <v>41537.5</v>
      </c>
      <c r="G352" s="518" t="s">
        <v>2578</v>
      </c>
    </row>
    <row r="353" spans="1:7" x14ac:dyDescent="0.2">
      <c r="A353" s="504">
        <v>6310</v>
      </c>
      <c r="B353" s="480">
        <v>2329</v>
      </c>
      <c r="C353" s="505" t="s">
        <v>61</v>
      </c>
      <c r="D353" s="482">
        <v>0</v>
      </c>
      <c r="E353" s="482">
        <v>2.4</v>
      </c>
      <c r="F353" s="482">
        <v>2.4</v>
      </c>
      <c r="G353" s="506">
        <f t="shared" si="4"/>
        <v>100</v>
      </c>
    </row>
    <row r="354" spans="1:7" x14ac:dyDescent="0.2">
      <c r="A354" s="507">
        <v>6310</v>
      </c>
      <c r="B354" s="508"/>
      <c r="C354" s="509" t="s">
        <v>102</v>
      </c>
      <c r="D354" s="510">
        <v>80000</v>
      </c>
      <c r="E354" s="510">
        <v>113599.49</v>
      </c>
      <c r="F354" s="510">
        <v>306039.81571000011</v>
      </c>
      <c r="G354" s="511">
        <f t="shared" si="4"/>
        <v>269.40245568884166</v>
      </c>
    </row>
    <row r="355" spans="1:7" x14ac:dyDescent="0.2">
      <c r="A355" s="486"/>
      <c r="B355" s="494"/>
      <c r="C355" s="481" t="s">
        <v>2498</v>
      </c>
      <c r="D355" s="495"/>
      <c r="E355" s="495"/>
      <c r="F355" s="495"/>
      <c r="G355" s="512"/>
    </row>
    <row r="356" spans="1:7" x14ac:dyDescent="0.2">
      <c r="A356" s="513">
        <v>6320</v>
      </c>
      <c r="B356" s="514">
        <v>2322</v>
      </c>
      <c r="C356" s="515" t="s">
        <v>2763</v>
      </c>
      <c r="D356" s="516">
        <v>50000</v>
      </c>
      <c r="E356" s="516">
        <v>142641.42000000001</v>
      </c>
      <c r="F356" s="516">
        <v>142772.242</v>
      </c>
      <c r="G356" s="517">
        <f t="shared" si="4"/>
        <v>100.09171389348197</v>
      </c>
    </row>
    <row r="357" spans="1:7" x14ac:dyDescent="0.2">
      <c r="A357" s="504">
        <v>6320</v>
      </c>
      <c r="B357" s="480">
        <v>2324</v>
      </c>
      <c r="C357" s="505" t="s">
        <v>2754</v>
      </c>
      <c r="D357" s="482">
        <v>0</v>
      </c>
      <c r="E357" s="482">
        <v>819.38</v>
      </c>
      <c r="F357" s="482">
        <v>819.38699999999994</v>
      </c>
      <c r="G357" s="506">
        <f t="shared" si="4"/>
        <v>100.00085430447412</v>
      </c>
    </row>
    <row r="358" spans="1:7" x14ac:dyDescent="0.2">
      <c r="A358" s="507">
        <v>6320</v>
      </c>
      <c r="B358" s="508"/>
      <c r="C358" s="509" t="s">
        <v>103</v>
      </c>
      <c r="D358" s="510">
        <v>50000</v>
      </c>
      <c r="E358" s="510">
        <v>143460.79999999999</v>
      </c>
      <c r="F358" s="510">
        <v>143591.62899999999</v>
      </c>
      <c r="G358" s="511">
        <f t="shared" si="4"/>
        <v>100.09119494663349</v>
      </c>
    </row>
    <row r="359" spans="1:7" x14ac:dyDescent="0.2">
      <c r="A359" s="486"/>
      <c r="B359" s="494"/>
      <c r="C359" s="481" t="s">
        <v>2498</v>
      </c>
      <c r="D359" s="495"/>
      <c r="E359" s="495"/>
      <c r="F359" s="495"/>
      <c r="G359" s="512"/>
    </row>
    <row r="360" spans="1:7" ht="25.5" x14ac:dyDescent="0.2">
      <c r="A360" s="513">
        <v>6402</v>
      </c>
      <c r="B360" s="514">
        <v>2223</v>
      </c>
      <c r="C360" s="515" t="s">
        <v>2764</v>
      </c>
      <c r="D360" s="516">
        <v>372</v>
      </c>
      <c r="E360" s="516">
        <v>0</v>
      </c>
      <c r="F360" s="516">
        <v>0</v>
      </c>
      <c r="G360" s="519" t="s">
        <v>2578</v>
      </c>
    </row>
    <row r="361" spans="1:7" x14ac:dyDescent="0.2">
      <c r="A361" s="504">
        <v>6402</v>
      </c>
      <c r="B361" s="480">
        <v>2229</v>
      </c>
      <c r="C361" s="505" t="s">
        <v>2579</v>
      </c>
      <c r="D361" s="482">
        <v>0</v>
      </c>
      <c r="E361" s="482">
        <v>32489.287</v>
      </c>
      <c r="F361" s="482">
        <v>32489.273850000001</v>
      </c>
      <c r="G361" s="506">
        <f t="shared" si="4"/>
        <v>99.999959525119777</v>
      </c>
    </row>
    <row r="362" spans="1:7" x14ac:dyDescent="0.2">
      <c r="A362" s="507">
        <v>6402</v>
      </c>
      <c r="B362" s="508"/>
      <c r="C362" s="509" t="s">
        <v>2580</v>
      </c>
      <c r="D362" s="510">
        <v>372</v>
      </c>
      <c r="E362" s="510">
        <v>32489.287</v>
      </c>
      <c r="F362" s="510">
        <v>32489.273850000001</v>
      </c>
      <c r="G362" s="511">
        <f t="shared" si="4"/>
        <v>99.999959525119777</v>
      </c>
    </row>
    <row r="363" spans="1:7" x14ac:dyDescent="0.2">
      <c r="A363" s="486"/>
      <c r="B363" s="494"/>
      <c r="C363" s="481" t="s">
        <v>2498</v>
      </c>
      <c r="D363" s="495"/>
      <c r="E363" s="495"/>
      <c r="F363" s="495"/>
      <c r="G363" s="512"/>
    </row>
    <row r="364" spans="1:7" x14ac:dyDescent="0.2">
      <c r="A364" s="513">
        <v>6409</v>
      </c>
      <c r="B364" s="514">
        <v>2229</v>
      </c>
      <c r="C364" s="515" t="s">
        <v>2579</v>
      </c>
      <c r="D364" s="516">
        <v>0</v>
      </c>
      <c r="E364" s="516">
        <v>8461.2369999999992</v>
      </c>
      <c r="F364" s="516">
        <v>8574.1230599999981</v>
      </c>
      <c r="G364" s="517">
        <f t="shared" si="4"/>
        <v>101.33415551414053</v>
      </c>
    </row>
    <row r="365" spans="1:7" x14ac:dyDescent="0.2">
      <c r="A365" s="507">
        <v>6409</v>
      </c>
      <c r="B365" s="508"/>
      <c r="C365" s="509" t="s">
        <v>104</v>
      </c>
      <c r="D365" s="510">
        <v>0</v>
      </c>
      <c r="E365" s="510">
        <v>8461.2369999999992</v>
      </c>
      <c r="F365" s="510">
        <v>8574.1230599999999</v>
      </c>
      <c r="G365" s="511">
        <f t="shared" si="4"/>
        <v>101.33415551414056</v>
      </c>
    </row>
    <row r="366" spans="1:7" x14ac:dyDescent="0.2">
      <c r="A366" s="486"/>
      <c r="B366" s="494"/>
      <c r="C366" s="481" t="s">
        <v>2498</v>
      </c>
      <c r="D366" s="495"/>
      <c r="E366" s="495"/>
      <c r="F366" s="495"/>
      <c r="G366" s="512"/>
    </row>
    <row r="367" spans="1:7" ht="25.5" x14ac:dyDescent="0.2">
      <c r="A367" s="522"/>
      <c r="B367" s="514">
        <v>2412</v>
      </c>
      <c r="C367" s="523" t="s">
        <v>2765</v>
      </c>
      <c r="D367" s="516">
        <v>11640</v>
      </c>
      <c r="E367" s="524">
        <v>18828.66</v>
      </c>
      <c r="F367" s="516">
        <v>19020.920619999997</v>
      </c>
      <c r="G367" s="525">
        <f t="shared" ref="G367:G374" si="5">F367/E367*100</f>
        <v>101.02110622848359</v>
      </c>
    </row>
    <row r="368" spans="1:7" ht="25.5" x14ac:dyDescent="0.2">
      <c r="A368" s="486"/>
      <c r="B368" s="480">
        <v>2420</v>
      </c>
      <c r="C368" s="481" t="s">
        <v>2766</v>
      </c>
      <c r="D368" s="482">
        <v>199842</v>
      </c>
      <c r="E368" s="483">
        <v>197315</v>
      </c>
      <c r="F368" s="482">
        <v>197315</v>
      </c>
      <c r="G368" s="484">
        <f t="shared" si="5"/>
        <v>100</v>
      </c>
    </row>
    <row r="369" spans="1:13" x14ac:dyDescent="0.2">
      <c r="A369" s="486"/>
      <c r="B369" s="480">
        <v>2441</v>
      </c>
      <c r="C369" s="481" t="s">
        <v>105</v>
      </c>
      <c r="D369" s="482">
        <v>16350</v>
      </c>
      <c r="E369" s="483">
        <v>19580.705000000002</v>
      </c>
      <c r="F369" s="482">
        <v>20120.141250000001</v>
      </c>
      <c r="G369" s="484">
        <f t="shared" si="5"/>
        <v>102.75493783293297</v>
      </c>
    </row>
    <row r="370" spans="1:13" ht="25.5" x14ac:dyDescent="0.2">
      <c r="A370" s="486"/>
      <c r="B370" s="480">
        <v>2449</v>
      </c>
      <c r="C370" s="481" t="s">
        <v>3058</v>
      </c>
      <c r="D370" s="482">
        <v>6672</v>
      </c>
      <c r="E370" s="483">
        <v>5560</v>
      </c>
      <c r="F370" s="482">
        <v>5560</v>
      </c>
      <c r="G370" s="484">
        <f t="shared" si="5"/>
        <v>100</v>
      </c>
    </row>
    <row r="371" spans="1:13" ht="25.5" x14ac:dyDescent="0.2">
      <c r="A371" s="486"/>
      <c r="B371" s="480">
        <v>2451</v>
      </c>
      <c r="C371" s="481" t="s">
        <v>106</v>
      </c>
      <c r="D371" s="482">
        <v>391134</v>
      </c>
      <c r="E371" s="483">
        <v>314634.86</v>
      </c>
      <c r="F371" s="482">
        <v>315321.49257</v>
      </c>
      <c r="G371" s="484">
        <f t="shared" si="5"/>
        <v>100.21823156213523</v>
      </c>
    </row>
    <row r="372" spans="1:13" ht="25.5" x14ac:dyDescent="0.2">
      <c r="A372" s="486"/>
      <c r="B372" s="480">
        <v>2459</v>
      </c>
      <c r="C372" s="481" t="s">
        <v>3059</v>
      </c>
      <c r="D372" s="482">
        <v>1400</v>
      </c>
      <c r="E372" s="483">
        <v>1400</v>
      </c>
      <c r="F372" s="482">
        <v>1400</v>
      </c>
      <c r="G372" s="484">
        <f t="shared" si="5"/>
        <v>100</v>
      </c>
    </row>
    <row r="373" spans="1:13" x14ac:dyDescent="0.2">
      <c r="A373" s="486"/>
      <c r="B373" s="480">
        <v>2460</v>
      </c>
      <c r="C373" s="481" t="s">
        <v>3347</v>
      </c>
      <c r="D373" s="482">
        <v>0</v>
      </c>
      <c r="E373" s="483">
        <v>1974.95</v>
      </c>
      <c r="F373" s="482">
        <v>2011.2149999999999</v>
      </c>
      <c r="G373" s="484">
        <f t="shared" si="5"/>
        <v>101.83624901896249</v>
      </c>
    </row>
    <row r="374" spans="1:13" ht="13.5" thickBot="1" x14ac:dyDescent="0.25">
      <c r="A374" s="487" t="s">
        <v>59</v>
      </c>
      <c r="B374" s="488"/>
      <c r="C374" s="489" t="s">
        <v>107</v>
      </c>
      <c r="D374" s="490">
        <v>627038</v>
      </c>
      <c r="E374" s="491">
        <v>559294.17500000005</v>
      </c>
      <c r="F374" s="490">
        <v>560748.76944000006</v>
      </c>
      <c r="G374" s="492">
        <f t="shared" si="5"/>
        <v>100.26007680841661</v>
      </c>
    </row>
    <row r="375" spans="1:13" x14ac:dyDescent="0.2">
      <c r="A375" s="494"/>
      <c r="B375" s="494"/>
      <c r="C375" s="481" t="s">
        <v>2498</v>
      </c>
      <c r="D375" s="495"/>
      <c r="E375" s="495"/>
      <c r="F375" s="495"/>
      <c r="G375" s="526"/>
    </row>
    <row r="376" spans="1:13" s="464" customFormat="1" x14ac:dyDescent="0.2">
      <c r="A376" s="497"/>
      <c r="B376" s="497"/>
      <c r="C376" s="498"/>
      <c r="D376" s="499"/>
      <c r="E376" s="499"/>
      <c r="F376" s="499"/>
      <c r="G376" s="500"/>
      <c r="H376" s="463"/>
      <c r="I376" s="463"/>
      <c r="J376" s="463"/>
      <c r="K376" s="463"/>
      <c r="L376" s="463"/>
      <c r="M376" s="463"/>
    </row>
    <row r="377" spans="1:13" s="464" customFormat="1" ht="16.5" customHeight="1" x14ac:dyDescent="0.2">
      <c r="A377" s="470" t="s">
        <v>7</v>
      </c>
      <c r="B377" s="497"/>
      <c r="C377" s="498"/>
      <c r="D377" s="499"/>
      <c r="E377" s="499"/>
      <c r="F377" s="499"/>
      <c r="G377" s="500"/>
      <c r="H377" s="463"/>
      <c r="I377" s="463"/>
      <c r="J377" s="463"/>
      <c r="K377" s="463"/>
      <c r="L377" s="463"/>
      <c r="M377" s="463"/>
    </row>
    <row r="378" spans="1:13" s="463" customFormat="1" ht="12.75" customHeight="1" thickBot="1" x14ac:dyDescent="0.25">
      <c r="A378" s="470"/>
      <c r="B378" s="471"/>
      <c r="C378" s="471"/>
      <c r="D378" s="472"/>
      <c r="E378" s="472"/>
      <c r="F378" s="472"/>
      <c r="G378" s="473" t="s">
        <v>2</v>
      </c>
    </row>
    <row r="379" spans="1:13" s="463" customFormat="1" ht="36" customHeight="1" thickBot="1" x14ac:dyDescent="0.25">
      <c r="A379" s="474" t="s">
        <v>4074</v>
      </c>
      <c r="B379" s="501" t="s">
        <v>54</v>
      </c>
      <c r="C379" s="501" t="s">
        <v>55</v>
      </c>
      <c r="D379" s="502" t="s">
        <v>56</v>
      </c>
      <c r="E379" s="502" t="s">
        <v>57</v>
      </c>
      <c r="F379" s="502" t="s">
        <v>1</v>
      </c>
      <c r="G379" s="503" t="s">
        <v>58</v>
      </c>
    </row>
    <row r="380" spans="1:13" x14ac:dyDescent="0.2">
      <c r="A380" s="479">
        <v>2212</v>
      </c>
      <c r="B380" s="480">
        <v>3119</v>
      </c>
      <c r="C380" s="481" t="s">
        <v>4076</v>
      </c>
      <c r="D380" s="482">
        <v>0</v>
      </c>
      <c r="E380" s="483">
        <v>7607.91</v>
      </c>
      <c r="F380" s="482">
        <v>7607.91158</v>
      </c>
      <c r="G380" s="484">
        <f t="shared" si="4"/>
        <v>100.00002076785873</v>
      </c>
    </row>
    <row r="381" spans="1:13" x14ac:dyDescent="0.2">
      <c r="A381" s="527">
        <v>2212</v>
      </c>
      <c r="B381" s="508"/>
      <c r="C381" s="528" t="s">
        <v>62</v>
      </c>
      <c r="D381" s="510">
        <v>0</v>
      </c>
      <c r="E381" s="529">
        <v>7607.91</v>
      </c>
      <c r="F381" s="510">
        <v>7607.91158</v>
      </c>
      <c r="G381" s="530">
        <f t="shared" si="4"/>
        <v>100.00002076785873</v>
      </c>
    </row>
    <row r="382" spans="1:13" x14ac:dyDescent="0.2">
      <c r="A382" s="486"/>
      <c r="B382" s="531"/>
      <c r="C382" s="532" t="s">
        <v>2498</v>
      </c>
      <c r="D382" s="533"/>
      <c r="E382" s="533"/>
      <c r="F382" s="533"/>
      <c r="G382" s="512"/>
    </row>
    <row r="383" spans="1:13" x14ac:dyDescent="0.2">
      <c r="A383" s="522">
        <v>3639</v>
      </c>
      <c r="B383" s="514">
        <v>3111</v>
      </c>
      <c r="C383" s="523" t="s">
        <v>2767</v>
      </c>
      <c r="D383" s="516">
        <v>4522</v>
      </c>
      <c r="E383" s="524">
        <v>60544.66</v>
      </c>
      <c r="F383" s="516">
        <v>61005.875639999998</v>
      </c>
      <c r="G383" s="525">
        <f t="shared" si="4"/>
        <v>100.76177757047442</v>
      </c>
    </row>
    <row r="384" spans="1:13" ht="25.5" x14ac:dyDescent="0.2">
      <c r="A384" s="479">
        <v>3639</v>
      </c>
      <c r="B384" s="480">
        <v>3112</v>
      </c>
      <c r="C384" s="481" t="s">
        <v>2768</v>
      </c>
      <c r="D384" s="482">
        <v>1081</v>
      </c>
      <c r="E384" s="483">
        <v>7355.25</v>
      </c>
      <c r="F384" s="482">
        <v>7355.2569999999996</v>
      </c>
      <c r="G384" s="484">
        <f t="shared" si="4"/>
        <v>100.00009517011659</v>
      </c>
    </row>
    <row r="385" spans="1:13" x14ac:dyDescent="0.2">
      <c r="A385" s="479">
        <v>3639</v>
      </c>
      <c r="B385" s="480">
        <v>3201</v>
      </c>
      <c r="C385" s="481" t="s">
        <v>4077</v>
      </c>
      <c r="D385" s="482">
        <v>0</v>
      </c>
      <c r="E385" s="483">
        <v>6.75</v>
      </c>
      <c r="F385" s="482">
        <v>6.75</v>
      </c>
      <c r="G385" s="484">
        <f t="shared" si="4"/>
        <v>100</v>
      </c>
    </row>
    <row r="386" spans="1:13" ht="26.25" thickBot="1" x14ac:dyDescent="0.25">
      <c r="A386" s="487">
        <v>3639</v>
      </c>
      <c r="B386" s="488"/>
      <c r="C386" s="534" t="s">
        <v>84</v>
      </c>
      <c r="D386" s="490">
        <v>5603</v>
      </c>
      <c r="E386" s="491">
        <v>67906.66</v>
      </c>
      <c r="F386" s="490">
        <v>68367.882639999996</v>
      </c>
      <c r="G386" s="492">
        <f t="shared" si="4"/>
        <v>100.67920089134113</v>
      </c>
    </row>
    <row r="387" spans="1:13" s="535" customFormat="1" x14ac:dyDescent="0.2">
      <c r="B387" s="494"/>
      <c r="C387" s="481" t="s">
        <v>2498</v>
      </c>
      <c r="D387" s="495"/>
      <c r="E387" s="495"/>
      <c r="F387" s="495"/>
      <c r="G387" s="496"/>
    </row>
    <row r="388" spans="1:13" s="464" customFormat="1" x14ac:dyDescent="0.2">
      <c r="A388" s="497"/>
      <c r="B388" s="497"/>
      <c r="C388" s="498"/>
      <c r="D388" s="499"/>
      <c r="E388" s="499"/>
      <c r="F388" s="499"/>
      <c r="G388" s="500"/>
      <c r="H388" s="463"/>
      <c r="I388" s="463"/>
      <c r="J388" s="463"/>
      <c r="K388" s="463"/>
      <c r="L388" s="463"/>
      <c r="M388" s="463"/>
    </row>
    <row r="389" spans="1:13" s="464" customFormat="1" ht="16.5" customHeight="1" x14ac:dyDescent="0.2">
      <c r="A389" s="470" t="s">
        <v>108</v>
      </c>
      <c r="B389" s="497"/>
      <c r="C389" s="498"/>
      <c r="D389" s="499"/>
      <c r="E389" s="499"/>
      <c r="F389" s="499"/>
      <c r="G389" s="500"/>
      <c r="H389" s="463"/>
      <c r="I389" s="463"/>
      <c r="J389" s="463"/>
      <c r="K389" s="463"/>
      <c r="L389" s="463"/>
      <c r="M389" s="463"/>
    </row>
    <row r="390" spans="1:13" s="463" customFormat="1" ht="12.75" customHeight="1" thickBot="1" x14ac:dyDescent="0.25">
      <c r="A390" s="470"/>
      <c r="B390" s="471"/>
      <c r="C390" s="471"/>
      <c r="D390" s="472"/>
      <c r="E390" s="472"/>
      <c r="F390" s="472"/>
      <c r="G390" s="473" t="s">
        <v>2</v>
      </c>
    </row>
    <row r="391" spans="1:13" s="463" customFormat="1" ht="36" customHeight="1" thickBot="1" x14ac:dyDescent="0.25">
      <c r="A391" s="474" t="s">
        <v>4074</v>
      </c>
      <c r="B391" s="501" t="s">
        <v>54</v>
      </c>
      <c r="C391" s="501" t="s">
        <v>55</v>
      </c>
      <c r="D391" s="502" t="s">
        <v>56</v>
      </c>
      <c r="E391" s="502" t="s">
        <v>57</v>
      </c>
      <c r="F391" s="502" t="s">
        <v>1</v>
      </c>
      <c r="G391" s="503" t="s">
        <v>58</v>
      </c>
    </row>
    <row r="392" spans="1:13" ht="25.5" x14ac:dyDescent="0.2">
      <c r="A392" s="479"/>
      <c r="B392" s="480">
        <v>4111</v>
      </c>
      <c r="C392" s="481" t="s">
        <v>109</v>
      </c>
      <c r="D392" s="482">
        <v>500</v>
      </c>
      <c r="E392" s="483">
        <v>143472</v>
      </c>
      <c r="F392" s="482">
        <v>143100.1</v>
      </c>
      <c r="G392" s="484">
        <f t="shared" si="4"/>
        <v>99.740785658525709</v>
      </c>
    </row>
    <row r="393" spans="1:13" ht="25.5" x14ac:dyDescent="0.2">
      <c r="A393" s="486"/>
      <c r="B393" s="480">
        <v>4112</v>
      </c>
      <c r="C393" s="481" t="s">
        <v>110</v>
      </c>
      <c r="D393" s="482">
        <v>230958</v>
      </c>
      <c r="E393" s="483">
        <v>230958</v>
      </c>
      <c r="F393" s="482">
        <v>230957.3</v>
      </c>
      <c r="G393" s="484">
        <f t="shared" si="4"/>
        <v>99.99969691459053</v>
      </c>
    </row>
    <row r="394" spans="1:13" x14ac:dyDescent="0.2">
      <c r="A394" s="486"/>
      <c r="B394" s="480">
        <v>4113</v>
      </c>
      <c r="C394" s="481" t="s">
        <v>2581</v>
      </c>
      <c r="D394" s="482">
        <v>0</v>
      </c>
      <c r="E394" s="483">
        <v>108640</v>
      </c>
      <c r="F394" s="482">
        <v>108640</v>
      </c>
      <c r="G394" s="484">
        <f t="shared" si="4"/>
        <v>100</v>
      </c>
    </row>
    <row r="395" spans="1:13" ht="25.5" x14ac:dyDescent="0.2">
      <c r="A395" s="486"/>
      <c r="B395" s="480">
        <v>4116</v>
      </c>
      <c r="C395" s="481" t="s">
        <v>111</v>
      </c>
      <c r="D395" s="482">
        <v>26198483</v>
      </c>
      <c r="E395" s="483">
        <v>27574867.837000001</v>
      </c>
      <c r="F395" s="482">
        <v>27579657.247010004</v>
      </c>
      <c r="G395" s="484">
        <f t="shared" si="4"/>
        <v>100.01736875055327</v>
      </c>
    </row>
    <row r="396" spans="1:13" x14ac:dyDescent="0.2">
      <c r="A396" s="486"/>
      <c r="B396" s="480">
        <v>4118</v>
      </c>
      <c r="C396" s="481" t="s">
        <v>112</v>
      </c>
      <c r="D396" s="482">
        <v>0</v>
      </c>
      <c r="E396" s="483">
        <v>1637.28</v>
      </c>
      <c r="F396" s="482">
        <v>1265.2452700000003</v>
      </c>
      <c r="G396" s="484">
        <f t="shared" si="4"/>
        <v>77.27726900713381</v>
      </c>
    </row>
    <row r="397" spans="1:13" ht="25.5" x14ac:dyDescent="0.2">
      <c r="A397" s="486"/>
      <c r="B397" s="480">
        <v>4119</v>
      </c>
      <c r="C397" s="481" t="s">
        <v>2769</v>
      </c>
      <c r="D397" s="482">
        <v>0</v>
      </c>
      <c r="E397" s="483">
        <v>6783.13</v>
      </c>
      <c r="F397" s="482">
        <v>6783.1264199999996</v>
      </c>
      <c r="G397" s="484">
        <f t="shared" si="4"/>
        <v>99.999947222005176</v>
      </c>
    </row>
    <row r="398" spans="1:13" x14ac:dyDescent="0.2">
      <c r="A398" s="486"/>
      <c r="B398" s="480">
        <v>4121</v>
      </c>
      <c r="C398" s="481" t="s">
        <v>113</v>
      </c>
      <c r="D398" s="482">
        <v>86161</v>
      </c>
      <c r="E398" s="483">
        <v>91311.137000000002</v>
      </c>
      <c r="F398" s="482">
        <v>91161.107000000004</v>
      </c>
      <c r="G398" s="484">
        <f t="shared" si="4"/>
        <v>99.835693646000706</v>
      </c>
    </row>
    <row r="399" spans="1:13" x14ac:dyDescent="0.2">
      <c r="A399" s="486"/>
      <c r="B399" s="480">
        <v>4122</v>
      </c>
      <c r="C399" s="481" t="s">
        <v>114</v>
      </c>
      <c r="D399" s="482">
        <v>52726</v>
      </c>
      <c r="E399" s="483">
        <v>55313.245000000003</v>
      </c>
      <c r="F399" s="482">
        <v>55313.245000000003</v>
      </c>
      <c r="G399" s="484">
        <f t="shared" si="4"/>
        <v>100</v>
      </c>
    </row>
    <row r="400" spans="1:13" ht="38.25" x14ac:dyDescent="0.2">
      <c r="A400" s="486"/>
      <c r="B400" s="480">
        <v>4152</v>
      </c>
      <c r="C400" s="481" t="s">
        <v>2770</v>
      </c>
      <c r="D400" s="482">
        <v>10875</v>
      </c>
      <c r="E400" s="483">
        <v>2096.5100000000002</v>
      </c>
      <c r="F400" s="482">
        <v>2096.4856199999999</v>
      </c>
      <c r="G400" s="484">
        <f t="shared" si="4"/>
        <v>99.998837115014936</v>
      </c>
    </row>
    <row r="401" spans="1:7" x14ac:dyDescent="0.2">
      <c r="A401" s="486"/>
      <c r="B401" s="480">
        <v>4171</v>
      </c>
      <c r="C401" s="481" t="s">
        <v>4078</v>
      </c>
      <c r="D401" s="482">
        <v>0</v>
      </c>
      <c r="E401" s="483">
        <v>0</v>
      </c>
      <c r="F401" s="482">
        <v>11167.42275</v>
      </c>
      <c r="G401" s="536" t="s">
        <v>2578</v>
      </c>
    </row>
    <row r="402" spans="1:7" x14ac:dyDescent="0.2">
      <c r="A402" s="507" t="s">
        <v>59</v>
      </c>
      <c r="B402" s="508"/>
      <c r="C402" s="528" t="s">
        <v>115</v>
      </c>
      <c r="D402" s="510">
        <v>26579703</v>
      </c>
      <c r="E402" s="529">
        <v>28215079.139000002</v>
      </c>
      <c r="F402" s="510">
        <v>28230141.279070001</v>
      </c>
      <c r="G402" s="530">
        <f t="shared" si="4"/>
        <v>100.05338329903594</v>
      </c>
    </row>
    <row r="403" spans="1:7" x14ac:dyDescent="0.2">
      <c r="A403" s="486"/>
      <c r="C403" s="481"/>
      <c r="D403" s="483"/>
      <c r="E403" s="483"/>
      <c r="F403" s="483"/>
      <c r="G403" s="536"/>
    </row>
    <row r="404" spans="1:7" ht="25.5" x14ac:dyDescent="0.2">
      <c r="A404" s="538"/>
      <c r="B404" s="514">
        <v>4211</v>
      </c>
      <c r="C404" s="523" t="s">
        <v>2582</v>
      </c>
      <c r="D404" s="516">
        <v>0</v>
      </c>
      <c r="E404" s="524">
        <v>25.6</v>
      </c>
      <c r="F404" s="516">
        <v>25.6</v>
      </c>
      <c r="G404" s="525">
        <f t="shared" si="4"/>
        <v>100</v>
      </c>
    </row>
    <row r="405" spans="1:7" ht="12.75" customHeight="1" x14ac:dyDescent="0.2">
      <c r="A405" s="486"/>
      <c r="B405" s="480">
        <v>4216</v>
      </c>
      <c r="C405" s="481" t="s">
        <v>116</v>
      </c>
      <c r="D405" s="482">
        <v>1279250</v>
      </c>
      <c r="E405" s="483">
        <v>391499.92200000002</v>
      </c>
      <c r="F405" s="482">
        <v>391492.88687000005</v>
      </c>
      <c r="G405" s="484">
        <f t="shared" si="4"/>
        <v>99.998203031570469</v>
      </c>
    </row>
    <row r="406" spans="1:7" x14ac:dyDescent="0.2">
      <c r="A406" s="486"/>
      <c r="B406" s="480">
        <v>4218</v>
      </c>
      <c r="C406" s="481" t="s">
        <v>4079</v>
      </c>
      <c r="D406" s="482">
        <v>0</v>
      </c>
      <c r="E406" s="483">
        <v>56881.64</v>
      </c>
      <c r="F406" s="482">
        <v>56881.613979999995</v>
      </c>
      <c r="G406" s="484">
        <f t="shared" si="4"/>
        <v>99.999954255889946</v>
      </c>
    </row>
    <row r="407" spans="1:7" x14ac:dyDescent="0.2">
      <c r="A407" s="486"/>
      <c r="B407" s="480">
        <v>4221</v>
      </c>
      <c r="C407" s="481" t="s">
        <v>117</v>
      </c>
      <c r="D407" s="482">
        <v>110700</v>
      </c>
      <c r="E407" s="483">
        <v>182491.28</v>
      </c>
      <c r="F407" s="482">
        <v>191814.52306000001</v>
      </c>
      <c r="G407" s="484">
        <f t="shared" si="4"/>
        <v>105.10887044027528</v>
      </c>
    </row>
    <row r="408" spans="1:7" ht="25.5" x14ac:dyDescent="0.2">
      <c r="A408" s="486"/>
      <c r="B408" s="480">
        <v>4232</v>
      </c>
      <c r="C408" s="481" t="s">
        <v>4080</v>
      </c>
      <c r="D408" s="482">
        <v>0</v>
      </c>
      <c r="E408" s="483">
        <v>2497.61</v>
      </c>
      <c r="F408" s="482">
        <v>2497.6095499999997</v>
      </c>
      <c r="G408" s="484">
        <f t="shared" si="4"/>
        <v>99.999981982775509</v>
      </c>
    </row>
    <row r="409" spans="1:7" x14ac:dyDescent="0.2">
      <c r="A409" s="507" t="s">
        <v>59</v>
      </c>
      <c r="B409" s="508"/>
      <c r="C409" s="528" t="s">
        <v>118</v>
      </c>
      <c r="D409" s="510">
        <v>1389950</v>
      </c>
      <c r="E409" s="529">
        <v>633396.05200000003</v>
      </c>
      <c r="F409" s="510">
        <v>642712.23346000013</v>
      </c>
      <c r="G409" s="530">
        <f t="shared" si="4"/>
        <v>101.47083036444316</v>
      </c>
    </row>
    <row r="410" spans="1:7" x14ac:dyDescent="0.2">
      <c r="A410" s="527"/>
      <c r="B410" s="531"/>
      <c r="C410" s="539"/>
      <c r="D410" s="533"/>
      <c r="E410" s="533"/>
      <c r="F410" s="533"/>
      <c r="G410" s="540"/>
    </row>
    <row r="411" spans="1:7" x14ac:dyDescent="0.2">
      <c r="A411" s="504">
        <v>6330</v>
      </c>
      <c r="B411" s="514">
        <v>4134</v>
      </c>
      <c r="C411" s="481" t="s">
        <v>119</v>
      </c>
      <c r="D411" s="541">
        <v>0</v>
      </c>
      <c r="E411" s="541">
        <v>0</v>
      </c>
      <c r="F411" s="541">
        <v>28467130.434629999</v>
      </c>
      <c r="G411" s="542" t="s">
        <v>2578</v>
      </c>
    </row>
    <row r="412" spans="1:7" x14ac:dyDescent="0.2">
      <c r="A412" s="504">
        <v>6330</v>
      </c>
      <c r="B412" s="480">
        <v>4139</v>
      </c>
      <c r="C412" s="481" t="s">
        <v>120</v>
      </c>
      <c r="D412" s="541">
        <v>0</v>
      </c>
      <c r="E412" s="541">
        <v>0</v>
      </c>
      <c r="F412" s="541">
        <v>113685.9</v>
      </c>
      <c r="G412" s="542" t="s">
        <v>2578</v>
      </c>
    </row>
    <row r="413" spans="1:7" ht="26.25" thickBot="1" x14ac:dyDescent="0.25">
      <c r="A413" s="543">
        <v>6330</v>
      </c>
      <c r="B413" s="544"/>
      <c r="C413" s="534" t="s">
        <v>121</v>
      </c>
      <c r="D413" s="545">
        <v>0</v>
      </c>
      <c r="E413" s="546">
        <v>0</v>
      </c>
      <c r="F413" s="545">
        <v>28580816.334629998</v>
      </c>
      <c r="G413" s="547" t="s">
        <v>2578</v>
      </c>
    </row>
    <row r="416" spans="1:7" ht="13.5" thickBot="1" x14ac:dyDescent="0.25"/>
    <row r="417" spans="1:7" ht="15" customHeight="1" x14ac:dyDescent="0.2">
      <c r="A417" s="548"/>
      <c r="B417" s="548"/>
      <c r="C417" s="549" t="s">
        <v>2574</v>
      </c>
      <c r="D417" s="550">
        <v>10772400</v>
      </c>
      <c r="E417" s="551">
        <v>11164161.185000001</v>
      </c>
      <c r="F417" s="550">
        <v>11445015.007509999</v>
      </c>
      <c r="G417" s="552">
        <f t="shared" ref="G417" si="6">F417/E417*100</f>
        <v>102.51567330367237</v>
      </c>
    </row>
    <row r="418" spans="1:7" ht="15" customHeight="1" x14ac:dyDescent="0.2">
      <c r="A418" s="553"/>
      <c r="B418" s="553"/>
      <c r="C418" s="554" t="s">
        <v>2575</v>
      </c>
      <c r="D418" s="555">
        <v>833043</v>
      </c>
      <c r="E418" s="556">
        <v>1262847.291</v>
      </c>
      <c r="F418" s="555">
        <v>1462587.2396199999</v>
      </c>
      <c r="G418" s="557">
        <f>F418/E418*100</f>
        <v>115.81663515798759</v>
      </c>
    </row>
    <row r="419" spans="1:7" ht="15" customHeight="1" x14ac:dyDescent="0.2">
      <c r="A419" s="553"/>
      <c r="B419" s="553"/>
      <c r="C419" s="554" t="s">
        <v>2576</v>
      </c>
      <c r="D419" s="555">
        <v>5603</v>
      </c>
      <c r="E419" s="556">
        <v>75514.570000000007</v>
      </c>
      <c r="F419" s="555">
        <v>75975.794219999996</v>
      </c>
      <c r="G419" s="557">
        <f>F419/E419*100</f>
        <v>100.61077513915524</v>
      </c>
    </row>
    <row r="420" spans="1:7" ht="15" customHeight="1" x14ac:dyDescent="0.2">
      <c r="A420" s="558"/>
      <c r="B420" s="558"/>
      <c r="C420" s="554" t="s">
        <v>2577</v>
      </c>
      <c r="D420" s="555">
        <v>27969653</v>
      </c>
      <c r="E420" s="556">
        <v>28848475.191</v>
      </c>
      <c r="F420" s="555">
        <v>28872853.512529999</v>
      </c>
      <c r="G420" s="557">
        <f>F420/E420*100</f>
        <v>100.08450471426514</v>
      </c>
    </row>
    <row r="421" spans="1:7" ht="15" customHeight="1" x14ac:dyDescent="0.2">
      <c r="A421" s="558"/>
      <c r="B421" s="558"/>
      <c r="C421" s="559" t="s">
        <v>2583</v>
      </c>
      <c r="D421" s="555">
        <v>0</v>
      </c>
      <c r="E421" s="556">
        <v>0</v>
      </c>
      <c r="F421" s="555">
        <v>28580816.334629998</v>
      </c>
      <c r="G421" s="557" t="s">
        <v>2578</v>
      </c>
    </row>
    <row r="422" spans="1:7" ht="15.75" customHeight="1" thickBot="1" x14ac:dyDescent="0.25">
      <c r="A422" s="558"/>
      <c r="B422" s="558"/>
      <c r="C422" s="560" t="s">
        <v>2584</v>
      </c>
      <c r="D422" s="561">
        <v>39580699</v>
      </c>
      <c r="E422" s="562">
        <v>41350998.237000003</v>
      </c>
      <c r="F422" s="561">
        <v>70437247.888509989</v>
      </c>
      <c r="G422" s="563">
        <f t="shared" ref="G422" si="7">F422/E422*100</f>
        <v>170.33989720104077</v>
      </c>
    </row>
    <row r="423" spans="1:7" ht="16.5" customHeight="1" thickBot="1" x14ac:dyDescent="0.25">
      <c r="A423" s="564"/>
      <c r="B423" s="564"/>
      <c r="C423" s="565" t="s">
        <v>122</v>
      </c>
      <c r="D423" s="566">
        <v>39580699</v>
      </c>
      <c r="E423" s="567">
        <v>41350998.237000003</v>
      </c>
      <c r="F423" s="566">
        <v>41856431.553879984</v>
      </c>
      <c r="G423" s="568">
        <f>F423/E423*100</f>
        <v>101.22230015822866</v>
      </c>
    </row>
  </sheetData>
  <mergeCells count="2">
    <mergeCell ref="A2:G2"/>
    <mergeCell ref="A4:G4"/>
  </mergeCells>
  <pageMargins left="0.39370078740157483" right="0.39370078740157483" top="0.59055118110236227" bottom="0.39370078740157483" header="0.31496062992125984" footer="0.11811023622047245"/>
  <pageSetup paperSize="9" scale="88" firstPageNumber="71" fitToHeight="0" orientation="portrait" useFirstPageNumber="1" r:id="rId1"/>
  <headerFooter>
    <oddHeader>&amp;L&amp;"Tahoma,Kurzíva"Závěrečný účet Moravskoslezského kraje za rok 2025&amp;R&amp;"Tahoma,Kurzíva"Tabulka č. 1</oddHeader>
    <oddFooter>&amp;C&amp;"Tahoma,Obyčejné"&amp;P</oddFooter>
  </headerFooter>
  <rowBreaks count="8" manualBreakCount="8">
    <brk id="49" max="16383" man="1"/>
    <brk id="101" max="16383" man="1"/>
    <brk id="157" max="16383" man="1"/>
    <brk id="209" max="16383" man="1"/>
    <brk id="258" max="16383" man="1"/>
    <brk id="311" max="16383" man="1"/>
    <brk id="365" max="16383" man="1"/>
    <brk id="4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89</vt:i4>
      </vt:variant>
    </vt:vector>
  </HeadingPairs>
  <TitlesOfParts>
    <vt:vector size="151" baseType="lpstr">
      <vt:lpstr>Titul-grafy</vt:lpstr>
      <vt:lpstr>graf 1</vt:lpstr>
      <vt:lpstr>graf 2</vt:lpstr>
      <vt:lpstr>graf 3</vt:lpstr>
      <vt:lpstr>graf 4</vt:lpstr>
      <vt:lpstr>graf 5</vt:lpstr>
      <vt:lpstr>Data-grafy</vt:lpstr>
      <vt:lpstr>Titul-tabulky</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46</vt:lpstr>
      <vt:lpstr>tab 47</vt:lpstr>
      <vt:lpstr>tab 48</vt:lpstr>
      <vt:lpstr>tab 49</vt:lpstr>
      <vt:lpstr>tab 50</vt:lpstr>
      <vt:lpstr>tab 51</vt:lpstr>
      <vt:lpstr>tab 52</vt:lpstr>
      <vt:lpstr>tab 53</vt:lpstr>
      <vt:lpstr>tab 54</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21'!Názvy_tisku</vt:lpstr>
      <vt:lpstr>'tab 22'!Názvy_tisku</vt:lpstr>
      <vt:lpstr>'tab 23'!Názvy_tisku</vt:lpstr>
      <vt:lpstr>'tab 24'!Názvy_tisku</vt:lpstr>
      <vt:lpstr>'tab 25'!Názvy_tisku</vt:lpstr>
      <vt:lpstr>'tab 3'!Názvy_tisku</vt:lpstr>
      <vt:lpstr>'tab 30'!Názvy_tisku</vt:lpstr>
      <vt:lpstr>'tab 33'!Názvy_tisku</vt:lpstr>
      <vt:lpstr>'tab 34'!Názvy_tisku</vt:lpstr>
      <vt:lpstr>'tab 35'!Názvy_tisku</vt:lpstr>
      <vt:lpstr>'tab 36'!Názvy_tisku</vt:lpstr>
      <vt:lpstr>'tab 37'!Názvy_tisku</vt:lpstr>
      <vt:lpstr>'tab 38'!Názvy_tisku</vt:lpstr>
      <vt:lpstr>'tab 39'!Názvy_tisku</vt:lpstr>
      <vt:lpstr>'tab 4'!Názvy_tisku</vt:lpstr>
      <vt:lpstr>'tab 41'!Názvy_tisku</vt:lpstr>
      <vt:lpstr>'tab 43'!Názvy_tisku</vt:lpstr>
      <vt:lpstr>'tab 45'!Názvy_tisku</vt:lpstr>
      <vt:lpstr>'tab 47'!Názvy_tisku</vt:lpstr>
      <vt:lpstr>'tab 49'!Názvy_tisku</vt:lpstr>
      <vt:lpstr>'tab 5'!Názvy_tisku</vt:lpstr>
      <vt:lpstr>'tab 51'!Názvy_tisku</vt:lpstr>
      <vt:lpstr>'tab 53'!Názvy_tisku</vt:lpstr>
      <vt:lpstr>'tab 6'!Názvy_tisku</vt:lpstr>
      <vt:lpstr>'tab 7'!Názvy_tisku</vt:lpstr>
      <vt:lpstr>'tab 8'!Názvy_tisku</vt:lpstr>
      <vt:lpstr>'tab 9'!Názvy_tisku</vt:lpstr>
      <vt:lpstr>'graf 3'!Oblast_tisku</vt:lpstr>
      <vt:lpstr>'graf 4'!Oblast_tisku</vt:lpstr>
      <vt:lpstr>'graf 5'!Oblast_tisku</vt:lpstr>
      <vt:lpstr>'tab 10'!Oblast_tisku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2'!Oblast_tisku</vt:lpstr>
      <vt:lpstr>'tab 20'!Oblast_tisku</vt:lpstr>
      <vt:lpstr>'tab 21'!Oblast_tisku</vt:lpstr>
      <vt:lpstr>'tab 22'!Oblast_tisku</vt:lpstr>
      <vt:lpstr>'tab 23'!Oblast_tisku</vt:lpstr>
      <vt:lpstr>'tab 24'!Oblast_tisku</vt:lpstr>
      <vt:lpstr>'tab 25'!Oblast_tisku</vt:lpstr>
      <vt:lpstr>'tab 26'!Oblast_tisku</vt:lpstr>
      <vt:lpstr>'tab 27'!Oblast_tisku</vt:lpstr>
      <vt:lpstr>'tab 28'!Oblast_tisku</vt:lpstr>
      <vt:lpstr>'tab 29'!Oblast_tisku</vt:lpstr>
      <vt:lpstr>'tab 3'!Oblast_tisku</vt:lpstr>
      <vt:lpstr>'tab 30'!Oblast_tisku</vt:lpstr>
      <vt:lpstr>'tab 31'!Oblast_tisku</vt:lpstr>
      <vt:lpstr>'tab 32'!Oblast_tisku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44'!Oblast_tisku</vt:lpstr>
      <vt:lpstr>'tab 45'!Oblast_tisku</vt:lpstr>
      <vt:lpstr>'tab 46'!Oblast_tisku</vt:lpstr>
      <vt:lpstr>'tab 47'!Oblast_tisku</vt:lpstr>
      <vt:lpstr>'tab 48'!Oblast_tisku</vt:lpstr>
      <vt:lpstr>'tab 49'!Oblast_tisku</vt:lpstr>
      <vt:lpstr>'tab 50'!Oblast_tisku</vt:lpstr>
      <vt:lpstr>'tab 51'!Oblast_tisku</vt:lpstr>
      <vt:lpstr>'tab 52'!Oblast_tisku</vt:lpstr>
      <vt:lpstr>'tab 53'!Oblast_tisku</vt:lpstr>
      <vt:lpstr>'tab 54'!Oblast_tisku</vt:lpstr>
      <vt:lpstr>'tab 6'!Oblast_tisku</vt:lpstr>
      <vt:lpstr>'Titul-grafy'!Oblast_tisku</vt:lpstr>
      <vt:lpstr>'Titul-tabulky'!Oblast_tisku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2026-05-28T13:28:48Z</cp:lastPrinted>
  <dcterms:created xsi:type="dcterms:W3CDTF">2015-03-17T14:02:48Z</dcterms:created>
  <dcterms:modified xsi:type="dcterms:W3CDTF">2026-05-28T13:34:34Z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18e8b5-cf04-4356-9f73-4b8f937bc4ae_Enabled">
    <vt:lpwstr>true</vt:lpwstr>
  </property>
  <property fmtid="{D5CDD505-2E9C-101B-9397-08002B2CF9AE}" pid="3" name="MSIP_Label_bc18e8b5-cf04-4356-9f73-4b8f937bc4ae_SetDate">
    <vt:lpwstr>2023-04-21T12:32:30Z</vt:lpwstr>
  </property>
  <property fmtid="{D5CDD505-2E9C-101B-9397-08002B2CF9AE}" pid="4" name="MSIP_Label_bc18e8b5-cf04-4356-9f73-4b8f937bc4ae_Method">
    <vt:lpwstr>Privileged</vt:lpwstr>
  </property>
  <property fmtid="{D5CDD505-2E9C-101B-9397-08002B2CF9AE}" pid="5" name="MSIP_Label_bc18e8b5-cf04-4356-9f73-4b8f937bc4ae_Name">
    <vt:lpwstr>Neveřejná informace (bez označení)</vt:lpwstr>
  </property>
  <property fmtid="{D5CDD505-2E9C-101B-9397-08002B2CF9AE}" pid="6" name="MSIP_Label_bc18e8b5-cf04-4356-9f73-4b8f937bc4ae_SiteId">
    <vt:lpwstr>39f24d0b-aa30-4551-8e81-43c77cf1000e</vt:lpwstr>
  </property>
  <property fmtid="{D5CDD505-2E9C-101B-9397-08002B2CF9AE}" pid="7" name="MSIP_Label_bc18e8b5-cf04-4356-9f73-4b8f937bc4ae_ActionId">
    <vt:lpwstr>ff085dae-495e-4781-92fc-f22bddbff69e</vt:lpwstr>
  </property>
  <property fmtid="{D5CDD505-2E9C-101B-9397-08002B2CF9AE}" pid="8" name="MSIP_Label_bc18e8b5-cf04-4356-9f73-4b8f937bc4ae_ContentBits">
    <vt:lpwstr>0</vt:lpwstr>
  </property>
</Properties>
</file>