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metelka3040\Documents\FINANCE - ROZPOČET\ROZPOČET 2018\11 - Mat. do ZK\MAT do ZK FINAL\"/>
    </mc:Choice>
  </mc:AlternateContent>
  <bookViews>
    <workbookView xWindow="0" yWindow="0" windowWidth="28800" windowHeight="12435"/>
  </bookViews>
  <sheets>
    <sheet name="RMK a závazky" sheetId="1" r:id="rId1"/>
  </sheets>
  <definedNames>
    <definedName name="_xlnm.Print_Titles" localSheetId="0">'RMK a závazky'!$2:$4</definedName>
    <definedName name="_xlnm.Print_Area" localSheetId="0">'RMK a závazky'!$A$1:$L$116</definedName>
    <definedName name="Z_038CF6B2_7B3F_4A01_A462_2733E395149B_.wvu.Cols" localSheetId="0" hidden="1">'RMK a závazky'!$B:$B</definedName>
    <definedName name="Z_038CF6B2_7B3F_4A01_A462_2733E395149B_.wvu.PrintArea" localSheetId="0" hidden="1">'RMK a závazky'!$A$1:$L$93</definedName>
    <definedName name="Z_038CF6B2_7B3F_4A01_A462_2733E395149B_.wvu.PrintTitles" localSheetId="0" hidden="1">'RMK a závazky'!$2:$4</definedName>
    <definedName name="Z_06955F1B_5DDC_4ACB_AC47_06215168C130_.wvu.Cols" localSheetId="0" hidden="1">'RMK a závazky'!$B:$B</definedName>
    <definedName name="Z_06955F1B_5DDC_4ACB_AC47_06215168C130_.wvu.PrintArea" localSheetId="0" hidden="1">'RMK a závazky'!$A$1:$L$95</definedName>
    <definedName name="Z_06955F1B_5DDC_4ACB_AC47_06215168C130_.wvu.PrintTitles" localSheetId="0" hidden="1">'RMK a závazky'!$2:$4</definedName>
    <definedName name="Z_61B615FA_A35B_4CBE_9433_E2564F62A4F7_.wvu.Cols" localSheetId="0" hidden="1">'RMK a závazky'!$B:$B</definedName>
    <definedName name="Z_61B615FA_A35B_4CBE_9433_E2564F62A4F7_.wvu.PrintArea" localSheetId="0" hidden="1">'RMK a závazky'!$A$1:$L$95</definedName>
    <definedName name="Z_61B615FA_A35B_4CBE_9433_E2564F62A4F7_.wvu.PrintTitles" localSheetId="0" hidden="1">'RMK a závazky'!$2:$4</definedName>
    <definedName name="Z_8135008D_FA09_47D0_A3D6_431443FF0074_.wvu.Cols" localSheetId="0" hidden="1">'RMK a závazky'!$B:$B</definedName>
    <definedName name="Z_8135008D_FA09_47D0_A3D6_431443FF0074_.wvu.PrintArea" localSheetId="0" hidden="1">'RMK a závazky'!$A$1:$L$93</definedName>
    <definedName name="Z_8135008D_FA09_47D0_A3D6_431443FF0074_.wvu.PrintTitles" localSheetId="0" hidden="1">'RMK a závazky'!$2:$4</definedName>
    <definedName name="Z_816DCA7E_FC41_44AE_85AF_FE12F0BC4BE0_.wvu.Cols" localSheetId="0" hidden="1">'RMK a závazky'!$B:$B,'RMK a závazky'!#REF!</definedName>
    <definedName name="Z_816DCA7E_FC41_44AE_85AF_FE12F0BC4BE0_.wvu.PrintArea" localSheetId="0" hidden="1">'RMK a závazky'!$A$1:$L$93</definedName>
    <definedName name="Z_816DCA7E_FC41_44AE_85AF_FE12F0BC4BE0_.wvu.PrintTitles" localSheetId="0" hidden="1">'RMK a závazky'!$2:$4</definedName>
    <definedName name="Z_A45EA3DE_5B96_4607_A0C5_478ED8E5C5A2_.wvu.Cols" localSheetId="0" hidden="1">'RMK a závazky'!$B:$B,'RMK a závazky'!#REF!</definedName>
    <definedName name="Z_A45EA3DE_5B96_4607_A0C5_478ED8E5C5A2_.wvu.PrintArea" localSheetId="0" hidden="1">'RMK a závazky'!$A$1:$L$93</definedName>
    <definedName name="Z_A45EA3DE_5B96_4607_A0C5_478ED8E5C5A2_.wvu.PrintTitles" localSheetId="0" hidden="1">'RMK a závazky'!$2:$4</definedName>
    <definedName name="Z_A75D8D73_D84E_45ED_81CC_3AB447ABD77C_.wvu.Cols" localSheetId="0" hidden="1">'RMK a závazky'!#REF!</definedName>
    <definedName name="Z_A75D8D73_D84E_45ED_81CC_3AB447ABD77C_.wvu.PrintArea" localSheetId="0" hidden="1">'RMK a závazky'!$A$1:$L$93</definedName>
    <definedName name="Z_A75D8D73_D84E_45ED_81CC_3AB447ABD77C_.wvu.PrintTitles" localSheetId="0" hidden="1">'RMK a závazky'!$2:$4</definedName>
    <definedName name="Z_AF65B0D2_A89B_4D75_B4AE_5BFEE1615BA9_.wvu.Cols" localSheetId="0" hidden="1">'RMK a závazky'!$B:$B</definedName>
    <definedName name="Z_AF65B0D2_A89B_4D75_B4AE_5BFEE1615BA9_.wvu.PrintArea" localSheetId="0" hidden="1">'RMK a závazky'!$A$1:$L$93</definedName>
    <definedName name="Z_AF65B0D2_A89B_4D75_B4AE_5BFEE1615BA9_.wvu.PrintTitles" localSheetId="0" hidden="1">'RMK a závazky'!$2:$4</definedName>
    <definedName name="Z_C49FCFC9_CF51_484E_9F6E_E5FACC7A48A4_.wvu.Cols" localSheetId="0" hidden="1">'RMK a závazky'!$B:$B,'RMK a závazky'!#REF!</definedName>
    <definedName name="Z_C49FCFC9_CF51_484E_9F6E_E5FACC7A48A4_.wvu.PrintArea" localSheetId="0" hidden="1">'RMK a závazky'!$A$1:$L$93</definedName>
    <definedName name="Z_C49FCFC9_CF51_484E_9F6E_E5FACC7A48A4_.wvu.PrintTitles" localSheetId="0" hidden="1">'RMK a závazky'!$2:$4</definedName>
    <definedName name="Z_EBE613F2_32CB_4E3D_B0BB_2E9DFB67D43D_.wvu.Cols" localSheetId="0" hidden="1">'RMK a závazky'!$B:$B</definedName>
    <definedName name="Z_EBE613F2_32CB_4E3D_B0BB_2E9DFB67D43D_.wvu.PrintArea" localSheetId="0" hidden="1">'RMK a závazky'!$A$1:$L$90</definedName>
    <definedName name="Z_EBE613F2_32CB_4E3D_B0BB_2E9DFB67D43D_.wvu.PrintTitles" localSheetId="0" hidden="1">'RMK a závazky'!$2:$4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6" i="1" l="1"/>
  <c r="F116" i="1"/>
  <c r="G116" i="1"/>
  <c r="H116" i="1"/>
  <c r="I116" i="1"/>
  <c r="J116" i="1"/>
  <c r="D116" i="1"/>
  <c r="E111" i="1"/>
  <c r="F111" i="1"/>
  <c r="G111" i="1"/>
  <c r="H111" i="1"/>
  <c r="I111" i="1"/>
  <c r="J111" i="1"/>
  <c r="K111" i="1"/>
  <c r="K116" i="1" s="1"/>
  <c r="D111" i="1"/>
  <c r="E106" i="1"/>
  <c r="F106" i="1"/>
  <c r="G106" i="1"/>
  <c r="H106" i="1"/>
  <c r="I106" i="1"/>
  <c r="J106" i="1"/>
  <c r="K106" i="1"/>
  <c r="K114" i="1" l="1"/>
  <c r="J114" i="1"/>
  <c r="I114" i="1"/>
  <c r="H114" i="1"/>
  <c r="G114" i="1"/>
  <c r="F114" i="1"/>
  <c r="E114" i="1"/>
  <c r="D113" i="1"/>
  <c r="D114" i="1" s="1"/>
  <c r="D104" i="1"/>
  <c r="D105" i="1"/>
  <c r="D109" i="1"/>
  <c r="E108" i="1"/>
  <c r="D110" i="1"/>
  <c r="J102" i="1"/>
  <c r="I102" i="1"/>
  <c r="H102" i="1"/>
  <c r="G102" i="1"/>
  <c r="F102" i="1"/>
  <c r="E102" i="1"/>
  <c r="D101" i="1"/>
  <c r="D102" i="1" s="1"/>
  <c r="K99" i="1"/>
  <c r="J99" i="1"/>
  <c r="I99" i="1"/>
  <c r="H99" i="1"/>
  <c r="G99" i="1"/>
  <c r="F99" i="1"/>
  <c r="E99" i="1"/>
  <c r="D98" i="1"/>
  <c r="D97" i="1"/>
  <c r="D99" i="1" s="1"/>
  <c r="K88" i="1"/>
  <c r="J88" i="1"/>
  <c r="I88" i="1"/>
  <c r="H88" i="1"/>
  <c r="G88" i="1"/>
  <c r="F88" i="1"/>
  <c r="E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K73" i="1"/>
  <c r="J73" i="1"/>
  <c r="I73" i="1"/>
  <c r="H73" i="1"/>
  <c r="G73" i="1"/>
  <c r="F73" i="1"/>
  <c r="E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K54" i="1"/>
  <c r="J54" i="1"/>
  <c r="I54" i="1"/>
  <c r="H54" i="1"/>
  <c r="G54" i="1"/>
  <c r="F54" i="1"/>
  <c r="D53" i="1"/>
  <c r="D52" i="1"/>
  <c r="D51" i="1"/>
  <c r="D50" i="1"/>
  <c r="D49" i="1"/>
  <c r="D48" i="1"/>
  <c r="D47" i="1"/>
  <c r="D46" i="1"/>
  <c r="D45" i="1"/>
  <c r="D44" i="1"/>
  <c r="D43" i="1"/>
  <c r="D42" i="1"/>
  <c r="E41" i="1"/>
  <c r="D41" i="1" s="1"/>
  <c r="K39" i="1"/>
  <c r="J39" i="1"/>
  <c r="I39" i="1"/>
  <c r="H39" i="1"/>
  <c r="G39" i="1"/>
  <c r="F39" i="1"/>
  <c r="E39" i="1"/>
  <c r="D38" i="1"/>
  <c r="D37" i="1"/>
  <c r="D36" i="1"/>
  <c r="D35" i="1"/>
  <c r="D34" i="1"/>
  <c r="D33" i="1"/>
  <c r="D32" i="1"/>
  <c r="D31" i="1"/>
  <c r="D30" i="1"/>
  <c r="K28" i="1"/>
  <c r="J28" i="1"/>
  <c r="I28" i="1"/>
  <c r="H28" i="1"/>
  <c r="G28" i="1"/>
  <c r="F28" i="1"/>
  <c r="E28" i="1"/>
  <c r="D27" i="1"/>
  <c r="D26" i="1"/>
  <c r="D25" i="1"/>
  <c r="D28" i="1" s="1"/>
  <c r="K23" i="1"/>
  <c r="J23" i="1"/>
  <c r="I23" i="1"/>
  <c r="H23" i="1"/>
  <c r="H90" i="1" s="1"/>
  <c r="G23" i="1"/>
  <c r="F23" i="1"/>
  <c r="D22" i="1"/>
  <c r="D21" i="1"/>
  <c r="E20" i="1"/>
  <c r="D20" i="1" s="1"/>
  <c r="D19" i="1"/>
  <c r="D18" i="1"/>
  <c r="D17" i="1"/>
  <c r="D16" i="1"/>
  <c r="D15" i="1"/>
  <c r="D14" i="1"/>
  <c r="J12" i="1"/>
  <c r="I12" i="1"/>
  <c r="H12" i="1"/>
  <c r="G12" i="1"/>
  <c r="F12" i="1"/>
  <c r="E12" i="1"/>
  <c r="K11" i="1"/>
  <c r="D11" i="1" s="1"/>
  <c r="D12" i="1" s="1"/>
  <c r="K9" i="1"/>
  <c r="J9" i="1"/>
  <c r="I9" i="1"/>
  <c r="H9" i="1"/>
  <c r="G9" i="1"/>
  <c r="F9" i="1"/>
  <c r="E9" i="1"/>
  <c r="D8" i="1"/>
  <c r="D7" i="1"/>
  <c r="D6" i="1"/>
  <c r="D9" i="1" s="1"/>
  <c r="D106" i="1" l="1"/>
  <c r="I90" i="1"/>
  <c r="D73" i="1"/>
  <c r="D88" i="1"/>
  <c r="F90" i="1"/>
  <c r="J90" i="1"/>
  <c r="D39" i="1"/>
  <c r="D54" i="1"/>
  <c r="G90" i="1"/>
  <c r="D23" i="1"/>
  <c r="D90" i="1" s="1"/>
  <c r="E54" i="1"/>
  <c r="D108" i="1"/>
  <c r="K12" i="1"/>
  <c r="K90" i="1" s="1"/>
  <c r="E23" i="1"/>
  <c r="E90" i="1" l="1"/>
</calcChain>
</file>

<file path=xl/sharedStrings.xml><?xml version="1.0" encoding="utf-8"?>
<sst xmlns="http://schemas.openxmlformats.org/spreadsheetml/2006/main" count="209" uniqueCount="146">
  <si>
    <t>PŘEHLED AKCÍ REPRODUKCE MAJETKU KRAJE V NÁVRHU ROZPOČTU KRAJE NA ROK 2018 VČETNĚ ZÁVAZKŮ KRAJE
VYVOLANÝCH PRO ROK 2019 A DALŠÍ LÉTA (v tis. Kč)</t>
  </si>
  <si>
    <t>v tis. Kč</t>
  </si>
  <si>
    <t>Str. přílohy
č. 2</t>
  </si>
  <si>
    <t>ORG</t>
  </si>
  <si>
    <t>Název akce</t>
  </si>
  <si>
    <t xml:space="preserve">Celkové výdaje na akci </t>
  </si>
  <si>
    <t>Skutečné výdaje před r. 2017</t>
  </si>
  <si>
    <t>Předpokl. výdaje
r. 2017</t>
  </si>
  <si>
    <t xml:space="preserve">Požadavek na rozpočet kraje </t>
  </si>
  <si>
    <t>Poznámka</t>
  </si>
  <si>
    <t>2018</t>
  </si>
  <si>
    <t>2019</t>
  </si>
  <si>
    <t>2021</t>
  </si>
  <si>
    <t>po r. 2021</t>
  </si>
  <si>
    <t>ODVĚTVÍ VLASTNÍ SPRÁVNÍ ČINNOST KRAJE A ČINNOST ZASTUPITELSTVA KRAJE:</t>
  </si>
  <si>
    <t>Kapitálové výdaje - ICT - činnost krajského úřadu</t>
  </si>
  <si>
    <t>Sloupec Celkové výdaje na akci se rovná požadavku na rok 2018, jelikož nenavazuje na výdaje předchozích let.</t>
  </si>
  <si>
    <t>Ostatní kapitálové výdaje - činnost krajského úřadu</t>
  </si>
  <si>
    <t>Kapitálové výdaje - činnost zastupitelstva kraje</t>
  </si>
  <si>
    <t>Sloupec Celkové výdaje na akci se rovná požadavku na rok 2018, jelikož nenavazuje na výdaje předchoz.let.</t>
  </si>
  <si>
    <t>ODVĚTVÍ VLASTNÍ SPRÁVNÍ ČINNOST KRAJE A ČINNOST ZASTUPITELSTVA KRAJE CELKEM</t>
  </si>
  <si>
    <t>ODVĚTVÍ FINANCÍ A SPRÁVY MAJETKU:</t>
  </si>
  <si>
    <t>Realizace energetických úspor metodou EPC ve vybraných objektech Moravskoslezského kraje</t>
  </si>
  <si>
    <t>Jedná se o celkové náklady na realizaci investičních opatření,včetně úhrady úroků a služeb za energetický management.</t>
  </si>
  <si>
    <t>ODVĚTVÍ FINANCÍ A SPRÁVY MAJETKU CELKEM</t>
  </si>
  <si>
    <t>ODVĚTVÍ DOPRAVY  A CHYTRÉHO REGIONU:</t>
  </si>
  <si>
    <t>Souvislé opravy silnic II. a III. tříd (Správa silnic Moravskoslezského kraje, příspěvková organizace, Ostrava)</t>
  </si>
  <si>
    <t>Každoroční potřeba finančních prostředků na financování oprav vozovek. Objem rozpočtu na dané akci je stanoven v závislosti na možnosti rozpočtu daného roku. V roce 2017 je uveden upravený rozpočet. Sloupec Celkové výdaje na akci se rovná požadavku na rok 2018.</t>
  </si>
  <si>
    <t>Protihluková opatření na silnicích II. a III. třídy (Správa silnic Moravskoslezského kraje, příspěvková organizace, Ostrava)</t>
  </si>
  <si>
    <t xml:space="preserve"> -</t>
  </si>
  <si>
    <t>Okružní křižovatka III/46611 x III/4697, Ludgeřovice  (Správa silnic Moravskoslezského kraje, příspěvková organizace, Ostrava)</t>
  </si>
  <si>
    <t>-</t>
  </si>
  <si>
    <t>Okružní křižovatka silnic II/647, III/4654 a MK ul. Lidická, Klimkovice  (Správa silnic Moravskoslezského kraje, příspěvková organizace, Ostrava)</t>
  </si>
  <si>
    <t>Rekonstrukce křižovatky silnic III/48425 x III/48418 v obci Frýdlant n. O. a navazujících úseků komunikace  (Správa silnic Moravskoslezského kraje, příspěvková organizace, Ostrava)</t>
  </si>
  <si>
    <t>Celkové náklady činí 12.812 tis. Kč. Rozdíl do výše celkových výdajů na akci bude dokryt  ve výši 5.694 tis. Kč z rozpočtu města Frýdlant nad Ostravicí a zbývají část kryje příspěvková organizace Správa silnic Moravskoslezského kraje ze svého investičního fondu.</t>
  </si>
  <si>
    <t>Pořízení meteohlásek (Správa silnic Moravskoslezského kraje, příspěvková organizace, Ostrava)</t>
  </si>
  <si>
    <t>Vypořádání pozemků pod stavbami silnic II. a III. třídy</t>
  </si>
  <si>
    <t>Letiště Leoše Janáčka Ostrava, vyhlídková terasa</t>
  </si>
  <si>
    <t xml:space="preserve">Rozdíl do výše celkových výdajů na akci byl dokryt           z vlastních zdrojů společnosti Letiště Ostrava a. s.. </t>
  </si>
  <si>
    <t xml:space="preserve">Letiště Leoše Janáčka Ostrava, ostatní reprodukce majetku kraje </t>
  </si>
  <si>
    <t xml:space="preserve">Akce budou realizovány společností Letiště Ostrava,      a. s. a fnancování akcí bude řešeno formou zápočtu nájemného.  </t>
  </si>
  <si>
    <t>ODVĚTVÍ DOPRAVY A CHYTRÉHO REGIONU CELKEM</t>
  </si>
  <si>
    <t>ODVĚTVÍ KRIZOVÉHO ŘÍZENÍ:</t>
  </si>
  <si>
    <t>Integrované výjezdové centrum v Českém Těšíně</t>
  </si>
  <si>
    <t>V částkách jsou započteny i dotace od Ministerstva vnitra ČR ve výši 50 mil. Kč (z toho v r. 2017: 40 mil. Kč, v r. 2018: 10 mil. Kč) a od města Český Těšín ve výši 15 mil. Kč ( z toho v r 2017: 5 mil. Kč, v r. 2018: 5 mil. Kč,  v r. 2019: 5 mil. Kč).</t>
  </si>
  <si>
    <t>Čerpací stanice pohonných hmot pro Integrované výjezdové centrum Ostrava-Jih - PD</t>
  </si>
  <si>
    <t xml:space="preserve">Integrované bezpečnostní centrum Moravskoslezského kraje – dovybavení </t>
  </si>
  <si>
    <t>ODVĚTVÍ KRIZOVÉHO ŘÍZENÍ CELKEM</t>
  </si>
  <si>
    <t>ODVĚTVÍ KULTURY:</t>
  </si>
  <si>
    <t>Novostavba Moravskoslezské vědecké knihovny (Moravskoslezská vědecká knihovna v Ostravě, příspěvková organizace)</t>
  </si>
  <si>
    <t xml:space="preserve">Celkové výdaje činí 1.100 mil. Kč, předpokládá se zajištění zbývajících prostředků ze státního rozpočtu, města Ostravy, případně z přebytků hospodaření kraje v jednotlivých letech. </t>
  </si>
  <si>
    <t>Přístavba Domu umění - Galerie 21. století (Galerie výtvarného umění v Ostravě, příspěvková organizace)</t>
  </si>
  <si>
    <t xml:space="preserve">Celkové výdaje činí 600 mil. Kč, předpokládá se zajištění zbývajících prostředků ze státního rozpočtu, města Ostravy, případně z přebytků hospodaření kraje v jednotlivých letech. </t>
  </si>
  <si>
    <t>Hrad Hukvaldy - stabillizace zdi u 5. hradní brány (Muzeum Beskyd Frýdek-Místek, příspěvková organizace)</t>
  </si>
  <si>
    <t>Zámek Nová Horka - úprava areálových zpevněných ploch a zámecký parter (Muzeum Novojičínska, příspěvková organizace)</t>
  </si>
  <si>
    <t>Zámek Nová Horka - restaurování výmaleb kaple (Muzeum Novojičínska, příspěvková organizace)</t>
  </si>
  <si>
    <t>Zámek Nová Horka - restaurování výmaleb sálu (Muzeum Novojičínska, příspěvková organizace)</t>
  </si>
  <si>
    <t>Zámek Nová Horka - nová příjezdová komunikace, zámecký park a ohradní zeď (Muzeum Novojičínska, příspěvková organizace)</t>
  </si>
  <si>
    <t xml:space="preserve">Rodný dům Františka Palackého - expozice (Muzeum Novojičínska, příspěvková organizace) </t>
  </si>
  <si>
    <t>Těšínské divadlo - Malá scéna (Těšínské divadlo Český Těšín, příspěvková organizace)</t>
  </si>
  <si>
    <t>ODVĚTVÍ KULTURY CELKEM</t>
  </si>
  <si>
    <t>ODVĚTVÍ SOCIÁLNÍCH VĚCÍ:</t>
  </si>
  <si>
    <t>Revitalizace budovy Domova Letokruhy (Domov Letokruhy, příspěvková organizace, Budišov nad Budišovkou)</t>
  </si>
  <si>
    <t>Spolufinancování akce Ministerstvem práce a sociálních věcí v režimu ex-post plateb. Částky uvedeny včetně dotace ve výši 46.700 tis. Kč.</t>
  </si>
  <si>
    <t>Rekonstrukce ubytovací části a přístavba
budovy D (Nový domov, příspěvková organizace, Karviná)</t>
  </si>
  <si>
    <t>Spolufinancování akce Ministerstvem práce a sociálních věcí v režimu ex-post plateb. Částky uvedeny včetně dotace ve výši 20.300 tis. Kč.</t>
  </si>
  <si>
    <t>Rekonstrukce restaurace Zelený Jelen (Sírius, příspěvková organizace, Opava)</t>
  </si>
  <si>
    <t>Zateplení správní budovy, pavilonu P1 a P3a (Domov Březiny, příspěvková organizace, Petřvald)</t>
  </si>
  <si>
    <t>Instalace zdrojů  z důvodu energetických úspor v objektu Hřbitovní 1128 (Domov Duha, příspěvková organizace, Nový Jičín)</t>
  </si>
  <si>
    <t>Rekonstrukce budovy a spojovací chodby Máchova (Domov Duha, příspěvková organizace, Nový Jičín)</t>
  </si>
  <si>
    <t>Oprava správní budovy (Náš svět, příspěvková organizace, Pržno)</t>
  </si>
  <si>
    <t>Výstavba domova pro seniory a domova se zvláštním režimem Kopřivnice</t>
  </si>
  <si>
    <t>Bezbariérová úprava areálu domova (Fontána, příspěvková organizace, Hlučín)</t>
  </si>
  <si>
    <t>Rozdíl do výše celkových výdajů na akci bude dokryt z vlastních zdrojů příspěvkové organizace. Přednostně budou použity vlastní zdroje příspěvkové organizace.</t>
  </si>
  <si>
    <t>Revitalizace budovy Domova Příbor (Domov Příbor, příspěvková organizace)</t>
  </si>
  <si>
    <t>Úpravy objektu na ul. Šunychelská včetně vybudování bydlení komunitního typu (Domov Jistoty, příspěvková organizace, Bohumín)</t>
  </si>
  <si>
    <t>Spolufinancování akce Ministerstvem práce a sociálních věcí v režimu ex-post plateb. Částky uvedeny včetně dotace ve výši 7.575 tis. Kč.</t>
  </si>
  <si>
    <t>Rekonstrukce a výstavba domova Březiny (Domov Březiny, příspěvková organizace, Petřvald)</t>
  </si>
  <si>
    <t>Nákup automobilů pro příspěvkové organizace v odvětví sociálních věcí</t>
  </si>
  <si>
    <t>Spolufinancování akce MŽP. Rozdíl do výše celkových výdajů na akci bude dokryt z vlastních zdrojů příspěvkových organizací. Přednostně budou použity vlastní zdroje příspěvkové organizace.</t>
  </si>
  <si>
    <t>ODVĚTVÍ SOCIÁLNÍCH VĚCÍ CELKEM</t>
  </si>
  <si>
    <t>ODVĚTVÍ ŠKOLSTVÍ:</t>
  </si>
  <si>
    <t>Novostavba tělocvičny (Gymnázium Josefa Božka, Český Těšín, příspěvková organizace)</t>
  </si>
  <si>
    <t xml:space="preserve">Rozdíl do výše celkových výdajů na akci byl dokryt z vlastních zdrojů příspěvkové organizace. </t>
  </si>
  <si>
    <t>Oprava fasády (Gymnázium, Krnov, příspěvková organizace)</t>
  </si>
  <si>
    <t>Oprava střechy hlavní budovy (Všeobecné a sportovní gymnázium, Bruntál, příspěvková organizace)</t>
  </si>
  <si>
    <t>Rekonstrukce kotelny v budově č. p. 1258 (Gymnázium a Střední průmyslová škola elektrotechniky a informatiky, Frenštát pod Radhoštěm, příspěvková organizace)</t>
  </si>
  <si>
    <t xml:space="preserve"> - </t>
  </si>
  <si>
    <t>Rekonstrukce objektů Polského gymnázia (Polské gymnázium - Polskie Gimnazjum im. Juliusza Słowackiego, Český Těšín, příspěvková organizace)</t>
  </si>
  <si>
    <t>Výměna dešťové kanalizace (Mendelovo gymnázium, Opava, příspěvková organizace)</t>
  </si>
  <si>
    <t>Výměna střešní krytiny (Střední pedagogická škola a Střední zdravotnická škola, Krnov, příspěvková organizace)</t>
  </si>
  <si>
    <t>Modernizace Školního statku v Opavě - bourací práce, vybudování inženýrských sítí a revitalizace skleníkového areálu (Školní statek, Opava, příspěvková organizace)</t>
  </si>
  <si>
    <t>Výměna kotlů a úpravy otopného systému (Základní umělecká škola J. A. Komenského, Studénka, příspěvková organizace)</t>
  </si>
  <si>
    <t>Rekonstrukce budovy na ulici Praskova čp. 411 (Základní škola, Opava, Havlíčkova 1, příspěvková organizace)</t>
  </si>
  <si>
    <t>Rozdíl do výše celkových výdajů na akci byl dokryt z vlastních zdrojů příspěvkové organizace.</t>
  </si>
  <si>
    <t>Stavební úpravy a sanace objektu školy (Obchodní akademie a Střední odborná škola logistická, Opava, příspěvková organizace)</t>
  </si>
  <si>
    <t>Oprava fasády budovy gymnázia (Gymnázium, Havířov-Město, Komenského 2, příspěvková organizace)</t>
  </si>
  <si>
    <t>Rekonstrukce kotelny (Střední umělecká škola, Ostrava, příspěvková organizace)</t>
  </si>
  <si>
    <t>Výměna oken a zateplení budovy školy (Základní umělecká škola, Ostrava - Moravská Ostrava, Sokolská</t>
  </si>
  <si>
    <t>Oprava střechy včetně výměny střešních trámů (Střední škola průmyslová a umělecká, Opava, příspěvková organizace)</t>
  </si>
  <si>
    <t xml:space="preserve">Zateplení, výměna oken a střechy na tělocvičnách (Gymnázium, Třinec, příspěvková organizace)  </t>
  </si>
  <si>
    <t>Zajištění objektové bezpečnosti škol a školských zařízení</t>
  </si>
  <si>
    <t>ODVĚTVÍ ŠKOLSTVÍ CELKEM</t>
  </si>
  <si>
    <t>ODVĚTVÍ ZDRAVOTNICTVÍ:</t>
  </si>
  <si>
    <t>Nemocnice s poliklinikou v Novém Jičíně – reinvestiční část nájemného a opravy</t>
  </si>
  <si>
    <t>Výstavba nadzemních koridorů (Slezská nemocnice v Opavě, příspěvková organizace)</t>
  </si>
  <si>
    <t>Přestavba hospodářské budovy na rehabilitační oddělení (Nemocnice s poliklinikou Havířov, příspěvková organizace)</t>
  </si>
  <si>
    <t>Nemocnice Havířov - ČOV (Nemocnice s poliklinikou Havířov, příspěvková organizace)</t>
  </si>
  <si>
    <t>Rekonstrukce elektroinstalace (Nemocnice s poliklinikou Havířov, příspěvková organizace)</t>
  </si>
  <si>
    <t>Rekonstrukce rozvodů medicinálního kyslíku (Nemocnice s poliklinikou Havířov, příspěvková organizace)</t>
  </si>
  <si>
    <t>Pavilon A, stavební úpravy a přístavba (Sdružené zdravotnické zařízení Krnov, příspěvková organizace)</t>
  </si>
  <si>
    <t>Domov sester - přístavba výtahu a stavební úpravy (Slezská nemocnice v Opavě, příspěvková organizace)</t>
  </si>
  <si>
    <t>Novostavba lékárny a onkologie (Sdružené zdravotnické zařízení Krnov, příspěvková organizace)</t>
  </si>
  <si>
    <t>Pavilon H - stavební úpravy a přístavba (Slezská nemocnice v Opavě, příspěvková organizace)</t>
  </si>
  <si>
    <t>Rekonstrukce elektroinstalace Orlová (Nemocnice s poliklinikou Karviná-Ráj, příspěvková organizace)</t>
  </si>
  <si>
    <t>Pořízení zdravotnických přístrojů</t>
  </si>
  <si>
    <t>Elektronizace zdravotnických procesů</t>
  </si>
  <si>
    <t>ODVĚTVÍ ZDRAVOTNICTVÍ CELKEM</t>
  </si>
  <si>
    <t>CELKEM</t>
  </si>
  <si>
    <t>Členský příspěvek v Asociaci krajů České republiky</t>
  </si>
  <si>
    <t>Operativní leasing automobilů Moravskoslezského kraje</t>
  </si>
  <si>
    <t>ODVĚTVÍ PREZENTACE KRAJE A EDIČNÍ PLÁN:</t>
  </si>
  <si>
    <t>Členský příspěvek v Evropskému seskupení pro územní spolupráci TRITIA</t>
  </si>
  <si>
    <t>ODVĚTVÍ PREZENTACE KRAJE A EDIČNÍ PLÁN CELKEM</t>
  </si>
  <si>
    <t>ODVĚTVÍ CESTOVNÍHO RUCHU:</t>
  </si>
  <si>
    <t>Členský příspěvek v zájmovém sdružení právnických osob Evropská kulturní stezka sv. Cyrila a Metoděje</t>
  </si>
  <si>
    <t>Stálá expozice historických dopravních prostředků s restaurátorskou dílnou</t>
  </si>
  <si>
    <t>ODVĚTVÍ CESTOVNÍHO RUCHU CELKEM</t>
  </si>
  <si>
    <t>ODVĚTVÍ REGIONÁLNÍHO ROZVOJE:</t>
  </si>
  <si>
    <t xml:space="preserve">Členský příspěvek  v zájmové sdružení Národní síť zdravých měst České republiky </t>
  </si>
  <si>
    <t>Členský poplatek za účast v zájmovém sdružení právnických osob Trojhalí Karolina</t>
  </si>
  <si>
    <t>ODVĚTVÍ REGIONÁLNÍHO ROZVOJE CELKEM</t>
  </si>
  <si>
    <t>ODVĚTVÍ ŽIVOTNÍHO PROSTŘEDÍ:</t>
  </si>
  <si>
    <t>Chráněné části přírody</t>
  </si>
  <si>
    <t>ODVĚTVÍ ŽIVOTNÍHO PROSTŘEDÍ CELKEM</t>
  </si>
  <si>
    <t>PŘEHLED OSTATNÍCH AKCÍ V NÁVRHU ROZPOČTU KRAJE NA ROK 2018, VYVOLÁVAJÍCÍCH NOVÉ ZÁVAZKY KRAJE
PRO ROK 2019 A DALŠÍ LÉTA (v tis. Kč)</t>
  </si>
  <si>
    <t xml:space="preserve">Členství Moravskoslezského kraje v Asociaci krajů České republiky na dobu neurčitou bylo schváleno usnesením zastupitelstva kraje č. 47/M1 ze dne 12.2.2001. </t>
  </si>
  <si>
    <t>Roční závazek Moravskoslezského kraje ve výši 960 tis. Kč na léta 2018-2020 byl schválen usnesením zastupitelstva kraje č. 5/426 ze dne 14.9.2017. Počet vozidel v rámci leasingu byl navýšen ze 4 na 7 vozidel. Je nutno závazek zvýšit nai 1.680 tis. Kč ročně.</t>
  </si>
  <si>
    <t xml:space="preserve">Členství Moravskoslezského kraje v zájmovém sdružení  je na dobu neurčitou schválilo zastupitelstvo kraje usnesením č. 3/259 ze dne 21.3.2013. </t>
  </si>
  <si>
    <t xml:space="preserve">Moravskoslezský kraj zajišťuje údržbu chráněných části přírody na území kraje vyplývající z obecně právních předpisů. V návaznosti na to jsou uzavřené dlouhodobé smlouvy nebo smlouvy na dobu neurčitou s jednotlivými subjekty na tyto činnosti. </t>
  </si>
  <si>
    <t xml:space="preserve">Členství Moravskoslezského kraje v Evropském seskupení pro územní spolupráci TRITIA na dobu neurčitou schválilo zastupitelstvo kraje usnesením č. 11/946 ze dne 21.4.2010. </t>
  </si>
  <si>
    <t>Členství Moravskoslezského kraje v zájmovém sdružení právnických osob Evropská kulturní stezka sv. Cyrila a Metoděje na dobu neurčitou schválilo zastupitelstvo kraje usnesením č. 12/1085 ze dne 11.12.2014.</t>
  </si>
  <si>
    <t>Poplatek za dočasné odnětí pozemku plnění funkcí lesa do roku 2022.</t>
  </si>
  <si>
    <t>Závazek Moravskoslezského kraje byl schválen  usnesením zastupitelstva kraje č. 16/1673 ze dne 25.9.2015 na období 2016-2020 v celkové výši 5.645 tis. Kč.</t>
  </si>
  <si>
    <t>Členství Moravskoslezského kraje v zájmovém sdružení na dobu neurčitou schválilo za zastupitelstvo kraje usnesením č. 18/1535 ze dne 23.3.2011.</t>
  </si>
  <si>
    <t xml:space="preserve">SingleTrails Bílá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</si>
</sst>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sz val="9"/>
      <color indexed="10"/>
      <name val="Tahoma"/>
      <family val="2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sz val="8"/>
      <name val="Tahoma"/>
      <family val="2"/>
    </font>
    <font>
      <sz val="10"/>
      <name val="Arial CE"/>
      <charset val="238"/>
    </font>
    <font>
      <sz val="10"/>
      <name val="Times New Roman CE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9" fillId="0" borderId="0"/>
    <xf numFmtId="0" fontId="9" fillId="0" borderId="0"/>
    <xf numFmtId="0" fontId="1" fillId="0" borderId="0"/>
  </cellStyleXfs>
  <cellXfs count="150">
    <xf numFmtId="0" fontId="0" fillId="0" borderId="0" xfId="0"/>
    <xf numFmtId="0" fontId="3" fillId="0" borderId="0" xfId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justify"/>
    </xf>
    <xf numFmtId="3" fontId="4" fillId="0" borderId="0" xfId="1" applyNumberFormat="1" applyFont="1" applyAlignment="1">
      <alignment vertical="center"/>
    </xf>
    <xf numFmtId="49" fontId="6" fillId="2" borderId="9" xfId="1" applyNumberFormat="1" applyFont="1" applyFill="1" applyBorder="1" applyAlignment="1">
      <alignment horizontal="center" vertical="center"/>
    </xf>
    <xf numFmtId="49" fontId="6" fillId="2" borderId="12" xfId="1" applyNumberFormat="1" applyFont="1" applyFill="1" applyBorder="1" applyAlignment="1">
      <alignment horizontal="center" vertical="center"/>
    </xf>
    <xf numFmtId="3" fontId="6" fillId="2" borderId="12" xfId="1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</xf>
    <xf numFmtId="0" fontId="7" fillId="0" borderId="16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left" vertical="center" wrapText="1"/>
    </xf>
    <xf numFmtId="3" fontId="7" fillId="0" borderId="19" xfId="1" applyNumberFormat="1" applyFont="1" applyFill="1" applyBorder="1" applyAlignment="1">
      <alignment vertical="center"/>
    </xf>
    <xf numFmtId="3" fontId="7" fillId="0" borderId="18" xfId="1" applyNumberFormat="1" applyFont="1" applyFill="1" applyBorder="1" applyAlignment="1">
      <alignment horizontal="right" vertical="center"/>
    </xf>
    <xf numFmtId="3" fontId="7" fillId="2" borderId="18" xfId="2" applyNumberFormat="1" applyFont="1" applyFill="1" applyBorder="1" applyAlignment="1">
      <alignment vertical="center"/>
    </xf>
    <xf numFmtId="3" fontId="7" fillId="0" borderId="18" xfId="1" applyNumberFormat="1" applyFont="1" applyBorder="1" applyAlignment="1">
      <alignment horizontal="right" vertical="center"/>
    </xf>
    <xf numFmtId="0" fontId="7" fillId="0" borderId="20" xfId="2" applyFont="1" applyFill="1" applyBorder="1" applyAlignment="1">
      <alignment horizontal="justify" vertical="center" wrapText="1"/>
    </xf>
    <xf numFmtId="0" fontId="7" fillId="0" borderId="18" xfId="1" applyFont="1" applyFill="1" applyBorder="1" applyAlignment="1">
      <alignment horizontal="center" vertical="center" wrapText="1"/>
    </xf>
    <xf numFmtId="0" fontId="7" fillId="0" borderId="18" xfId="1" applyFont="1" applyFill="1" applyBorder="1" applyAlignment="1">
      <alignment horizontal="left" vertical="center" wrapText="1"/>
    </xf>
    <xf numFmtId="3" fontId="7" fillId="0" borderId="21" xfId="1" applyNumberFormat="1" applyFont="1" applyFill="1" applyBorder="1" applyAlignment="1">
      <alignment vertical="center"/>
    </xf>
    <xf numFmtId="3" fontId="6" fillId="2" borderId="9" xfId="1" applyNumberFormat="1" applyFont="1" applyFill="1" applyBorder="1" applyAlignment="1">
      <alignment vertical="center"/>
    </xf>
    <xf numFmtId="3" fontId="6" fillId="2" borderId="13" xfId="1" applyNumberFormat="1" applyFont="1" applyFill="1" applyBorder="1" applyAlignment="1">
      <alignment horizontal="justify" vertical="justify"/>
    </xf>
    <xf numFmtId="0" fontId="7" fillId="0" borderId="17" xfId="1" applyFont="1" applyFill="1" applyBorder="1" applyAlignment="1">
      <alignment horizontal="center" vertical="center"/>
    </xf>
    <xf numFmtId="0" fontId="7" fillId="0" borderId="18" xfId="2" applyFont="1" applyFill="1" applyBorder="1" applyAlignment="1" applyProtection="1">
      <alignment horizontal="left" vertical="center" wrapText="1"/>
    </xf>
    <xf numFmtId="3" fontId="7" fillId="0" borderId="28" xfId="1" applyNumberFormat="1" applyFont="1" applyFill="1" applyBorder="1" applyAlignment="1">
      <alignment vertical="center"/>
    </xf>
    <xf numFmtId="3" fontId="7" fillId="0" borderId="29" xfId="1" applyNumberFormat="1" applyFont="1" applyFill="1" applyBorder="1" applyAlignment="1">
      <alignment horizontal="right" vertical="center"/>
    </xf>
    <xf numFmtId="3" fontId="7" fillId="2" borderId="29" xfId="2" applyNumberFormat="1" applyFont="1" applyFill="1" applyBorder="1" applyAlignment="1">
      <alignment vertical="center"/>
    </xf>
    <xf numFmtId="3" fontId="7" fillId="0" borderId="30" xfId="1" applyNumberFormat="1" applyFont="1" applyFill="1" applyBorder="1" applyAlignment="1">
      <alignment vertical="center"/>
    </xf>
    <xf numFmtId="3" fontId="7" fillId="0" borderId="31" xfId="1" applyNumberFormat="1" applyFont="1" applyFill="1" applyBorder="1" applyAlignment="1">
      <alignment horizontal="right" vertical="center"/>
    </xf>
    <xf numFmtId="3" fontId="7" fillId="0" borderId="32" xfId="1" applyNumberFormat="1" applyFont="1" applyFill="1" applyBorder="1" applyAlignment="1">
      <alignment horizontal="justify" vertical="center" wrapText="1"/>
    </xf>
    <xf numFmtId="3" fontId="6" fillId="2" borderId="33" xfId="1" applyNumberFormat="1" applyFont="1" applyFill="1" applyBorder="1" applyAlignment="1">
      <alignment horizontal="justify" vertical="justify"/>
    </xf>
    <xf numFmtId="0" fontId="7" fillId="0" borderId="34" xfId="1" applyFont="1" applyFill="1" applyBorder="1" applyAlignment="1">
      <alignment horizontal="center" vertical="center"/>
    </xf>
    <xf numFmtId="0" fontId="7" fillId="0" borderId="35" xfId="1" applyFont="1" applyFill="1" applyBorder="1" applyAlignment="1">
      <alignment horizontal="center" vertical="center" wrapText="1"/>
    </xf>
    <xf numFmtId="3" fontId="7" fillId="3" borderId="30" xfId="1" applyNumberFormat="1" applyFont="1" applyFill="1" applyBorder="1" applyAlignment="1">
      <alignment vertical="center"/>
    </xf>
    <xf numFmtId="3" fontId="7" fillId="0" borderId="35" xfId="1" applyNumberFormat="1" applyFont="1" applyBorder="1" applyAlignment="1">
      <alignment vertical="center"/>
    </xf>
    <xf numFmtId="3" fontId="7" fillId="0" borderId="36" xfId="1" applyNumberFormat="1" applyFont="1" applyFill="1" applyBorder="1" applyAlignment="1">
      <alignment horizontal="justify" vertical="center"/>
    </xf>
    <xf numFmtId="164" fontId="10" fillId="0" borderId="18" xfId="3" applyNumberFormat="1" applyFont="1" applyFill="1" applyBorder="1" applyAlignment="1">
      <alignment horizontal="center" vertical="center" wrapText="1"/>
    </xf>
    <xf numFmtId="3" fontId="7" fillId="0" borderId="35" xfId="1" applyNumberFormat="1" applyFont="1" applyFill="1" applyBorder="1" applyAlignment="1">
      <alignment vertical="center"/>
    </xf>
    <xf numFmtId="0" fontId="7" fillId="0" borderId="37" xfId="1" applyFont="1" applyFill="1" applyBorder="1" applyAlignment="1">
      <alignment horizontal="center" vertical="center"/>
    </xf>
    <xf numFmtId="3" fontId="7" fillId="0" borderId="38" xfId="1" applyNumberFormat="1" applyFont="1" applyFill="1" applyBorder="1" applyAlignment="1">
      <alignment horizontal="justify" vertical="center" wrapText="1"/>
    </xf>
    <xf numFmtId="0" fontId="3" fillId="0" borderId="0" xfId="1" applyFont="1" applyAlignment="1">
      <alignment vertical="center"/>
    </xf>
    <xf numFmtId="0" fontId="7" fillId="0" borderId="39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40" xfId="2" applyFont="1" applyFill="1" applyBorder="1" applyAlignment="1" applyProtection="1">
      <alignment horizontal="left" vertical="center" wrapText="1"/>
    </xf>
    <xf numFmtId="3" fontId="7" fillId="0" borderId="41" xfId="1" applyNumberFormat="1" applyFont="1" applyFill="1" applyBorder="1" applyAlignment="1">
      <alignment horizontal="right" vertical="center"/>
    </xf>
    <xf numFmtId="3" fontId="7" fillId="0" borderId="42" xfId="1" applyNumberFormat="1" applyFont="1" applyFill="1" applyBorder="1" applyAlignment="1">
      <alignment horizontal="right" vertical="center"/>
    </xf>
    <xf numFmtId="3" fontId="7" fillId="0" borderId="43" xfId="1" applyNumberFormat="1" applyFont="1" applyFill="1" applyBorder="1" applyAlignment="1">
      <alignment horizontal="right" vertical="center"/>
    </xf>
    <xf numFmtId="3" fontId="7" fillId="0" borderId="44" xfId="1" applyNumberFormat="1" applyFont="1" applyFill="1" applyBorder="1" applyAlignment="1">
      <alignment horizontal="justify" vertical="center" wrapText="1"/>
    </xf>
    <xf numFmtId="164" fontId="10" fillId="0" borderId="40" xfId="3" applyNumberFormat="1" applyFont="1" applyFill="1" applyBorder="1" applyAlignment="1">
      <alignment horizontal="center" vertical="center" wrapText="1"/>
    </xf>
    <xf numFmtId="3" fontId="7" fillId="0" borderId="45" xfId="1" applyNumberFormat="1" applyFont="1" applyFill="1" applyBorder="1" applyAlignment="1">
      <alignment vertical="center"/>
    </xf>
    <xf numFmtId="3" fontId="7" fillId="2" borderId="40" xfId="2" applyNumberFormat="1" applyFont="1" applyFill="1" applyBorder="1" applyAlignment="1">
      <alignment vertical="center"/>
    </xf>
    <xf numFmtId="0" fontId="6" fillId="2" borderId="46" xfId="1" applyFont="1" applyFill="1" applyBorder="1" applyAlignment="1">
      <alignment vertical="center"/>
    </xf>
    <xf numFmtId="0" fontId="7" fillId="2" borderId="47" xfId="1" applyFont="1" applyFill="1" applyBorder="1" applyAlignment="1">
      <alignment vertical="center"/>
    </xf>
    <xf numFmtId="0" fontId="7" fillId="2" borderId="48" xfId="1" applyFont="1" applyFill="1" applyBorder="1" applyAlignment="1">
      <alignment vertical="center"/>
    </xf>
    <xf numFmtId="3" fontId="6" fillId="2" borderId="49" xfId="1" applyNumberFormat="1" applyFont="1" applyFill="1" applyBorder="1" applyAlignment="1">
      <alignment vertical="center"/>
    </xf>
    <xf numFmtId="3" fontId="6" fillId="2" borderId="50" xfId="1" applyNumberFormat="1" applyFont="1" applyFill="1" applyBorder="1" applyAlignment="1">
      <alignment horizontal="justify" vertical="justify"/>
    </xf>
    <xf numFmtId="0" fontId="7" fillId="0" borderId="51" xfId="1" applyFont="1" applyFill="1" applyBorder="1" applyAlignment="1">
      <alignment horizontal="center" vertical="center"/>
    </xf>
    <xf numFmtId="164" fontId="10" fillId="4" borderId="18" xfId="3" applyNumberFormat="1" applyFont="1" applyFill="1" applyBorder="1" applyAlignment="1">
      <alignment horizontal="center" vertical="center" wrapText="1"/>
    </xf>
    <xf numFmtId="3" fontId="7" fillId="0" borderId="52" xfId="1" applyNumberFormat="1" applyFont="1" applyFill="1" applyBorder="1" applyAlignment="1">
      <alignment horizontal="right" vertical="center"/>
    </xf>
    <xf numFmtId="0" fontId="7" fillId="4" borderId="18" xfId="1" applyFont="1" applyFill="1" applyBorder="1" applyAlignment="1">
      <alignment horizontal="center" vertical="center" wrapText="1"/>
    </xf>
    <xf numFmtId="0" fontId="7" fillId="0" borderId="40" xfId="1" applyFont="1" applyFill="1" applyBorder="1" applyAlignment="1">
      <alignment horizontal="left" vertical="center" wrapText="1"/>
    </xf>
    <xf numFmtId="3" fontId="7" fillId="0" borderId="18" xfId="1" applyNumberFormat="1" applyFont="1" applyFill="1" applyBorder="1" applyAlignment="1">
      <alignment vertical="center"/>
    </xf>
    <xf numFmtId="0" fontId="7" fillId="0" borderId="55" xfId="1" applyFont="1" applyFill="1" applyBorder="1" applyAlignment="1">
      <alignment horizontal="center" vertical="center"/>
    </xf>
    <xf numFmtId="0" fontId="7" fillId="4" borderId="40" xfId="1" applyFont="1" applyFill="1" applyBorder="1" applyAlignment="1">
      <alignment horizontal="center" vertical="center" wrapText="1"/>
    </xf>
    <xf numFmtId="0" fontId="7" fillId="0" borderId="40" xfId="1" applyFont="1" applyFill="1" applyBorder="1" applyAlignment="1">
      <alignment horizontal="center" vertical="center" wrapText="1"/>
    </xf>
    <xf numFmtId="3" fontId="7" fillId="0" borderId="56" xfId="1" applyNumberFormat="1" applyFont="1" applyFill="1" applyBorder="1" applyAlignment="1">
      <alignment vertical="center"/>
    </xf>
    <xf numFmtId="3" fontId="7" fillId="0" borderId="40" xfId="1" applyNumberFormat="1" applyFont="1" applyFill="1" applyBorder="1" applyAlignment="1">
      <alignment horizontal="right" vertical="center"/>
    </xf>
    <xf numFmtId="3" fontId="7" fillId="0" borderId="40" xfId="1" applyNumberFormat="1" applyFont="1" applyBorder="1" applyAlignment="1">
      <alignment horizontal="right" vertical="center"/>
    </xf>
    <xf numFmtId="3" fontId="7" fillId="0" borderId="20" xfId="1" applyNumberFormat="1" applyFont="1" applyFill="1" applyBorder="1" applyAlignment="1">
      <alignment horizontal="justify" vertical="center" wrapText="1"/>
    </xf>
    <xf numFmtId="0" fontId="7" fillId="0" borderId="57" xfId="1" applyFont="1" applyFill="1" applyBorder="1" applyAlignment="1">
      <alignment horizontal="center" vertical="center"/>
    </xf>
    <xf numFmtId="164" fontId="10" fillId="0" borderId="58" xfId="3" applyNumberFormat="1" applyFont="1" applyFill="1" applyBorder="1" applyAlignment="1">
      <alignment horizontal="center" vertical="center" wrapText="1"/>
    </xf>
    <xf numFmtId="3" fontId="7" fillId="0" borderId="59" xfId="1" applyNumberFormat="1" applyFont="1" applyFill="1" applyBorder="1" applyAlignment="1">
      <alignment vertical="center"/>
    </xf>
    <xf numFmtId="3" fontId="7" fillId="0" borderId="60" xfId="1" applyNumberFormat="1" applyFont="1" applyFill="1" applyBorder="1" applyAlignment="1">
      <alignment horizontal="right" vertical="center"/>
    </xf>
    <xf numFmtId="3" fontId="7" fillId="0" borderId="60" xfId="1" applyNumberFormat="1" applyFont="1" applyBorder="1" applyAlignment="1">
      <alignment horizontal="right" vertical="center"/>
    </xf>
    <xf numFmtId="3" fontId="7" fillId="0" borderId="61" xfId="1" applyNumberFormat="1" applyFont="1" applyFill="1" applyBorder="1" applyAlignment="1">
      <alignment horizontal="justify" vertical="center" wrapText="1"/>
    </xf>
    <xf numFmtId="3" fontId="7" fillId="0" borderId="40" xfId="1" applyNumberFormat="1" applyFont="1" applyFill="1" applyBorder="1" applyAlignment="1">
      <alignment vertical="center"/>
    </xf>
    <xf numFmtId="3" fontId="7" fillId="2" borderId="60" xfId="2" applyNumberFormat="1" applyFont="1" applyFill="1" applyBorder="1" applyAlignment="1">
      <alignment vertical="center"/>
    </xf>
    <xf numFmtId="0" fontId="7" fillId="0" borderId="20" xfId="1" applyFont="1" applyFill="1" applyBorder="1" applyAlignment="1">
      <alignment horizontal="justify" vertical="center" wrapText="1"/>
    </xf>
    <xf numFmtId="0" fontId="7" fillId="0" borderId="62" xfId="1" applyFont="1" applyFill="1" applyBorder="1" applyAlignment="1">
      <alignment horizontal="justify" vertical="center" wrapText="1"/>
    </xf>
    <xf numFmtId="3" fontId="6" fillId="2" borderId="63" xfId="1" applyNumberFormat="1" applyFont="1" applyFill="1" applyBorder="1" applyAlignment="1">
      <alignment horizontal="justify" vertical="justify"/>
    </xf>
    <xf numFmtId="0" fontId="4" fillId="0" borderId="14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/>
    </xf>
    <xf numFmtId="0" fontId="4" fillId="0" borderId="15" xfId="1" applyFont="1" applyFill="1" applyBorder="1" applyAlignment="1">
      <alignment horizontal="justify" vertical="justify"/>
    </xf>
    <xf numFmtId="3" fontId="6" fillId="2" borderId="67" xfId="1" applyNumberFormat="1" applyFont="1" applyFill="1" applyBorder="1" applyAlignment="1">
      <alignment vertical="center"/>
    </xf>
    <xf numFmtId="3" fontId="6" fillId="2" borderId="68" xfId="1" applyNumberFormat="1" applyFont="1" applyFill="1" applyBorder="1" applyAlignment="1">
      <alignment horizontal="justify" vertical="justify"/>
    </xf>
    <xf numFmtId="0" fontId="6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3" fontId="6" fillId="0" borderId="0" xfId="1" applyNumberFormat="1" applyFont="1" applyFill="1" applyBorder="1" applyAlignment="1">
      <alignment horizontal="justify" vertical="justify"/>
    </xf>
    <xf numFmtId="3" fontId="7" fillId="0" borderId="18" xfId="4" applyNumberFormat="1" applyFont="1" applyFill="1" applyBorder="1" applyAlignment="1">
      <alignment horizontal="right" vertical="center"/>
    </xf>
    <xf numFmtId="3" fontId="7" fillId="0" borderId="35" xfId="1" applyNumberFormat="1" applyFont="1" applyFill="1" applyBorder="1" applyAlignment="1">
      <alignment horizontal="right" vertical="center"/>
    </xf>
    <xf numFmtId="0" fontId="4" fillId="0" borderId="0" xfId="1" applyFont="1" applyAlignment="1">
      <alignment horizontal="justify" vertical="justify"/>
    </xf>
    <xf numFmtId="0" fontId="7" fillId="0" borderId="32" xfId="4" applyFont="1" applyFill="1" applyBorder="1" applyAlignment="1">
      <alignment horizontal="justify" vertical="center" wrapText="1"/>
    </xf>
    <xf numFmtId="0" fontId="7" fillId="0" borderId="14" xfId="1" applyFont="1" applyFill="1" applyBorder="1" applyAlignment="1">
      <alignment horizontal="center" vertical="center"/>
    </xf>
    <xf numFmtId="0" fontId="7" fillId="0" borderId="60" xfId="1" applyFont="1" applyFill="1" applyBorder="1" applyAlignment="1">
      <alignment horizontal="left" vertical="center" wrapText="1"/>
    </xf>
    <xf numFmtId="3" fontId="7" fillId="2" borderId="58" xfId="2" applyNumberFormat="1" applyFont="1" applyFill="1" applyBorder="1" applyAlignment="1">
      <alignment vertical="center"/>
    </xf>
    <xf numFmtId="3" fontId="7" fillId="0" borderId="69" xfId="1" applyNumberFormat="1" applyFont="1" applyFill="1" applyBorder="1" applyAlignment="1">
      <alignment horizontal="justify" vertical="center" wrapText="1"/>
    </xf>
    <xf numFmtId="0" fontId="7" fillId="0" borderId="70" xfId="1" applyFont="1" applyFill="1" applyBorder="1" applyAlignment="1">
      <alignment horizontal="center" vertical="center"/>
    </xf>
    <xf numFmtId="3" fontId="7" fillId="0" borderId="71" xfId="1" applyNumberFormat="1" applyFont="1" applyFill="1" applyBorder="1" applyAlignment="1">
      <alignment vertical="center"/>
    </xf>
    <xf numFmtId="3" fontId="7" fillId="0" borderId="58" xfId="1" applyNumberFormat="1" applyFont="1" applyFill="1" applyBorder="1" applyAlignment="1">
      <alignment horizontal="right" vertical="center"/>
    </xf>
    <xf numFmtId="0" fontId="7" fillId="0" borderId="61" xfId="1" applyFont="1" applyFill="1" applyBorder="1" applyAlignment="1">
      <alignment horizontal="justify" vertical="center" wrapText="1"/>
    </xf>
    <xf numFmtId="3" fontId="7" fillId="0" borderId="58" xfId="1" applyNumberFormat="1" applyFont="1" applyBorder="1" applyAlignment="1">
      <alignment horizontal="right" vertical="center"/>
    </xf>
    <xf numFmtId="0" fontId="6" fillId="2" borderId="22" xfId="1" applyFont="1" applyFill="1" applyBorder="1" applyAlignment="1">
      <alignment vertical="center"/>
    </xf>
    <xf numFmtId="0" fontId="7" fillId="2" borderId="23" xfId="1" applyFont="1" applyFill="1" applyBorder="1" applyAlignment="1">
      <alignment vertical="center"/>
    </xf>
    <xf numFmtId="0" fontId="7" fillId="2" borderId="24" xfId="1" applyFont="1" applyFill="1" applyBorder="1" applyAlignment="1">
      <alignment vertical="center"/>
    </xf>
    <xf numFmtId="0" fontId="2" fillId="0" borderId="0" xfId="1" applyFont="1" applyFill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3" fontId="6" fillId="2" borderId="8" xfId="1" applyNumberFormat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3" fontId="6" fillId="2" borderId="2" xfId="1" applyNumberFormat="1" applyFont="1" applyFill="1" applyBorder="1" applyAlignment="1">
      <alignment horizontal="center" vertical="center" wrapText="1"/>
    </xf>
    <xf numFmtId="3" fontId="6" fillId="2" borderId="9" xfId="1" applyNumberFormat="1" applyFont="1" applyFill="1" applyBorder="1" applyAlignment="1">
      <alignment horizontal="center" vertical="center" wrapText="1"/>
    </xf>
    <xf numFmtId="49" fontId="6" fillId="2" borderId="3" xfId="1" applyNumberFormat="1" applyFont="1" applyFill="1" applyBorder="1" applyAlignment="1">
      <alignment horizontal="center" vertical="center" wrapText="1"/>
    </xf>
    <xf numFmtId="0" fontId="1" fillId="2" borderId="10" xfId="1" applyFill="1" applyBorder="1" applyAlignment="1">
      <alignment horizontal="center" vertical="center" wrapText="1"/>
    </xf>
    <xf numFmtId="49" fontId="6" fillId="2" borderId="4" xfId="1" applyNumberFormat="1" applyFont="1" applyFill="1" applyBorder="1" applyAlignment="1">
      <alignment horizontal="center" vertical="center" wrapText="1"/>
    </xf>
    <xf numFmtId="0" fontId="1" fillId="2" borderId="11" xfId="1" applyFill="1" applyBorder="1" applyAlignment="1">
      <alignment horizontal="center" vertical="center" wrapText="1"/>
    </xf>
    <xf numFmtId="3" fontId="6" fillId="2" borderId="5" xfId="1" applyNumberFormat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 wrapText="1"/>
    </xf>
    <xf numFmtId="0" fontId="1" fillId="2" borderId="6" xfId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6" fillId="0" borderId="15" xfId="1" applyFont="1" applyFill="1" applyBorder="1" applyAlignment="1">
      <alignment horizontal="left" vertical="center" wrapText="1"/>
    </xf>
    <xf numFmtId="0" fontId="6" fillId="2" borderId="22" xfId="1" applyFont="1" applyFill="1" applyBorder="1" applyAlignment="1">
      <alignment vertical="center" wrapText="1"/>
    </xf>
    <xf numFmtId="0" fontId="7" fillId="2" borderId="23" xfId="1" applyFont="1" applyFill="1" applyBorder="1" applyAlignment="1">
      <alignment vertical="center" wrapText="1"/>
    </xf>
    <xf numFmtId="0" fontId="7" fillId="2" borderId="24" xfId="1" applyFont="1" applyFill="1" applyBorder="1" applyAlignment="1">
      <alignment vertical="center" wrapText="1"/>
    </xf>
    <xf numFmtId="0" fontId="6" fillId="0" borderId="25" xfId="1" applyFont="1" applyFill="1" applyBorder="1" applyAlignment="1">
      <alignment horizontal="left" vertical="center" wrapText="1"/>
    </xf>
    <xf numFmtId="0" fontId="6" fillId="0" borderId="26" xfId="1" applyFont="1" applyFill="1" applyBorder="1" applyAlignment="1">
      <alignment horizontal="left" vertical="center" wrapText="1"/>
    </xf>
    <xf numFmtId="0" fontId="6" fillId="0" borderId="27" xfId="1" applyFont="1" applyFill="1" applyBorder="1" applyAlignment="1">
      <alignment horizontal="left" vertical="center" wrapText="1"/>
    </xf>
    <xf numFmtId="0" fontId="6" fillId="2" borderId="23" xfId="1" applyFont="1" applyFill="1" applyBorder="1" applyAlignment="1">
      <alignment vertical="center"/>
    </xf>
    <xf numFmtId="0" fontId="6" fillId="2" borderId="24" xfId="1" applyFont="1" applyFill="1" applyBorder="1" applyAlignment="1">
      <alignment vertical="center"/>
    </xf>
    <xf numFmtId="0" fontId="6" fillId="0" borderId="53" xfId="1" applyFont="1" applyFill="1" applyBorder="1" applyAlignment="1">
      <alignment horizontal="left" vertical="center" wrapText="1"/>
    </xf>
    <xf numFmtId="0" fontId="6" fillId="0" borderId="5" xfId="1" applyFont="1" applyFill="1" applyBorder="1" applyAlignment="1">
      <alignment horizontal="left" vertical="center" wrapText="1"/>
    </xf>
    <xf numFmtId="0" fontId="6" fillId="0" borderId="54" xfId="1" applyFont="1" applyFill="1" applyBorder="1" applyAlignment="1">
      <alignment horizontal="left" vertical="center" wrapText="1"/>
    </xf>
    <xf numFmtId="0" fontId="6" fillId="2" borderId="46" xfId="1" applyFont="1" applyFill="1" applyBorder="1" applyAlignment="1">
      <alignment vertical="center"/>
    </xf>
    <xf numFmtId="0" fontId="7" fillId="2" borderId="47" xfId="1" applyFont="1" applyFill="1" applyBorder="1" applyAlignment="1">
      <alignment vertical="center"/>
    </xf>
    <xf numFmtId="0" fontId="7" fillId="2" borderId="48" xfId="1" applyFont="1" applyFill="1" applyBorder="1" applyAlignment="1">
      <alignment vertical="center"/>
    </xf>
    <xf numFmtId="0" fontId="6" fillId="2" borderId="64" xfId="1" applyFont="1" applyFill="1" applyBorder="1" applyAlignment="1">
      <alignment vertical="center"/>
    </xf>
    <xf numFmtId="0" fontId="7" fillId="2" borderId="65" xfId="1" applyFont="1" applyFill="1" applyBorder="1" applyAlignment="1">
      <alignment vertical="center"/>
    </xf>
    <xf numFmtId="0" fontId="7" fillId="2" borderId="66" xfId="1" applyFont="1" applyFill="1" applyBorder="1" applyAlignment="1">
      <alignment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46" xfId="1" applyFont="1" applyFill="1" applyBorder="1" applyAlignment="1">
      <alignment vertical="center" wrapText="1"/>
    </xf>
    <xf numFmtId="0" fontId="7" fillId="2" borderId="47" xfId="1" applyFont="1" applyFill="1" applyBorder="1" applyAlignment="1">
      <alignment vertical="center" wrapText="1"/>
    </xf>
    <xf numFmtId="0" fontId="7" fillId="2" borderId="48" xfId="1" applyFont="1" applyFill="1" applyBorder="1" applyAlignment="1">
      <alignment vertical="center" wrapText="1"/>
    </xf>
  </cellXfs>
  <cellStyles count="5">
    <cellStyle name="Normální" xfId="0" builtinId="0"/>
    <cellStyle name="Normální 3" xfId="1"/>
    <cellStyle name="normální_číselníky MSK" xfId="3"/>
    <cellStyle name="normální_EU akce-upr 2" xfId="4"/>
    <cellStyle name="normální_Lis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16"/>
  <sheetViews>
    <sheetView tabSelected="1" zoomScaleNormal="100" zoomScaleSheetLayoutView="100" workbookViewId="0">
      <selection activeCell="K109" sqref="K109"/>
    </sheetView>
  </sheetViews>
  <sheetFormatPr defaultRowHeight="11.25" x14ac:dyDescent="0.25"/>
  <cols>
    <col min="1" max="1" width="6.5703125" style="3" customWidth="1"/>
    <col min="2" max="2" width="9.140625" style="5" hidden="1" customWidth="1"/>
    <col min="3" max="3" width="44.7109375" style="3" customWidth="1"/>
    <col min="4" max="4" width="9.7109375" style="3" customWidth="1"/>
    <col min="5" max="5" width="9.28515625" style="3" customWidth="1"/>
    <col min="6" max="7" width="9.5703125" style="3" customWidth="1"/>
    <col min="8" max="11" width="8.42578125" style="3" customWidth="1"/>
    <col min="12" max="12" width="39.5703125" style="95" customWidth="1"/>
    <col min="13" max="16384" width="9.140625" style="3"/>
  </cols>
  <sheetData>
    <row r="1" spans="1:23" ht="36" customHeight="1" x14ac:dyDescent="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"/>
      <c r="N1" s="1"/>
      <c r="O1" s="1"/>
      <c r="P1" s="1"/>
      <c r="Q1" s="2"/>
      <c r="R1" s="2"/>
      <c r="S1" s="2"/>
      <c r="T1" s="2"/>
      <c r="U1" s="2"/>
      <c r="V1" s="2"/>
      <c r="W1" s="1"/>
    </row>
    <row r="2" spans="1:23" ht="12" thickBot="1" x14ac:dyDescent="0.3">
      <c r="A2" s="4"/>
      <c r="L2" s="6" t="s">
        <v>1</v>
      </c>
      <c r="Q2" s="7"/>
      <c r="R2" s="7"/>
      <c r="S2" s="7"/>
      <c r="T2" s="7"/>
      <c r="U2" s="7"/>
      <c r="V2" s="7"/>
    </row>
    <row r="3" spans="1:23" ht="24" customHeight="1" x14ac:dyDescent="0.25">
      <c r="A3" s="110" t="s">
        <v>2</v>
      </c>
      <c r="B3" s="112" t="s">
        <v>3</v>
      </c>
      <c r="C3" s="112" t="s">
        <v>4</v>
      </c>
      <c r="D3" s="114" t="s">
        <v>5</v>
      </c>
      <c r="E3" s="116" t="s">
        <v>6</v>
      </c>
      <c r="F3" s="118" t="s">
        <v>7</v>
      </c>
      <c r="G3" s="120" t="s">
        <v>8</v>
      </c>
      <c r="H3" s="121"/>
      <c r="I3" s="121"/>
      <c r="J3" s="121"/>
      <c r="K3" s="122"/>
      <c r="L3" s="123" t="s">
        <v>9</v>
      </c>
    </row>
    <row r="4" spans="1:23" ht="30" customHeight="1" thickBot="1" x14ac:dyDescent="0.3">
      <c r="A4" s="111"/>
      <c r="B4" s="113"/>
      <c r="C4" s="113"/>
      <c r="D4" s="115"/>
      <c r="E4" s="117"/>
      <c r="F4" s="119"/>
      <c r="G4" s="8" t="s">
        <v>10</v>
      </c>
      <c r="H4" s="9" t="s">
        <v>11</v>
      </c>
      <c r="I4" s="9">
        <v>2020</v>
      </c>
      <c r="J4" s="9" t="s">
        <v>12</v>
      </c>
      <c r="K4" s="10" t="s">
        <v>13</v>
      </c>
      <c r="L4" s="124"/>
    </row>
    <row r="5" spans="1:23" s="11" customFormat="1" ht="18" customHeight="1" x14ac:dyDescent="0.25">
      <c r="A5" s="125" t="s">
        <v>14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7"/>
    </row>
    <row r="6" spans="1:23" ht="23.25" customHeight="1" x14ac:dyDescent="0.25">
      <c r="A6" s="12">
        <v>12</v>
      </c>
      <c r="B6" s="13">
        <v>5337</v>
      </c>
      <c r="C6" s="14" t="s">
        <v>15</v>
      </c>
      <c r="D6" s="15">
        <f>G6</f>
        <v>9480</v>
      </c>
      <c r="E6" s="16">
        <v>10269</v>
      </c>
      <c r="F6" s="16">
        <v>8872</v>
      </c>
      <c r="G6" s="17">
        <v>9480</v>
      </c>
      <c r="H6" s="16">
        <v>0</v>
      </c>
      <c r="I6" s="16">
        <v>0</v>
      </c>
      <c r="J6" s="16">
        <v>0</v>
      </c>
      <c r="K6" s="18">
        <v>0</v>
      </c>
      <c r="L6" s="19" t="s">
        <v>16</v>
      </c>
    </row>
    <row r="7" spans="1:23" ht="23.25" customHeight="1" x14ac:dyDescent="0.25">
      <c r="A7" s="12">
        <v>13</v>
      </c>
      <c r="B7" s="13">
        <v>5338</v>
      </c>
      <c r="C7" s="14" t="s">
        <v>17</v>
      </c>
      <c r="D7" s="15">
        <f>G7</f>
        <v>12070</v>
      </c>
      <c r="E7" s="16">
        <v>5526</v>
      </c>
      <c r="F7" s="16">
        <v>12450</v>
      </c>
      <c r="G7" s="17">
        <v>12070</v>
      </c>
      <c r="H7" s="16">
        <v>0</v>
      </c>
      <c r="I7" s="16">
        <v>0</v>
      </c>
      <c r="J7" s="16">
        <v>0</v>
      </c>
      <c r="K7" s="18">
        <v>0</v>
      </c>
      <c r="L7" s="19" t="s">
        <v>16</v>
      </c>
    </row>
    <row r="8" spans="1:23" ht="23.25" customHeight="1" x14ac:dyDescent="0.25">
      <c r="A8" s="12">
        <v>14</v>
      </c>
      <c r="B8" s="20">
        <v>5339</v>
      </c>
      <c r="C8" s="21" t="s">
        <v>18</v>
      </c>
      <c r="D8" s="22">
        <f>G8</f>
        <v>2950</v>
      </c>
      <c r="E8" s="16">
        <v>965</v>
      </c>
      <c r="F8" s="16">
        <v>3427</v>
      </c>
      <c r="G8" s="17">
        <v>2950</v>
      </c>
      <c r="H8" s="16">
        <v>0</v>
      </c>
      <c r="I8" s="16">
        <v>0</v>
      </c>
      <c r="J8" s="16">
        <v>0</v>
      </c>
      <c r="K8" s="18">
        <v>0</v>
      </c>
      <c r="L8" s="19" t="s">
        <v>19</v>
      </c>
    </row>
    <row r="9" spans="1:23" s="11" customFormat="1" ht="27.75" customHeight="1" thickBot="1" x14ac:dyDescent="0.3">
      <c r="A9" s="128" t="s">
        <v>20</v>
      </c>
      <c r="B9" s="129"/>
      <c r="C9" s="130"/>
      <c r="D9" s="23">
        <f t="shared" ref="D9:K9" si="0">SUM(D6:D8)</f>
        <v>24500</v>
      </c>
      <c r="E9" s="23">
        <f t="shared" si="0"/>
        <v>16760</v>
      </c>
      <c r="F9" s="23">
        <f t="shared" si="0"/>
        <v>24749</v>
      </c>
      <c r="G9" s="23">
        <f t="shared" si="0"/>
        <v>24500</v>
      </c>
      <c r="H9" s="23">
        <f t="shared" si="0"/>
        <v>0</v>
      </c>
      <c r="I9" s="23">
        <f t="shared" si="0"/>
        <v>0</v>
      </c>
      <c r="J9" s="23">
        <f t="shared" si="0"/>
        <v>0</v>
      </c>
      <c r="K9" s="23">
        <f t="shared" si="0"/>
        <v>0</v>
      </c>
      <c r="L9" s="24"/>
      <c r="M9" s="3"/>
    </row>
    <row r="10" spans="1:23" s="11" customFormat="1" ht="18" customHeight="1" x14ac:dyDescent="0.25">
      <c r="A10" s="131" t="s">
        <v>21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3"/>
      <c r="M10" s="3"/>
    </row>
    <row r="11" spans="1:23" ht="34.5" customHeight="1" x14ac:dyDescent="0.25">
      <c r="A11" s="12">
        <v>43</v>
      </c>
      <c r="B11" s="25">
        <v>5057</v>
      </c>
      <c r="C11" s="26" t="s">
        <v>22</v>
      </c>
      <c r="D11" s="27">
        <f>SUM(E11:K11)</f>
        <v>202073</v>
      </c>
      <c r="E11" s="28">
        <v>78311</v>
      </c>
      <c r="F11" s="28">
        <v>25340</v>
      </c>
      <c r="G11" s="29">
        <v>19507</v>
      </c>
      <c r="H11" s="30">
        <v>19507</v>
      </c>
      <c r="I11" s="30">
        <v>19507</v>
      </c>
      <c r="J11" s="30">
        <v>19507</v>
      </c>
      <c r="K11" s="31">
        <f>19507+887</f>
        <v>20394</v>
      </c>
      <c r="L11" s="32" t="s">
        <v>23</v>
      </c>
    </row>
    <row r="12" spans="1:23" s="11" customFormat="1" ht="15.75" customHeight="1" thickBot="1" x14ac:dyDescent="0.3">
      <c r="A12" s="106" t="s">
        <v>24</v>
      </c>
      <c r="B12" s="134"/>
      <c r="C12" s="135"/>
      <c r="D12" s="23">
        <f t="shared" ref="D12:K12" si="1">SUM(D11:D11)</f>
        <v>202073</v>
      </c>
      <c r="E12" s="23">
        <f t="shared" si="1"/>
        <v>78311</v>
      </c>
      <c r="F12" s="23">
        <f t="shared" si="1"/>
        <v>25340</v>
      </c>
      <c r="G12" s="23">
        <f t="shared" si="1"/>
        <v>19507</v>
      </c>
      <c r="H12" s="23">
        <f t="shared" si="1"/>
        <v>19507</v>
      </c>
      <c r="I12" s="23">
        <f t="shared" si="1"/>
        <v>19507</v>
      </c>
      <c r="J12" s="23">
        <f t="shared" si="1"/>
        <v>19507</v>
      </c>
      <c r="K12" s="23">
        <f t="shared" si="1"/>
        <v>20394</v>
      </c>
      <c r="L12" s="33"/>
      <c r="M12" s="3"/>
    </row>
    <row r="13" spans="1:23" s="11" customFormat="1" ht="18" customHeight="1" x14ac:dyDescent="0.25">
      <c r="A13" s="125" t="s">
        <v>25</v>
      </c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7"/>
      <c r="M13" s="3"/>
    </row>
    <row r="14" spans="1:23" ht="66" customHeight="1" x14ac:dyDescent="0.25">
      <c r="A14" s="34">
        <v>73</v>
      </c>
      <c r="B14" s="35">
        <v>4355</v>
      </c>
      <c r="C14" s="21" t="s">
        <v>26</v>
      </c>
      <c r="D14" s="15">
        <f>SUM(G14)</f>
        <v>30500</v>
      </c>
      <c r="E14" s="36">
        <v>0</v>
      </c>
      <c r="F14" s="36">
        <v>51500</v>
      </c>
      <c r="G14" s="17">
        <v>30500</v>
      </c>
      <c r="H14" s="30">
        <v>0</v>
      </c>
      <c r="I14" s="30">
        <v>0</v>
      </c>
      <c r="J14" s="30">
        <v>0</v>
      </c>
      <c r="K14" s="37">
        <v>0</v>
      </c>
      <c r="L14" s="38" t="s">
        <v>27</v>
      </c>
    </row>
    <row r="15" spans="1:23" ht="24" customHeight="1" x14ac:dyDescent="0.25">
      <c r="A15" s="34">
        <v>75</v>
      </c>
      <c r="B15" s="39">
        <v>4450</v>
      </c>
      <c r="C15" s="21" t="s">
        <v>28</v>
      </c>
      <c r="D15" s="15">
        <f t="shared" ref="D15:D20" si="2">SUM(E15+F15+G15+H15+I15+J15+K15)</f>
        <v>3000</v>
      </c>
      <c r="E15" s="30">
        <v>0</v>
      </c>
      <c r="F15" s="36">
        <v>0</v>
      </c>
      <c r="G15" s="17">
        <v>3000</v>
      </c>
      <c r="H15" s="30">
        <v>0</v>
      </c>
      <c r="I15" s="30">
        <v>0</v>
      </c>
      <c r="J15" s="30">
        <v>0</v>
      </c>
      <c r="K15" s="37">
        <v>0</v>
      </c>
      <c r="L15" s="38" t="s">
        <v>29</v>
      </c>
    </row>
    <row r="16" spans="1:23" ht="35.25" customHeight="1" x14ac:dyDescent="0.25">
      <c r="A16" s="34">
        <v>76</v>
      </c>
      <c r="B16" s="39">
        <v>5741</v>
      </c>
      <c r="C16" s="21" t="s">
        <v>30</v>
      </c>
      <c r="D16" s="15">
        <f t="shared" si="2"/>
        <v>9000</v>
      </c>
      <c r="E16" s="30">
        <v>0</v>
      </c>
      <c r="F16" s="36">
        <v>0</v>
      </c>
      <c r="G16" s="17">
        <v>9000</v>
      </c>
      <c r="H16" s="30">
        <v>0</v>
      </c>
      <c r="I16" s="30">
        <v>0</v>
      </c>
      <c r="J16" s="40">
        <v>0</v>
      </c>
      <c r="K16" s="37">
        <v>0</v>
      </c>
      <c r="L16" s="38" t="s">
        <v>31</v>
      </c>
    </row>
    <row r="17" spans="1:13" ht="34.5" customHeight="1" x14ac:dyDescent="0.25">
      <c r="A17" s="34">
        <v>77</v>
      </c>
      <c r="B17" s="39">
        <v>5742</v>
      </c>
      <c r="C17" s="21" t="s">
        <v>32</v>
      </c>
      <c r="D17" s="15">
        <f t="shared" si="2"/>
        <v>10000</v>
      </c>
      <c r="E17" s="30">
        <v>0</v>
      </c>
      <c r="F17" s="36">
        <v>0</v>
      </c>
      <c r="G17" s="17">
        <v>10000</v>
      </c>
      <c r="H17" s="30">
        <v>0</v>
      </c>
      <c r="I17" s="30">
        <v>0</v>
      </c>
      <c r="J17" s="40">
        <v>0</v>
      </c>
      <c r="K17" s="37">
        <v>0</v>
      </c>
      <c r="L17" s="38" t="s">
        <v>31</v>
      </c>
    </row>
    <row r="18" spans="1:13" ht="54.75" customHeight="1" x14ac:dyDescent="0.25">
      <c r="A18" s="41">
        <v>78</v>
      </c>
      <c r="B18" s="35">
        <v>5735</v>
      </c>
      <c r="C18" s="21" t="s">
        <v>33</v>
      </c>
      <c r="D18" s="15">
        <f t="shared" si="2"/>
        <v>6500</v>
      </c>
      <c r="E18" s="36">
        <v>0</v>
      </c>
      <c r="F18" s="36">
        <v>3000</v>
      </c>
      <c r="G18" s="17">
        <v>3500</v>
      </c>
      <c r="H18" s="30">
        <v>0</v>
      </c>
      <c r="I18" s="30">
        <v>0</v>
      </c>
      <c r="J18" s="40">
        <v>0</v>
      </c>
      <c r="K18" s="37">
        <v>0</v>
      </c>
      <c r="L18" s="38" t="s">
        <v>34</v>
      </c>
    </row>
    <row r="19" spans="1:13" ht="24" customHeight="1" x14ac:dyDescent="0.25">
      <c r="A19" s="34">
        <v>80</v>
      </c>
      <c r="B19" s="39">
        <v>5743</v>
      </c>
      <c r="C19" s="21" t="s">
        <v>35</v>
      </c>
      <c r="D19" s="15">
        <f t="shared" si="2"/>
        <v>2000</v>
      </c>
      <c r="E19" s="30">
        <v>0</v>
      </c>
      <c r="F19" s="36">
        <v>0</v>
      </c>
      <c r="G19" s="17">
        <v>2000</v>
      </c>
      <c r="H19" s="30">
        <v>0</v>
      </c>
      <c r="I19" s="30">
        <v>0</v>
      </c>
      <c r="J19" s="40">
        <v>0</v>
      </c>
      <c r="K19" s="37">
        <v>0</v>
      </c>
      <c r="L19" s="38" t="s">
        <v>31</v>
      </c>
    </row>
    <row r="20" spans="1:13" ht="15" customHeight="1" x14ac:dyDescent="0.25">
      <c r="A20" s="34">
        <v>82</v>
      </c>
      <c r="B20" s="35">
        <v>4788</v>
      </c>
      <c r="C20" s="21" t="s">
        <v>36</v>
      </c>
      <c r="D20" s="15">
        <f t="shared" si="2"/>
        <v>96035</v>
      </c>
      <c r="E20" s="30">
        <f>8989+10000+10000+12245+7801</f>
        <v>49035</v>
      </c>
      <c r="F20" s="36">
        <v>12000</v>
      </c>
      <c r="G20" s="17">
        <v>5000</v>
      </c>
      <c r="H20" s="30">
        <v>10000</v>
      </c>
      <c r="I20" s="30">
        <v>10000</v>
      </c>
      <c r="J20" s="30">
        <v>10000</v>
      </c>
      <c r="K20" s="37">
        <v>0</v>
      </c>
      <c r="L20" s="38" t="s">
        <v>29</v>
      </c>
    </row>
    <row r="21" spans="1:13" ht="24" customHeight="1" x14ac:dyDescent="0.25">
      <c r="A21" s="34">
        <v>83</v>
      </c>
      <c r="B21" s="39">
        <v>5753</v>
      </c>
      <c r="C21" s="21" t="s">
        <v>37</v>
      </c>
      <c r="D21" s="15">
        <f>SUM(E21+F21+G21+H21+I21+J21+K21)+550</f>
        <v>6250</v>
      </c>
      <c r="E21" s="30">
        <v>0</v>
      </c>
      <c r="F21" s="36">
        <v>0</v>
      </c>
      <c r="G21" s="17">
        <v>5700</v>
      </c>
      <c r="H21" s="30">
        <v>0</v>
      </c>
      <c r="I21" s="30">
        <v>0</v>
      </c>
      <c r="J21" s="40">
        <v>0</v>
      </c>
      <c r="K21" s="37">
        <v>0</v>
      </c>
      <c r="L21" s="42" t="s">
        <v>38</v>
      </c>
    </row>
    <row r="22" spans="1:13" ht="34.5" customHeight="1" x14ac:dyDescent="0.25">
      <c r="A22" s="34">
        <v>84</v>
      </c>
      <c r="B22" s="39">
        <v>5752</v>
      </c>
      <c r="C22" s="21" t="s">
        <v>39</v>
      </c>
      <c r="D22" s="15">
        <f>SUM(E22+F22+G22+H22+I22+J22+K22)</f>
        <v>8954</v>
      </c>
      <c r="E22" s="30">
        <v>0</v>
      </c>
      <c r="F22" s="36">
        <v>0</v>
      </c>
      <c r="G22" s="17">
        <v>8954</v>
      </c>
      <c r="H22" s="30">
        <v>0</v>
      </c>
      <c r="I22" s="30">
        <v>0</v>
      </c>
      <c r="J22" s="30">
        <v>0</v>
      </c>
      <c r="K22" s="37">
        <v>0</v>
      </c>
      <c r="L22" s="38" t="s">
        <v>40</v>
      </c>
    </row>
    <row r="23" spans="1:13" s="43" customFormat="1" ht="15.75" customHeight="1" thickBot="1" x14ac:dyDescent="0.3">
      <c r="A23" s="106" t="s">
        <v>41</v>
      </c>
      <c r="B23" s="107"/>
      <c r="C23" s="108"/>
      <c r="D23" s="23">
        <f>SUM(D14:D22)</f>
        <v>172239</v>
      </c>
      <c r="E23" s="23">
        <f t="shared" ref="E23:K23" si="3">SUM(E14:E22)</f>
        <v>49035</v>
      </c>
      <c r="F23" s="23">
        <f t="shared" si="3"/>
        <v>66500</v>
      </c>
      <c r="G23" s="23">
        <f t="shared" si="3"/>
        <v>77654</v>
      </c>
      <c r="H23" s="23">
        <f t="shared" si="3"/>
        <v>10000</v>
      </c>
      <c r="I23" s="23">
        <f t="shared" si="3"/>
        <v>10000</v>
      </c>
      <c r="J23" s="23">
        <f t="shared" si="3"/>
        <v>10000</v>
      </c>
      <c r="K23" s="23">
        <f t="shared" si="3"/>
        <v>0</v>
      </c>
      <c r="L23" s="24"/>
      <c r="M23" s="3"/>
    </row>
    <row r="24" spans="1:13" s="11" customFormat="1" ht="18" customHeight="1" x14ac:dyDescent="0.25">
      <c r="A24" s="131" t="s">
        <v>42</v>
      </c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3"/>
      <c r="M24" s="3"/>
    </row>
    <row r="25" spans="1:13" ht="56.25" customHeight="1" x14ac:dyDescent="0.25">
      <c r="A25" s="44">
        <v>135</v>
      </c>
      <c r="B25" s="45">
        <v>5619</v>
      </c>
      <c r="C25" s="46" t="s">
        <v>43</v>
      </c>
      <c r="D25" s="27">
        <f>SUM(E25:K25)</f>
        <v>180000</v>
      </c>
      <c r="E25" s="47">
        <v>279</v>
      </c>
      <c r="F25" s="47">
        <v>75221</v>
      </c>
      <c r="G25" s="17">
        <v>54500</v>
      </c>
      <c r="H25" s="47">
        <v>50000</v>
      </c>
      <c r="I25" s="47">
        <v>0</v>
      </c>
      <c r="J25" s="48">
        <v>0</v>
      </c>
      <c r="K25" s="49">
        <v>0</v>
      </c>
      <c r="L25" s="50" t="s">
        <v>44</v>
      </c>
    </row>
    <row r="26" spans="1:13" ht="24" customHeight="1" x14ac:dyDescent="0.25">
      <c r="A26" s="44">
        <v>136</v>
      </c>
      <c r="B26" s="51">
        <v>5630</v>
      </c>
      <c r="C26" s="46" t="s">
        <v>45</v>
      </c>
      <c r="D26" s="52">
        <f>SUM(E26:K26)</f>
        <v>1205</v>
      </c>
      <c r="E26" s="47">
        <v>0</v>
      </c>
      <c r="F26" s="47">
        <v>0</v>
      </c>
      <c r="G26" s="53">
        <v>1205</v>
      </c>
      <c r="H26" s="47">
        <v>0</v>
      </c>
      <c r="I26" s="47">
        <v>0</v>
      </c>
      <c r="J26" s="48">
        <v>0</v>
      </c>
      <c r="K26" s="49">
        <v>0</v>
      </c>
      <c r="L26" s="50" t="s">
        <v>31</v>
      </c>
    </row>
    <row r="27" spans="1:13" ht="24" customHeight="1" x14ac:dyDescent="0.25">
      <c r="A27" s="44">
        <v>137</v>
      </c>
      <c r="B27" s="45">
        <v>4984</v>
      </c>
      <c r="C27" s="46" t="s">
        <v>46</v>
      </c>
      <c r="D27" s="27">
        <f>SUM(E27:K27)</f>
        <v>49661</v>
      </c>
      <c r="E27" s="47">
        <v>9108</v>
      </c>
      <c r="F27" s="47">
        <v>38423</v>
      </c>
      <c r="G27" s="17">
        <v>2130</v>
      </c>
      <c r="H27" s="47">
        <v>0</v>
      </c>
      <c r="I27" s="47">
        <v>0</v>
      </c>
      <c r="J27" s="48">
        <v>0</v>
      </c>
      <c r="K27" s="49">
        <v>0</v>
      </c>
      <c r="L27" s="50" t="s">
        <v>31</v>
      </c>
    </row>
    <row r="28" spans="1:13" s="11" customFormat="1" ht="15.75" customHeight="1" thickBot="1" x14ac:dyDescent="0.3">
      <c r="A28" s="54" t="s">
        <v>47</v>
      </c>
      <c r="B28" s="55"/>
      <c r="C28" s="56"/>
      <c r="D28" s="57">
        <f>SUM(D25:D27)</f>
        <v>230866</v>
      </c>
      <c r="E28" s="57">
        <f t="shared" ref="E28:K28" si="4">SUM(E25:E27)</f>
        <v>9387</v>
      </c>
      <c r="F28" s="57">
        <f t="shared" si="4"/>
        <v>113644</v>
      </c>
      <c r="G28" s="57">
        <f t="shared" si="4"/>
        <v>57835</v>
      </c>
      <c r="H28" s="57">
        <f t="shared" si="4"/>
        <v>50000</v>
      </c>
      <c r="I28" s="57">
        <f t="shared" si="4"/>
        <v>0</v>
      </c>
      <c r="J28" s="57">
        <f t="shared" si="4"/>
        <v>0</v>
      </c>
      <c r="K28" s="57">
        <f t="shared" si="4"/>
        <v>0</v>
      </c>
      <c r="L28" s="58"/>
      <c r="M28" s="3"/>
    </row>
    <row r="29" spans="1:13" s="11" customFormat="1" ht="18" customHeight="1" x14ac:dyDescent="0.25">
      <c r="A29" s="125" t="s">
        <v>48</v>
      </c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7"/>
      <c r="M29" s="3"/>
    </row>
    <row r="30" spans="1:13" ht="48" customHeight="1" x14ac:dyDescent="0.25">
      <c r="A30" s="59">
        <v>169</v>
      </c>
      <c r="B30" s="60">
        <v>5635</v>
      </c>
      <c r="C30" s="21" t="s">
        <v>49</v>
      </c>
      <c r="D30" s="27">
        <f>SUM(E30+F30+G30+H30+I30+J30+K30)</f>
        <v>150000</v>
      </c>
      <c r="E30" s="28">
        <v>0</v>
      </c>
      <c r="F30" s="28">
        <v>424</v>
      </c>
      <c r="G30" s="17">
        <v>9576</v>
      </c>
      <c r="H30" s="28">
        <v>11000</v>
      </c>
      <c r="I30" s="28">
        <v>50000</v>
      </c>
      <c r="J30" s="61">
        <v>79000</v>
      </c>
      <c r="K30" s="31">
        <v>0</v>
      </c>
      <c r="L30" s="32" t="s">
        <v>50</v>
      </c>
    </row>
    <row r="31" spans="1:13" ht="43.5" customHeight="1" x14ac:dyDescent="0.25">
      <c r="A31" s="59">
        <v>171</v>
      </c>
      <c r="B31" s="60"/>
      <c r="C31" s="21" t="s">
        <v>51</v>
      </c>
      <c r="D31" s="27">
        <f>SUM(E31+F31+G31+H31+I31+J31+K31)</f>
        <v>150000</v>
      </c>
      <c r="E31" s="28">
        <v>0</v>
      </c>
      <c r="F31" s="28">
        <v>0</v>
      </c>
      <c r="G31" s="17">
        <v>3865</v>
      </c>
      <c r="H31" s="28">
        <v>6460</v>
      </c>
      <c r="I31" s="28">
        <v>50000</v>
      </c>
      <c r="J31" s="61">
        <v>50000</v>
      </c>
      <c r="K31" s="31">
        <v>39675</v>
      </c>
      <c r="L31" s="32" t="s">
        <v>52</v>
      </c>
    </row>
    <row r="32" spans="1:13" ht="24" customHeight="1" x14ac:dyDescent="0.25">
      <c r="A32" s="59">
        <v>173</v>
      </c>
      <c r="B32" s="39">
        <v>5744</v>
      </c>
      <c r="C32" s="21" t="s">
        <v>53</v>
      </c>
      <c r="D32" s="27">
        <f t="shared" ref="D32:D38" si="5">SUM(E32+F32+G32+H32+I32+J32+K32)</f>
        <v>5000</v>
      </c>
      <c r="E32" s="28">
        <v>0</v>
      </c>
      <c r="F32" s="28">
        <v>0</v>
      </c>
      <c r="G32" s="17">
        <v>5000</v>
      </c>
      <c r="H32" s="28">
        <v>0</v>
      </c>
      <c r="I32" s="28">
        <v>0</v>
      </c>
      <c r="J32" s="61">
        <v>0</v>
      </c>
      <c r="K32" s="31">
        <v>0</v>
      </c>
      <c r="L32" s="32" t="s">
        <v>29</v>
      </c>
    </row>
    <row r="33" spans="1:13" ht="31.5" customHeight="1" x14ac:dyDescent="0.25">
      <c r="A33" s="59">
        <v>175</v>
      </c>
      <c r="B33" s="39">
        <v>5745</v>
      </c>
      <c r="C33" s="21" t="s">
        <v>54</v>
      </c>
      <c r="D33" s="27">
        <f t="shared" si="5"/>
        <v>6500</v>
      </c>
      <c r="E33" s="28">
        <v>0</v>
      </c>
      <c r="F33" s="28">
        <v>0</v>
      </c>
      <c r="G33" s="17">
        <v>3000</v>
      </c>
      <c r="H33" s="28">
        <v>3500</v>
      </c>
      <c r="I33" s="28">
        <v>0</v>
      </c>
      <c r="J33" s="61">
        <v>0</v>
      </c>
      <c r="K33" s="31">
        <v>0</v>
      </c>
      <c r="L33" s="32" t="s">
        <v>29</v>
      </c>
    </row>
    <row r="34" spans="1:13" ht="24" customHeight="1" x14ac:dyDescent="0.25">
      <c r="A34" s="59">
        <v>176</v>
      </c>
      <c r="B34" s="39">
        <v>5746</v>
      </c>
      <c r="C34" s="21" t="s">
        <v>55</v>
      </c>
      <c r="D34" s="27">
        <f t="shared" si="5"/>
        <v>2500</v>
      </c>
      <c r="E34" s="28">
        <v>0</v>
      </c>
      <c r="F34" s="28">
        <v>0</v>
      </c>
      <c r="G34" s="17">
        <v>2500</v>
      </c>
      <c r="H34" s="28">
        <v>0</v>
      </c>
      <c r="I34" s="28">
        <v>0</v>
      </c>
      <c r="J34" s="61">
        <v>0</v>
      </c>
      <c r="K34" s="31">
        <v>0</v>
      </c>
      <c r="L34" s="32" t="s">
        <v>29</v>
      </c>
    </row>
    <row r="35" spans="1:13" ht="24" customHeight="1" x14ac:dyDescent="0.25">
      <c r="A35" s="59">
        <v>177</v>
      </c>
      <c r="B35" s="39">
        <v>5747</v>
      </c>
      <c r="C35" s="21" t="s">
        <v>56</v>
      </c>
      <c r="D35" s="27">
        <f t="shared" si="5"/>
        <v>3500</v>
      </c>
      <c r="E35" s="28">
        <v>0</v>
      </c>
      <c r="F35" s="28">
        <v>0</v>
      </c>
      <c r="G35" s="17">
        <v>3500</v>
      </c>
      <c r="H35" s="28">
        <v>0</v>
      </c>
      <c r="I35" s="28">
        <v>0</v>
      </c>
      <c r="J35" s="61">
        <v>0</v>
      </c>
      <c r="K35" s="31">
        <v>0</v>
      </c>
      <c r="L35" s="32" t="s">
        <v>29</v>
      </c>
    </row>
    <row r="36" spans="1:13" ht="30" customHeight="1" x14ac:dyDescent="0.25">
      <c r="A36" s="59">
        <v>178</v>
      </c>
      <c r="B36" s="39">
        <v>5748</v>
      </c>
      <c r="C36" s="21" t="s">
        <v>57</v>
      </c>
      <c r="D36" s="27">
        <f t="shared" si="5"/>
        <v>12000</v>
      </c>
      <c r="E36" s="28">
        <v>0</v>
      </c>
      <c r="F36" s="28">
        <v>0</v>
      </c>
      <c r="G36" s="17">
        <v>3000</v>
      </c>
      <c r="H36" s="28">
        <v>9000</v>
      </c>
      <c r="I36" s="28">
        <v>0</v>
      </c>
      <c r="J36" s="61">
        <v>0</v>
      </c>
      <c r="K36" s="31">
        <v>0</v>
      </c>
      <c r="L36" s="32" t="s">
        <v>29</v>
      </c>
    </row>
    <row r="37" spans="1:13" ht="30" customHeight="1" x14ac:dyDescent="0.25">
      <c r="A37" s="59">
        <v>179</v>
      </c>
      <c r="B37" s="39">
        <v>5740</v>
      </c>
      <c r="C37" s="21" t="s">
        <v>58</v>
      </c>
      <c r="D37" s="27">
        <f t="shared" si="5"/>
        <v>1500</v>
      </c>
      <c r="E37" s="28">
        <v>0</v>
      </c>
      <c r="F37" s="28">
        <v>0</v>
      </c>
      <c r="G37" s="17">
        <v>1500</v>
      </c>
      <c r="H37" s="28">
        <v>0</v>
      </c>
      <c r="I37" s="28">
        <v>0</v>
      </c>
      <c r="J37" s="61">
        <v>0</v>
      </c>
      <c r="K37" s="31">
        <v>0</v>
      </c>
      <c r="L37" s="32" t="s">
        <v>29</v>
      </c>
    </row>
    <row r="38" spans="1:13" ht="24" customHeight="1" x14ac:dyDescent="0.25">
      <c r="A38" s="59">
        <v>180</v>
      </c>
      <c r="B38" s="60">
        <v>4854</v>
      </c>
      <c r="C38" s="21" t="s">
        <v>59</v>
      </c>
      <c r="D38" s="27">
        <f t="shared" si="5"/>
        <v>58309</v>
      </c>
      <c r="E38" s="28">
        <v>26011</v>
      </c>
      <c r="F38" s="28">
        <v>1058</v>
      </c>
      <c r="G38" s="17">
        <v>31240</v>
      </c>
      <c r="H38" s="28">
        <v>0</v>
      </c>
      <c r="I38" s="28">
        <v>0</v>
      </c>
      <c r="J38" s="61">
        <v>0</v>
      </c>
      <c r="K38" s="31">
        <v>0</v>
      </c>
      <c r="L38" s="32" t="s">
        <v>29</v>
      </c>
    </row>
    <row r="39" spans="1:13" s="11" customFormat="1" ht="15.75" customHeight="1" thickBot="1" x14ac:dyDescent="0.3">
      <c r="A39" s="106" t="s">
        <v>60</v>
      </c>
      <c r="B39" s="107"/>
      <c r="C39" s="108"/>
      <c r="D39" s="23">
        <f>SUM(D30:D38)</f>
        <v>389309</v>
      </c>
      <c r="E39" s="23">
        <f t="shared" ref="E39:K39" si="6">SUM(E30:E38)</f>
        <v>26011</v>
      </c>
      <c r="F39" s="23">
        <f t="shared" si="6"/>
        <v>1482</v>
      </c>
      <c r="G39" s="23">
        <f t="shared" si="6"/>
        <v>63181</v>
      </c>
      <c r="H39" s="23">
        <f t="shared" si="6"/>
        <v>29960</v>
      </c>
      <c r="I39" s="23">
        <f t="shared" si="6"/>
        <v>100000</v>
      </c>
      <c r="J39" s="23">
        <f t="shared" si="6"/>
        <v>129000</v>
      </c>
      <c r="K39" s="23">
        <f t="shared" si="6"/>
        <v>39675</v>
      </c>
      <c r="L39" s="24"/>
      <c r="M39" s="3"/>
    </row>
    <row r="40" spans="1:13" s="11" customFormat="1" ht="18" customHeight="1" x14ac:dyDescent="0.25">
      <c r="A40" s="136" t="s">
        <v>61</v>
      </c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8"/>
      <c r="M40" s="3"/>
    </row>
    <row r="41" spans="1:13" s="11" customFormat="1" ht="34.5" customHeight="1" x14ac:dyDescent="0.25">
      <c r="A41" s="59">
        <v>305</v>
      </c>
      <c r="B41" s="62">
        <v>5315</v>
      </c>
      <c r="C41" s="63" t="s">
        <v>62</v>
      </c>
      <c r="D41" s="64">
        <f>SUM(E41+F41+G41+H41+I41+J41+K41)</f>
        <v>65831</v>
      </c>
      <c r="E41" s="28">
        <f>121+326</f>
        <v>447</v>
      </c>
      <c r="F41" s="28">
        <v>17303</v>
      </c>
      <c r="G41" s="17">
        <v>48081</v>
      </c>
      <c r="H41" s="28">
        <v>0</v>
      </c>
      <c r="I41" s="28">
        <v>0</v>
      </c>
      <c r="J41" s="61">
        <v>0</v>
      </c>
      <c r="K41" s="31">
        <v>0</v>
      </c>
      <c r="L41" s="32" t="s">
        <v>63</v>
      </c>
      <c r="M41" s="3"/>
    </row>
    <row r="42" spans="1:13" s="11" customFormat="1" ht="34.5" customHeight="1" x14ac:dyDescent="0.25">
      <c r="A42" s="59">
        <v>307</v>
      </c>
      <c r="B42" s="62">
        <v>5418</v>
      </c>
      <c r="C42" s="21" t="s">
        <v>64</v>
      </c>
      <c r="D42" s="64">
        <f>SUM(E42+F42+G42+H42+I42+J42+K42)</f>
        <v>61000</v>
      </c>
      <c r="E42" s="28">
        <v>73</v>
      </c>
      <c r="F42" s="28">
        <v>771</v>
      </c>
      <c r="G42" s="17">
        <v>40338</v>
      </c>
      <c r="H42" s="28">
        <v>19818</v>
      </c>
      <c r="I42" s="28">
        <v>0</v>
      </c>
      <c r="J42" s="61">
        <v>0</v>
      </c>
      <c r="K42" s="31">
        <v>0</v>
      </c>
      <c r="L42" s="32" t="s">
        <v>65</v>
      </c>
      <c r="M42" s="3"/>
    </row>
    <row r="43" spans="1:13" s="11" customFormat="1" ht="24" customHeight="1" x14ac:dyDescent="0.25">
      <c r="A43" s="59">
        <v>309</v>
      </c>
      <c r="B43" s="20">
        <v>5637</v>
      </c>
      <c r="C43" s="63" t="s">
        <v>66</v>
      </c>
      <c r="D43" s="64">
        <f t="shared" ref="D43:D48" si="7">SUM(E43+F43+G43+H43+I43+J43+K43)</f>
        <v>16000</v>
      </c>
      <c r="E43" s="28">
        <v>0</v>
      </c>
      <c r="F43" s="28">
        <v>1000</v>
      </c>
      <c r="G43" s="17">
        <v>15000</v>
      </c>
      <c r="H43" s="28">
        <v>0</v>
      </c>
      <c r="I43" s="28">
        <v>0</v>
      </c>
      <c r="J43" s="61">
        <v>0</v>
      </c>
      <c r="K43" s="31">
        <v>0</v>
      </c>
      <c r="L43" s="32" t="s">
        <v>29</v>
      </c>
      <c r="M43" s="3"/>
    </row>
    <row r="44" spans="1:13" s="11" customFormat="1" ht="24" customHeight="1" x14ac:dyDescent="0.25">
      <c r="A44" s="59">
        <v>311</v>
      </c>
      <c r="B44" s="20">
        <v>5756</v>
      </c>
      <c r="C44" s="63" t="s">
        <v>67</v>
      </c>
      <c r="D44" s="64">
        <f>SUM(E44+F44+G44+H44+I44+J44+K44)</f>
        <v>14500</v>
      </c>
      <c r="E44" s="28">
        <v>0</v>
      </c>
      <c r="F44" s="28">
        <v>0</v>
      </c>
      <c r="G44" s="17">
        <v>1000</v>
      </c>
      <c r="H44" s="28">
        <v>0</v>
      </c>
      <c r="I44" s="28">
        <v>13500</v>
      </c>
      <c r="J44" s="61">
        <v>0</v>
      </c>
      <c r="K44" s="31">
        <v>0</v>
      </c>
      <c r="L44" s="32" t="s">
        <v>31</v>
      </c>
      <c r="M44" s="3"/>
    </row>
    <row r="45" spans="1:13" s="11" customFormat="1" ht="33.75" customHeight="1" x14ac:dyDescent="0.25">
      <c r="A45" s="59">
        <v>312</v>
      </c>
      <c r="B45" s="20">
        <v>5757</v>
      </c>
      <c r="C45" s="21" t="s">
        <v>68</v>
      </c>
      <c r="D45" s="64">
        <f>SUM(E45+F45+G45+H45+I45+J45+K45)</f>
        <v>4800</v>
      </c>
      <c r="E45" s="28">
        <v>0</v>
      </c>
      <c r="F45" s="28">
        <v>0</v>
      </c>
      <c r="G45" s="17">
        <v>4800</v>
      </c>
      <c r="H45" s="28">
        <v>0</v>
      </c>
      <c r="I45" s="28">
        <v>0</v>
      </c>
      <c r="J45" s="61">
        <v>0</v>
      </c>
      <c r="K45" s="31">
        <v>0</v>
      </c>
      <c r="L45" s="32" t="s">
        <v>29</v>
      </c>
      <c r="M45" s="3"/>
    </row>
    <row r="46" spans="1:13" s="11" customFormat="1" ht="24" customHeight="1" x14ac:dyDescent="0.25">
      <c r="A46" s="65">
        <v>313</v>
      </c>
      <c r="B46" s="20">
        <v>5758</v>
      </c>
      <c r="C46" s="63" t="s">
        <v>69</v>
      </c>
      <c r="D46" s="64">
        <f>SUM(E46+F46+G46+H46+I46+J46+K46)</f>
        <v>81500</v>
      </c>
      <c r="E46" s="28">
        <v>0</v>
      </c>
      <c r="F46" s="28">
        <v>0</v>
      </c>
      <c r="G46" s="17">
        <v>3500</v>
      </c>
      <c r="H46" s="28">
        <v>20000</v>
      </c>
      <c r="I46" s="28">
        <v>30000</v>
      </c>
      <c r="J46" s="61">
        <v>28000</v>
      </c>
      <c r="K46" s="31">
        <v>0</v>
      </c>
      <c r="L46" s="32" t="s">
        <v>29</v>
      </c>
      <c r="M46" s="3"/>
    </row>
    <row r="47" spans="1:13" s="11" customFormat="1" ht="24" customHeight="1" x14ac:dyDescent="0.25">
      <c r="A47" s="59">
        <v>315</v>
      </c>
      <c r="B47" s="62">
        <v>5759</v>
      </c>
      <c r="C47" s="63" t="s">
        <v>70</v>
      </c>
      <c r="D47" s="64">
        <f t="shared" si="7"/>
        <v>6000</v>
      </c>
      <c r="E47" s="28">
        <v>0</v>
      </c>
      <c r="F47" s="28">
        <v>0</v>
      </c>
      <c r="G47" s="17">
        <v>6000</v>
      </c>
      <c r="H47" s="28">
        <v>0</v>
      </c>
      <c r="I47" s="28">
        <v>0</v>
      </c>
      <c r="J47" s="61">
        <v>0</v>
      </c>
      <c r="K47" s="31">
        <v>0</v>
      </c>
      <c r="L47" s="32" t="s">
        <v>29</v>
      </c>
      <c r="M47" s="3"/>
    </row>
    <row r="48" spans="1:13" s="11" customFormat="1" ht="24" customHeight="1" x14ac:dyDescent="0.25">
      <c r="A48" s="65">
        <v>316</v>
      </c>
      <c r="B48" s="66">
        <v>5737</v>
      </c>
      <c r="C48" s="63" t="s">
        <v>71</v>
      </c>
      <c r="D48" s="64">
        <f t="shared" si="7"/>
        <v>120300</v>
      </c>
      <c r="E48" s="28">
        <v>0</v>
      </c>
      <c r="F48" s="28">
        <v>0</v>
      </c>
      <c r="G48" s="17">
        <v>6300</v>
      </c>
      <c r="H48" s="28">
        <v>60000</v>
      </c>
      <c r="I48" s="28">
        <v>54000</v>
      </c>
      <c r="J48" s="61">
        <v>0</v>
      </c>
      <c r="K48" s="31">
        <v>0</v>
      </c>
      <c r="L48" s="32" t="s">
        <v>31</v>
      </c>
      <c r="M48" s="3"/>
    </row>
    <row r="49" spans="1:13" s="11" customFormat="1" ht="34.5" customHeight="1" x14ac:dyDescent="0.25">
      <c r="A49" s="65">
        <v>318</v>
      </c>
      <c r="B49" s="67">
        <v>5760</v>
      </c>
      <c r="C49" s="63" t="s">
        <v>72</v>
      </c>
      <c r="D49" s="64">
        <f>SUM(E49+F49+G49+H49+I49+J49+K49)+5500</f>
        <v>6000</v>
      </c>
      <c r="E49" s="28">
        <v>0</v>
      </c>
      <c r="F49" s="28">
        <v>0</v>
      </c>
      <c r="G49" s="17">
        <v>500</v>
      </c>
      <c r="H49" s="28">
        <v>0</v>
      </c>
      <c r="I49" s="28">
        <v>0</v>
      </c>
      <c r="J49" s="61">
        <v>0</v>
      </c>
      <c r="K49" s="31">
        <v>0</v>
      </c>
      <c r="L49" s="32" t="s">
        <v>73</v>
      </c>
      <c r="M49" s="3"/>
    </row>
    <row r="50" spans="1:13" s="11" customFormat="1" ht="24" customHeight="1" x14ac:dyDescent="0.25">
      <c r="A50" s="65">
        <v>320</v>
      </c>
      <c r="B50" s="66">
        <v>5316</v>
      </c>
      <c r="C50" s="63" t="s">
        <v>74</v>
      </c>
      <c r="D50" s="64">
        <f>SUM(E50+F50+G50+H50+I50+J50+K50)</f>
        <v>21000</v>
      </c>
      <c r="E50" s="28">
        <v>12</v>
      </c>
      <c r="F50" s="28">
        <v>0</v>
      </c>
      <c r="G50" s="17">
        <v>20988</v>
      </c>
      <c r="H50" s="28">
        <v>0</v>
      </c>
      <c r="I50" s="28">
        <v>0</v>
      </c>
      <c r="J50" s="61">
        <v>0</v>
      </c>
      <c r="K50" s="31">
        <v>0</v>
      </c>
      <c r="L50" s="32" t="s">
        <v>31</v>
      </c>
      <c r="M50" s="3"/>
    </row>
    <row r="51" spans="1:13" s="11" customFormat="1" ht="33.75" customHeight="1" x14ac:dyDescent="0.25">
      <c r="A51" s="65">
        <v>322</v>
      </c>
      <c r="B51" s="66">
        <v>5325</v>
      </c>
      <c r="C51" s="63" t="s">
        <v>75</v>
      </c>
      <c r="D51" s="64">
        <f>SUM(E51+F51+G51+H51+I51+J51+K51)</f>
        <v>9000</v>
      </c>
      <c r="E51" s="28">
        <v>0</v>
      </c>
      <c r="F51" s="28">
        <v>1491</v>
      </c>
      <c r="G51" s="17">
        <v>7509</v>
      </c>
      <c r="H51" s="28">
        <v>0</v>
      </c>
      <c r="I51" s="28">
        <v>0</v>
      </c>
      <c r="J51" s="61">
        <v>0</v>
      </c>
      <c r="K51" s="31">
        <v>0</v>
      </c>
      <c r="L51" s="32" t="s">
        <v>76</v>
      </c>
      <c r="M51" s="3"/>
    </row>
    <row r="52" spans="1:13" s="11" customFormat="1" ht="24" customHeight="1" x14ac:dyDescent="0.25">
      <c r="A52" s="65">
        <v>323</v>
      </c>
      <c r="B52" s="66">
        <v>5419</v>
      </c>
      <c r="C52" s="63" t="s">
        <v>77</v>
      </c>
      <c r="D52" s="64">
        <f>SUM(E52+F52+G52+H52+I52+J52+K52)</f>
        <v>100000</v>
      </c>
      <c r="E52" s="28">
        <v>215</v>
      </c>
      <c r="F52" s="28">
        <v>158</v>
      </c>
      <c r="G52" s="17">
        <v>3847</v>
      </c>
      <c r="H52" s="28">
        <v>40000</v>
      </c>
      <c r="I52" s="28">
        <v>55780</v>
      </c>
      <c r="J52" s="61">
        <v>0</v>
      </c>
      <c r="K52" s="31">
        <v>0</v>
      </c>
      <c r="L52" s="32" t="s">
        <v>31</v>
      </c>
      <c r="M52" s="3"/>
    </row>
    <row r="53" spans="1:13" s="11" customFormat="1" ht="44.25" customHeight="1" x14ac:dyDescent="0.25">
      <c r="A53" s="65">
        <v>324</v>
      </c>
      <c r="B53" s="66">
        <v>5347</v>
      </c>
      <c r="C53" s="63" t="s">
        <v>78</v>
      </c>
      <c r="D53" s="64">
        <f>G53+3750</f>
        <v>7850</v>
      </c>
      <c r="E53" s="28">
        <v>0</v>
      </c>
      <c r="F53" s="28">
        <v>3550</v>
      </c>
      <c r="G53" s="17">
        <v>4100</v>
      </c>
      <c r="H53" s="28">
        <v>0</v>
      </c>
      <c r="I53" s="28">
        <v>0</v>
      </c>
      <c r="J53" s="61">
        <v>0</v>
      </c>
      <c r="K53" s="31">
        <v>0</v>
      </c>
      <c r="L53" s="32" t="s">
        <v>79</v>
      </c>
      <c r="M53" s="3"/>
    </row>
    <row r="54" spans="1:13" s="11" customFormat="1" ht="15.75" customHeight="1" thickBot="1" x14ac:dyDescent="0.3">
      <c r="A54" s="139" t="s">
        <v>80</v>
      </c>
      <c r="B54" s="140"/>
      <c r="C54" s="141"/>
      <c r="D54" s="23">
        <f>SUM(D41:D53)</f>
        <v>513781</v>
      </c>
      <c r="E54" s="23">
        <f t="shared" ref="E54:K54" si="8">SUM(E41:E53)</f>
        <v>747</v>
      </c>
      <c r="F54" s="23">
        <f t="shared" si="8"/>
        <v>24273</v>
      </c>
      <c r="G54" s="23">
        <f t="shared" si="8"/>
        <v>161963</v>
      </c>
      <c r="H54" s="23">
        <f t="shared" si="8"/>
        <v>139818</v>
      </c>
      <c r="I54" s="23">
        <f t="shared" si="8"/>
        <v>153280</v>
      </c>
      <c r="J54" s="23">
        <f t="shared" si="8"/>
        <v>28000</v>
      </c>
      <c r="K54" s="23">
        <f t="shared" si="8"/>
        <v>0</v>
      </c>
      <c r="L54" s="24"/>
      <c r="M54" s="3"/>
    </row>
    <row r="55" spans="1:13" s="11" customFormat="1" ht="18" customHeight="1" x14ac:dyDescent="0.25">
      <c r="A55" s="125" t="s">
        <v>81</v>
      </c>
      <c r="B55" s="126"/>
      <c r="C55" s="126"/>
      <c r="D55" s="126"/>
      <c r="E55" s="126"/>
      <c r="F55" s="126"/>
      <c r="G55" s="126"/>
      <c r="H55" s="126"/>
      <c r="I55" s="126"/>
      <c r="J55" s="126"/>
      <c r="K55" s="126"/>
      <c r="L55" s="127"/>
      <c r="M55" s="3"/>
    </row>
    <row r="56" spans="1:13" ht="24" customHeight="1" x14ac:dyDescent="0.25">
      <c r="A56" s="44">
        <v>398</v>
      </c>
      <c r="B56" s="39">
        <v>5712</v>
      </c>
      <c r="C56" s="63" t="s">
        <v>82</v>
      </c>
      <c r="D56" s="68">
        <f>SUM(E56:K56)+355</f>
        <v>46154</v>
      </c>
      <c r="E56" s="69">
        <v>0</v>
      </c>
      <c r="F56" s="69">
        <v>799</v>
      </c>
      <c r="G56" s="17">
        <v>25000</v>
      </c>
      <c r="H56" s="69">
        <v>20000</v>
      </c>
      <c r="I56" s="69">
        <v>0</v>
      </c>
      <c r="J56" s="69">
        <v>0</v>
      </c>
      <c r="K56" s="70">
        <v>0</v>
      </c>
      <c r="L56" s="32" t="s">
        <v>83</v>
      </c>
    </row>
    <row r="57" spans="1:13" ht="15" customHeight="1" x14ac:dyDescent="0.25">
      <c r="A57" s="65">
        <v>399</v>
      </c>
      <c r="B57" s="39">
        <v>5733</v>
      </c>
      <c r="C57" s="63" t="s">
        <v>84</v>
      </c>
      <c r="D57" s="68">
        <f t="shared" ref="D57:D62" si="9">SUM(E57:K57)</f>
        <v>7400</v>
      </c>
      <c r="E57" s="69">
        <v>0</v>
      </c>
      <c r="F57" s="69">
        <v>400</v>
      </c>
      <c r="G57" s="17">
        <v>7000</v>
      </c>
      <c r="H57" s="69">
        <v>0</v>
      </c>
      <c r="I57" s="69">
        <v>0</v>
      </c>
      <c r="J57" s="69">
        <v>0</v>
      </c>
      <c r="K57" s="70">
        <v>0</v>
      </c>
      <c r="L57" s="32" t="s">
        <v>31</v>
      </c>
    </row>
    <row r="58" spans="1:13" ht="24" customHeight="1" x14ac:dyDescent="0.25">
      <c r="A58" s="44">
        <v>400</v>
      </c>
      <c r="B58" s="60">
        <v>5525</v>
      </c>
      <c r="C58" s="63" t="s">
        <v>85</v>
      </c>
      <c r="D58" s="68">
        <f t="shared" si="9"/>
        <v>9176.7000000000007</v>
      </c>
      <c r="E58" s="69">
        <v>84.7</v>
      </c>
      <c r="F58" s="69">
        <v>123</v>
      </c>
      <c r="G58" s="17">
        <v>8969</v>
      </c>
      <c r="H58" s="69">
        <v>0</v>
      </c>
      <c r="I58" s="69">
        <v>0</v>
      </c>
      <c r="J58" s="69">
        <v>0</v>
      </c>
      <c r="K58" s="70">
        <v>0</v>
      </c>
      <c r="L58" s="32" t="s">
        <v>31</v>
      </c>
    </row>
    <row r="59" spans="1:13" ht="34.5" customHeight="1" x14ac:dyDescent="0.25">
      <c r="A59" s="59">
        <v>402</v>
      </c>
      <c r="B59" s="39">
        <v>5749</v>
      </c>
      <c r="C59" s="21" t="s">
        <v>86</v>
      </c>
      <c r="D59" s="22">
        <f t="shared" si="9"/>
        <v>3500</v>
      </c>
      <c r="E59" s="16">
        <v>0</v>
      </c>
      <c r="F59" s="16">
        <v>0</v>
      </c>
      <c r="G59" s="17">
        <v>3500</v>
      </c>
      <c r="H59" s="16">
        <v>0</v>
      </c>
      <c r="I59" s="16">
        <v>0</v>
      </c>
      <c r="J59" s="16">
        <v>0</v>
      </c>
      <c r="K59" s="18">
        <v>0</v>
      </c>
      <c r="L59" s="71" t="s">
        <v>87</v>
      </c>
    </row>
    <row r="60" spans="1:13" ht="34.5" customHeight="1" x14ac:dyDescent="0.25">
      <c r="A60" s="72">
        <v>404</v>
      </c>
      <c r="B60" s="73">
        <v>5750</v>
      </c>
      <c r="C60" s="98" t="s">
        <v>88</v>
      </c>
      <c r="D60" s="102">
        <f t="shared" si="9"/>
        <v>2500</v>
      </c>
      <c r="E60" s="103">
        <v>0</v>
      </c>
      <c r="F60" s="103">
        <v>0</v>
      </c>
      <c r="G60" s="99">
        <v>2500</v>
      </c>
      <c r="H60" s="103">
        <v>0</v>
      </c>
      <c r="I60" s="103">
        <v>0</v>
      </c>
      <c r="J60" s="103">
        <v>0</v>
      </c>
      <c r="K60" s="105">
        <v>0</v>
      </c>
      <c r="L60" s="77" t="s">
        <v>87</v>
      </c>
    </row>
    <row r="61" spans="1:13" ht="23.25" customHeight="1" x14ac:dyDescent="0.25">
      <c r="A61" s="72">
        <v>406</v>
      </c>
      <c r="B61" s="73">
        <v>5708</v>
      </c>
      <c r="C61" s="63" t="s">
        <v>89</v>
      </c>
      <c r="D61" s="74">
        <f t="shared" si="9"/>
        <v>6500</v>
      </c>
      <c r="E61" s="75">
        <v>0</v>
      </c>
      <c r="F61" s="75">
        <v>4500</v>
      </c>
      <c r="G61" s="17">
        <v>2000</v>
      </c>
      <c r="H61" s="75">
        <v>0</v>
      </c>
      <c r="I61" s="75">
        <v>0</v>
      </c>
      <c r="J61" s="75">
        <v>0</v>
      </c>
      <c r="K61" s="76">
        <v>0</v>
      </c>
      <c r="L61" s="77" t="s">
        <v>31</v>
      </c>
    </row>
    <row r="62" spans="1:13" ht="24" customHeight="1" x14ac:dyDescent="0.25">
      <c r="A62" s="59">
        <v>407</v>
      </c>
      <c r="B62" s="39">
        <v>5751</v>
      </c>
      <c r="C62" s="63" t="s">
        <v>90</v>
      </c>
      <c r="D62" s="68">
        <f t="shared" si="9"/>
        <v>4700</v>
      </c>
      <c r="E62" s="69">
        <v>0</v>
      </c>
      <c r="F62" s="69">
        <v>0</v>
      </c>
      <c r="G62" s="17">
        <v>4700</v>
      </c>
      <c r="H62" s="69">
        <v>0</v>
      </c>
      <c r="I62" s="69">
        <v>0</v>
      </c>
      <c r="J62" s="69">
        <v>0</v>
      </c>
      <c r="K62" s="70">
        <v>0</v>
      </c>
      <c r="L62" s="71" t="s">
        <v>87</v>
      </c>
    </row>
    <row r="63" spans="1:13" ht="34.5" customHeight="1" x14ac:dyDescent="0.25">
      <c r="A63" s="12">
        <v>408</v>
      </c>
      <c r="B63" s="39">
        <v>5754</v>
      </c>
      <c r="C63" s="21" t="s">
        <v>91</v>
      </c>
      <c r="D63" s="22">
        <f>SUM(E63:K63)</f>
        <v>40200</v>
      </c>
      <c r="E63" s="16">
        <v>0</v>
      </c>
      <c r="F63" s="16">
        <v>0</v>
      </c>
      <c r="G63" s="17">
        <v>40200</v>
      </c>
      <c r="H63" s="16">
        <v>0</v>
      </c>
      <c r="I63" s="16">
        <v>0</v>
      </c>
      <c r="J63" s="16">
        <v>0</v>
      </c>
      <c r="K63" s="18">
        <v>0</v>
      </c>
      <c r="L63" s="32" t="s">
        <v>31</v>
      </c>
    </row>
    <row r="64" spans="1:13" ht="24" customHeight="1" x14ac:dyDescent="0.25">
      <c r="A64" s="97">
        <v>410</v>
      </c>
      <c r="B64" s="73">
        <v>5755</v>
      </c>
      <c r="C64" s="98" t="s">
        <v>92</v>
      </c>
      <c r="D64" s="74">
        <f>SUM(E64:K64)</f>
        <v>375</v>
      </c>
      <c r="E64" s="75">
        <v>0</v>
      </c>
      <c r="F64" s="75">
        <v>0</v>
      </c>
      <c r="G64" s="99">
        <v>375</v>
      </c>
      <c r="H64" s="75">
        <v>0</v>
      </c>
      <c r="I64" s="75">
        <v>0</v>
      </c>
      <c r="J64" s="75">
        <v>0</v>
      </c>
      <c r="K64" s="75">
        <v>0</v>
      </c>
      <c r="L64" s="100" t="s">
        <v>31</v>
      </c>
    </row>
    <row r="65" spans="1:13" ht="24" customHeight="1" x14ac:dyDescent="0.25">
      <c r="A65" s="65">
        <v>411</v>
      </c>
      <c r="B65" s="60">
        <v>5730</v>
      </c>
      <c r="C65" s="63" t="s">
        <v>93</v>
      </c>
      <c r="D65" s="68">
        <f>SUM(E65:K65)+22</f>
        <v>100322</v>
      </c>
      <c r="E65" s="69">
        <v>0</v>
      </c>
      <c r="F65" s="69">
        <v>0</v>
      </c>
      <c r="G65" s="17">
        <v>5300</v>
      </c>
      <c r="H65" s="69">
        <v>30000</v>
      </c>
      <c r="I65" s="69">
        <v>65000</v>
      </c>
      <c r="J65" s="69">
        <v>0</v>
      </c>
      <c r="K65" s="69">
        <v>0</v>
      </c>
      <c r="L65" s="32" t="s">
        <v>94</v>
      </c>
    </row>
    <row r="66" spans="1:13" ht="33" customHeight="1" x14ac:dyDescent="0.25">
      <c r="A66" s="65">
        <v>413</v>
      </c>
      <c r="B66" s="60">
        <v>5654</v>
      </c>
      <c r="C66" s="63" t="s">
        <v>95</v>
      </c>
      <c r="D66" s="68">
        <f>SUM(E66:K66)</f>
        <v>6000</v>
      </c>
      <c r="E66" s="69">
        <v>0</v>
      </c>
      <c r="F66" s="69">
        <v>1200</v>
      </c>
      <c r="G66" s="17">
        <v>4800</v>
      </c>
      <c r="H66" s="69">
        <v>0</v>
      </c>
      <c r="I66" s="69">
        <v>0</v>
      </c>
      <c r="J66" s="69">
        <v>0</v>
      </c>
      <c r="K66" s="69">
        <v>0</v>
      </c>
      <c r="L66" s="32" t="s">
        <v>31</v>
      </c>
    </row>
    <row r="67" spans="1:13" ht="24" customHeight="1" x14ac:dyDescent="0.25">
      <c r="A67" s="65">
        <v>414</v>
      </c>
      <c r="B67" s="60">
        <v>5660</v>
      </c>
      <c r="C67" s="63" t="s">
        <v>96</v>
      </c>
      <c r="D67" s="68">
        <f>SUM(E67:K67)</f>
        <v>6700</v>
      </c>
      <c r="E67" s="69">
        <v>0</v>
      </c>
      <c r="F67" s="69">
        <v>125</v>
      </c>
      <c r="G67" s="17">
        <v>6575</v>
      </c>
      <c r="H67" s="69">
        <v>0</v>
      </c>
      <c r="I67" s="69">
        <v>0</v>
      </c>
      <c r="J67" s="69">
        <v>0</v>
      </c>
      <c r="K67" s="69">
        <v>0</v>
      </c>
      <c r="L67" s="32" t="s">
        <v>31</v>
      </c>
    </row>
    <row r="68" spans="1:13" ht="24" customHeight="1" x14ac:dyDescent="0.25">
      <c r="A68" s="65">
        <v>415</v>
      </c>
      <c r="B68" s="60">
        <v>5676</v>
      </c>
      <c r="C68" s="63" t="s">
        <v>97</v>
      </c>
      <c r="D68" s="68">
        <f>SUM(E68:K68)</f>
        <v>3000</v>
      </c>
      <c r="E68" s="69">
        <v>0</v>
      </c>
      <c r="F68" s="69">
        <v>430</v>
      </c>
      <c r="G68" s="17">
        <v>2570</v>
      </c>
      <c r="H68" s="69">
        <v>0</v>
      </c>
      <c r="I68" s="69">
        <v>0</v>
      </c>
      <c r="J68" s="69">
        <v>0</v>
      </c>
      <c r="K68" s="69">
        <v>0</v>
      </c>
      <c r="L68" s="32" t="s">
        <v>31</v>
      </c>
    </row>
    <row r="69" spans="1:13" ht="24" customHeight="1" x14ac:dyDescent="0.25">
      <c r="A69" s="65">
        <v>416</v>
      </c>
      <c r="B69" s="60">
        <v>5671</v>
      </c>
      <c r="C69" s="63" t="s">
        <v>98</v>
      </c>
      <c r="D69" s="68">
        <f>SUM(E69:K69)</f>
        <v>5000</v>
      </c>
      <c r="E69" s="69">
        <v>0</v>
      </c>
      <c r="F69" s="69">
        <v>240</v>
      </c>
      <c r="G69" s="17">
        <v>4760</v>
      </c>
      <c r="H69" s="69">
        <v>0</v>
      </c>
      <c r="I69" s="69">
        <v>0</v>
      </c>
      <c r="J69" s="69">
        <v>0</v>
      </c>
      <c r="K69" s="69">
        <v>0</v>
      </c>
      <c r="L69" s="32" t="s">
        <v>31</v>
      </c>
    </row>
    <row r="70" spans="1:13" ht="34.5" customHeight="1" x14ac:dyDescent="0.25">
      <c r="A70" s="65">
        <v>417</v>
      </c>
      <c r="B70" s="60">
        <v>5650</v>
      </c>
      <c r="C70" s="63" t="s">
        <v>99</v>
      </c>
      <c r="D70" s="68">
        <f>SUM(E70:K70)+1850</f>
        <v>6250</v>
      </c>
      <c r="E70" s="69">
        <v>0</v>
      </c>
      <c r="F70" s="69">
        <v>1300</v>
      </c>
      <c r="G70" s="17">
        <v>3100</v>
      </c>
      <c r="H70" s="69">
        <v>0</v>
      </c>
      <c r="I70" s="69">
        <v>0</v>
      </c>
      <c r="J70" s="69">
        <v>0</v>
      </c>
      <c r="K70" s="69">
        <v>0</v>
      </c>
      <c r="L70" s="32" t="s">
        <v>73</v>
      </c>
    </row>
    <row r="71" spans="1:13" ht="24" customHeight="1" x14ac:dyDescent="0.25">
      <c r="A71" s="65">
        <v>419</v>
      </c>
      <c r="B71" s="60">
        <v>5770</v>
      </c>
      <c r="C71" s="63" t="s">
        <v>100</v>
      </c>
      <c r="D71" s="68">
        <f>SUM(E71:K71)</f>
        <v>4100</v>
      </c>
      <c r="E71" s="69">
        <v>0</v>
      </c>
      <c r="F71" s="69">
        <v>0</v>
      </c>
      <c r="G71" s="17">
        <v>4100</v>
      </c>
      <c r="H71" s="69">
        <v>0</v>
      </c>
      <c r="I71" s="69">
        <v>0</v>
      </c>
      <c r="J71" s="69">
        <v>0</v>
      </c>
      <c r="K71" s="69">
        <v>0</v>
      </c>
      <c r="L71" s="32" t="s">
        <v>31</v>
      </c>
    </row>
    <row r="72" spans="1:13" ht="15" customHeight="1" x14ac:dyDescent="0.25">
      <c r="A72" s="59">
        <v>421</v>
      </c>
      <c r="B72" s="39">
        <v>5474</v>
      </c>
      <c r="C72" s="63" t="s">
        <v>101</v>
      </c>
      <c r="D72" s="68">
        <f>SUM(E72:K72)</f>
        <v>5705</v>
      </c>
      <c r="E72" s="69">
        <v>0</v>
      </c>
      <c r="F72" s="69">
        <v>2705</v>
      </c>
      <c r="G72" s="17">
        <v>3000</v>
      </c>
      <c r="H72" s="69">
        <v>0</v>
      </c>
      <c r="I72" s="69">
        <v>0</v>
      </c>
      <c r="J72" s="69">
        <v>0</v>
      </c>
      <c r="K72" s="70">
        <v>0</v>
      </c>
      <c r="L72" s="71" t="s">
        <v>31</v>
      </c>
    </row>
    <row r="73" spans="1:13" s="11" customFormat="1" ht="15.75" customHeight="1" thickBot="1" x14ac:dyDescent="0.3">
      <c r="A73" s="139" t="s">
        <v>102</v>
      </c>
      <c r="B73" s="140"/>
      <c r="C73" s="141"/>
      <c r="D73" s="57">
        <f>SUM(D56:D72)</f>
        <v>257582.7</v>
      </c>
      <c r="E73" s="57">
        <f t="shared" ref="E73:K73" si="10">SUM(E56:E72)</f>
        <v>84.7</v>
      </c>
      <c r="F73" s="57">
        <f t="shared" si="10"/>
        <v>11822</v>
      </c>
      <c r="G73" s="57">
        <f t="shared" si="10"/>
        <v>128449</v>
      </c>
      <c r="H73" s="57">
        <f t="shared" si="10"/>
        <v>50000</v>
      </c>
      <c r="I73" s="57">
        <f t="shared" si="10"/>
        <v>65000</v>
      </c>
      <c r="J73" s="57">
        <f t="shared" si="10"/>
        <v>0</v>
      </c>
      <c r="K73" s="57">
        <f t="shared" si="10"/>
        <v>0</v>
      </c>
      <c r="L73" s="58"/>
      <c r="M73" s="3"/>
    </row>
    <row r="74" spans="1:13" s="11" customFormat="1" ht="18" customHeight="1" x14ac:dyDescent="0.25">
      <c r="A74" s="136" t="s">
        <v>103</v>
      </c>
      <c r="B74" s="137"/>
      <c r="C74" s="137"/>
      <c r="D74" s="137"/>
      <c r="E74" s="137"/>
      <c r="F74" s="137"/>
      <c r="G74" s="137"/>
      <c r="H74" s="137"/>
      <c r="I74" s="137"/>
      <c r="J74" s="137"/>
      <c r="K74" s="137"/>
      <c r="L74" s="138"/>
      <c r="M74" s="3"/>
    </row>
    <row r="75" spans="1:13" s="11" customFormat="1" ht="24" customHeight="1" x14ac:dyDescent="0.25">
      <c r="A75" s="44">
        <v>500</v>
      </c>
      <c r="B75" s="20">
        <v>5100</v>
      </c>
      <c r="C75" s="21" t="s">
        <v>104</v>
      </c>
      <c r="D75" s="78">
        <f t="shared" ref="D75:D80" si="11">SUM(E75:K75)</f>
        <v>311901</v>
      </c>
      <c r="E75" s="75">
        <v>40184</v>
      </c>
      <c r="F75" s="75">
        <v>17338</v>
      </c>
      <c r="G75" s="79">
        <v>16489</v>
      </c>
      <c r="H75" s="75">
        <v>16555</v>
      </c>
      <c r="I75" s="75">
        <v>16621</v>
      </c>
      <c r="J75" s="75">
        <v>16688</v>
      </c>
      <c r="K75" s="75">
        <v>188026</v>
      </c>
      <c r="L75" s="80" t="s">
        <v>87</v>
      </c>
      <c r="M75" s="3"/>
    </row>
    <row r="76" spans="1:13" s="11" customFormat="1" ht="24" customHeight="1" x14ac:dyDescent="0.25">
      <c r="A76" s="12">
        <v>502</v>
      </c>
      <c r="B76" s="60">
        <v>5482</v>
      </c>
      <c r="C76" s="21" t="s">
        <v>105</v>
      </c>
      <c r="D76" s="78">
        <f t="shared" si="11"/>
        <v>47126.5</v>
      </c>
      <c r="E76" s="16">
        <v>60.5</v>
      </c>
      <c r="F76" s="16">
        <v>21440</v>
      </c>
      <c r="G76" s="17">
        <v>4977</v>
      </c>
      <c r="H76" s="16">
        <v>20649</v>
      </c>
      <c r="I76" s="16">
        <v>0</v>
      </c>
      <c r="J76" s="16">
        <v>0</v>
      </c>
      <c r="K76" s="16">
        <v>0</v>
      </c>
      <c r="L76" s="80" t="s">
        <v>87</v>
      </c>
      <c r="M76" s="3"/>
    </row>
    <row r="77" spans="1:13" s="11" customFormat="1" ht="24" customHeight="1" x14ac:dyDescent="0.25">
      <c r="A77" s="12">
        <v>503</v>
      </c>
      <c r="B77" s="39">
        <v>5685</v>
      </c>
      <c r="C77" s="21" t="s">
        <v>106</v>
      </c>
      <c r="D77" s="78">
        <f t="shared" si="11"/>
        <v>96000</v>
      </c>
      <c r="E77" s="16">
        <v>0</v>
      </c>
      <c r="F77" s="16">
        <v>2000</v>
      </c>
      <c r="G77" s="17">
        <v>2000</v>
      </c>
      <c r="H77" s="16">
        <v>32000</v>
      </c>
      <c r="I77" s="16">
        <v>60000</v>
      </c>
      <c r="J77" s="16">
        <v>0</v>
      </c>
      <c r="K77" s="16">
        <v>0</v>
      </c>
      <c r="L77" s="80" t="s">
        <v>31</v>
      </c>
      <c r="M77" s="3"/>
    </row>
    <row r="78" spans="1:13" s="11" customFormat="1" ht="24" customHeight="1" x14ac:dyDescent="0.25">
      <c r="A78" s="12">
        <v>505</v>
      </c>
      <c r="B78" s="39">
        <v>5761</v>
      </c>
      <c r="C78" s="21" t="s">
        <v>107</v>
      </c>
      <c r="D78" s="78">
        <f t="shared" si="11"/>
        <v>45200</v>
      </c>
      <c r="E78" s="16">
        <v>0</v>
      </c>
      <c r="F78" s="16">
        <v>0</v>
      </c>
      <c r="G78" s="17">
        <v>200</v>
      </c>
      <c r="H78" s="16">
        <v>25000</v>
      </c>
      <c r="I78" s="16">
        <v>20000</v>
      </c>
      <c r="J78" s="16">
        <v>0</v>
      </c>
      <c r="K78" s="16">
        <v>0</v>
      </c>
      <c r="L78" s="80" t="s">
        <v>31</v>
      </c>
      <c r="M78" s="3"/>
    </row>
    <row r="79" spans="1:13" s="11" customFormat="1" ht="24" customHeight="1" x14ac:dyDescent="0.25">
      <c r="A79" s="12">
        <v>507</v>
      </c>
      <c r="B79" s="39">
        <v>5762</v>
      </c>
      <c r="C79" s="21" t="s">
        <v>108</v>
      </c>
      <c r="D79" s="64">
        <f t="shared" si="11"/>
        <v>20500</v>
      </c>
      <c r="E79" s="16">
        <v>0</v>
      </c>
      <c r="F79" s="16">
        <v>0</v>
      </c>
      <c r="G79" s="17">
        <v>5125</v>
      </c>
      <c r="H79" s="16">
        <v>5125</v>
      </c>
      <c r="I79" s="16">
        <v>10250</v>
      </c>
      <c r="J79" s="16">
        <v>0</v>
      </c>
      <c r="K79" s="16">
        <v>0</v>
      </c>
      <c r="L79" s="80" t="s">
        <v>31</v>
      </c>
      <c r="M79" s="3"/>
    </row>
    <row r="80" spans="1:13" s="11" customFormat="1" ht="24" customHeight="1" x14ac:dyDescent="0.25">
      <c r="A80" s="12">
        <v>508</v>
      </c>
      <c r="B80" s="39">
        <v>5763</v>
      </c>
      <c r="C80" s="21" t="s">
        <v>109</v>
      </c>
      <c r="D80" s="64">
        <f t="shared" si="11"/>
        <v>5100</v>
      </c>
      <c r="E80" s="16">
        <v>0</v>
      </c>
      <c r="F80" s="16">
        <v>0</v>
      </c>
      <c r="G80" s="17">
        <v>5100</v>
      </c>
      <c r="H80" s="16">
        <v>0</v>
      </c>
      <c r="I80" s="16">
        <v>0</v>
      </c>
      <c r="J80" s="16">
        <v>0</v>
      </c>
      <c r="K80" s="16">
        <v>0</v>
      </c>
      <c r="L80" s="71" t="s">
        <v>31</v>
      </c>
      <c r="M80" s="3"/>
    </row>
    <row r="81" spans="1:13" s="11" customFormat="1" ht="34.5" customHeight="1" x14ac:dyDescent="0.25">
      <c r="A81" s="12">
        <v>510</v>
      </c>
      <c r="B81" s="39">
        <v>5764</v>
      </c>
      <c r="C81" s="63" t="s">
        <v>110</v>
      </c>
      <c r="D81" s="78">
        <f>SUM(E81:K81)+25000</f>
        <v>65000</v>
      </c>
      <c r="E81" s="16">
        <v>0</v>
      </c>
      <c r="F81" s="16">
        <v>0</v>
      </c>
      <c r="G81" s="17">
        <v>5000</v>
      </c>
      <c r="H81" s="16">
        <v>35000</v>
      </c>
      <c r="I81" s="16">
        <v>0</v>
      </c>
      <c r="J81" s="16">
        <v>0</v>
      </c>
      <c r="K81" s="16">
        <v>0</v>
      </c>
      <c r="L81" s="32" t="s">
        <v>73</v>
      </c>
      <c r="M81" s="3"/>
    </row>
    <row r="82" spans="1:13" s="11" customFormat="1" ht="34.5" customHeight="1" x14ac:dyDescent="0.25">
      <c r="A82" s="12">
        <v>511</v>
      </c>
      <c r="B82" s="39">
        <v>5765</v>
      </c>
      <c r="C82" s="21" t="s">
        <v>111</v>
      </c>
      <c r="D82" s="78">
        <f>SUM(E82:K82)+850</f>
        <v>60650</v>
      </c>
      <c r="E82" s="16">
        <v>0</v>
      </c>
      <c r="F82" s="16">
        <v>0</v>
      </c>
      <c r="G82" s="17">
        <v>59800</v>
      </c>
      <c r="H82" s="16">
        <v>0</v>
      </c>
      <c r="I82" s="16">
        <v>0</v>
      </c>
      <c r="J82" s="16">
        <v>0</v>
      </c>
      <c r="K82" s="16">
        <v>0</v>
      </c>
      <c r="L82" s="32" t="s">
        <v>73</v>
      </c>
      <c r="M82" s="3"/>
    </row>
    <row r="83" spans="1:13" s="11" customFormat="1" ht="34.5" customHeight="1" x14ac:dyDescent="0.25">
      <c r="A83" s="12">
        <v>513</v>
      </c>
      <c r="B83" s="60">
        <v>5684</v>
      </c>
      <c r="C83" s="63" t="s">
        <v>112</v>
      </c>
      <c r="D83" s="78">
        <f>SUM(E83:K83)+1144</f>
        <v>37644</v>
      </c>
      <c r="E83" s="16">
        <v>0</v>
      </c>
      <c r="F83" s="16">
        <v>0</v>
      </c>
      <c r="G83" s="17">
        <v>36500</v>
      </c>
      <c r="H83" s="16">
        <v>0</v>
      </c>
      <c r="I83" s="16">
        <v>0</v>
      </c>
      <c r="J83" s="16">
        <v>0</v>
      </c>
      <c r="K83" s="16">
        <v>0</v>
      </c>
      <c r="L83" s="32" t="s">
        <v>73</v>
      </c>
      <c r="M83" s="3"/>
    </row>
    <row r="84" spans="1:13" s="11" customFormat="1" ht="24" customHeight="1" x14ac:dyDescent="0.25">
      <c r="A84" s="12">
        <v>514</v>
      </c>
      <c r="B84" s="39">
        <v>5594</v>
      </c>
      <c r="C84" s="63" t="s">
        <v>113</v>
      </c>
      <c r="D84" s="78">
        <f>SUM(E84:K84)</f>
        <v>34350</v>
      </c>
      <c r="E84" s="16">
        <v>0</v>
      </c>
      <c r="F84" s="16">
        <v>563</v>
      </c>
      <c r="G84" s="79">
        <v>33787</v>
      </c>
      <c r="H84" s="16">
        <v>0</v>
      </c>
      <c r="I84" s="16">
        <v>0</v>
      </c>
      <c r="J84" s="16">
        <v>0</v>
      </c>
      <c r="K84" s="16">
        <v>0</v>
      </c>
      <c r="L84" s="32" t="s">
        <v>31</v>
      </c>
      <c r="M84" s="3"/>
    </row>
    <row r="85" spans="1:13" s="11" customFormat="1" ht="24" customHeight="1" x14ac:dyDescent="0.25">
      <c r="A85" s="12">
        <v>516</v>
      </c>
      <c r="B85" s="60">
        <v>5689</v>
      </c>
      <c r="C85" s="21" t="s">
        <v>114</v>
      </c>
      <c r="D85" s="64">
        <f>SUM(E85:K85)</f>
        <v>30000</v>
      </c>
      <c r="E85" s="16">
        <v>0</v>
      </c>
      <c r="F85" s="16">
        <v>0</v>
      </c>
      <c r="G85" s="17">
        <v>30000</v>
      </c>
      <c r="H85" s="16">
        <v>0</v>
      </c>
      <c r="I85" s="16">
        <v>0</v>
      </c>
      <c r="J85" s="16">
        <v>0</v>
      </c>
      <c r="K85" s="16">
        <v>0</v>
      </c>
      <c r="L85" s="32" t="s">
        <v>31</v>
      </c>
      <c r="M85" s="3"/>
    </row>
    <row r="86" spans="1:13" s="11" customFormat="1" ht="15" customHeight="1" x14ac:dyDescent="0.25">
      <c r="A86" s="101">
        <v>517</v>
      </c>
      <c r="B86" s="73">
        <v>5693</v>
      </c>
      <c r="C86" s="98" t="s">
        <v>115</v>
      </c>
      <c r="D86" s="102">
        <f>G86</f>
        <v>21200</v>
      </c>
      <c r="E86" s="103">
        <v>0</v>
      </c>
      <c r="F86" s="103">
        <v>18456</v>
      </c>
      <c r="G86" s="99">
        <v>21200</v>
      </c>
      <c r="H86" s="103">
        <v>0</v>
      </c>
      <c r="I86" s="103">
        <v>0</v>
      </c>
      <c r="J86" s="103">
        <v>0</v>
      </c>
      <c r="K86" s="103">
        <v>0</v>
      </c>
      <c r="L86" s="104" t="s">
        <v>31</v>
      </c>
      <c r="M86" s="3"/>
    </row>
    <row r="87" spans="1:13" s="11" customFormat="1" ht="15" customHeight="1" x14ac:dyDescent="0.25">
      <c r="A87" s="12">
        <v>518</v>
      </c>
      <c r="B87" s="51">
        <v>5162</v>
      </c>
      <c r="C87" s="63" t="s">
        <v>116</v>
      </c>
      <c r="D87" s="78">
        <f>SUM(E87:K87)</f>
        <v>8849</v>
      </c>
      <c r="E87" s="69">
        <v>0</v>
      </c>
      <c r="F87" s="69">
        <v>849</v>
      </c>
      <c r="G87" s="53">
        <v>6000</v>
      </c>
      <c r="H87" s="69">
        <v>2000</v>
      </c>
      <c r="I87" s="69">
        <v>0</v>
      </c>
      <c r="J87" s="69">
        <v>0</v>
      </c>
      <c r="K87" s="69">
        <v>0</v>
      </c>
      <c r="L87" s="81" t="s">
        <v>31</v>
      </c>
      <c r="M87" s="3"/>
    </row>
    <row r="88" spans="1:13" s="11" customFormat="1" ht="15.75" customHeight="1" thickBot="1" x14ac:dyDescent="0.3">
      <c r="A88" s="139" t="s">
        <v>117</v>
      </c>
      <c r="B88" s="140"/>
      <c r="C88" s="141"/>
      <c r="D88" s="57">
        <f>SUM(D75:D87)</f>
        <v>783520.5</v>
      </c>
      <c r="E88" s="57">
        <f t="shared" ref="E88:K88" si="12">SUM(E75:E87)</f>
        <v>40244.5</v>
      </c>
      <c r="F88" s="57">
        <f t="shared" si="12"/>
        <v>60646</v>
      </c>
      <c r="G88" s="57">
        <f t="shared" si="12"/>
        <v>226178</v>
      </c>
      <c r="H88" s="57">
        <f t="shared" si="12"/>
        <v>136329</v>
      </c>
      <c r="I88" s="57">
        <f t="shared" si="12"/>
        <v>106871</v>
      </c>
      <c r="J88" s="57">
        <f t="shared" si="12"/>
        <v>16688</v>
      </c>
      <c r="K88" s="57">
        <f t="shared" si="12"/>
        <v>188026</v>
      </c>
      <c r="L88" s="82"/>
    </row>
    <row r="89" spans="1:13" s="11" customFormat="1" ht="9" customHeight="1" thickBot="1" x14ac:dyDescent="0.3">
      <c r="A89" s="83"/>
      <c r="B89" s="84"/>
      <c r="C89" s="85"/>
      <c r="D89" s="85"/>
      <c r="E89" s="85"/>
      <c r="F89" s="85"/>
      <c r="G89" s="85"/>
      <c r="H89" s="85"/>
      <c r="I89" s="85"/>
      <c r="J89" s="85"/>
      <c r="K89" s="85"/>
      <c r="L89" s="86"/>
    </row>
    <row r="90" spans="1:13" s="11" customFormat="1" ht="18" customHeight="1" thickBot="1" x14ac:dyDescent="0.3">
      <c r="A90" s="142" t="s">
        <v>118</v>
      </c>
      <c r="B90" s="143"/>
      <c r="C90" s="144"/>
      <c r="D90" s="87">
        <f t="shared" ref="D90:K90" si="13">SUM(D23,D28,D39,D54,D73,D12,D88,D9,)</f>
        <v>2573871.2000000002</v>
      </c>
      <c r="E90" s="87">
        <f t="shared" si="13"/>
        <v>220580.2</v>
      </c>
      <c r="F90" s="87">
        <f t="shared" si="13"/>
        <v>328456</v>
      </c>
      <c r="G90" s="87">
        <f t="shared" si="13"/>
        <v>759267</v>
      </c>
      <c r="H90" s="87">
        <f t="shared" si="13"/>
        <v>435614</v>
      </c>
      <c r="I90" s="87">
        <f t="shared" si="13"/>
        <v>454658</v>
      </c>
      <c r="J90" s="87">
        <f t="shared" si="13"/>
        <v>203195</v>
      </c>
      <c r="K90" s="87">
        <f t="shared" si="13"/>
        <v>248095</v>
      </c>
      <c r="L90" s="88"/>
    </row>
    <row r="91" spans="1:13" s="11" customFormat="1" ht="18" customHeight="1" x14ac:dyDescent="0.25">
      <c r="A91" s="89"/>
      <c r="B91" s="90"/>
      <c r="C91" s="90"/>
      <c r="D91" s="91"/>
      <c r="E91" s="91"/>
      <c r="F91" s="91"/>
      <c r="G91" s="91"/>
      <c r="H91" s="91"/>
      <c r="I91" s="91"/>
      <c r="J91" s="91"/>
      <c r="K91" s="91"/>
      <c r="L91" s="92"/>
    </row>
    <row r="92" spans="1:13" s="11" customFormat="1" ht="41.25" customHeight="1" x14ac:dyDescent="0.25">
      <c r="A92" s="109" t="s">
        <v>135</v>
      </c>
      <c r="B92" s="109"/>
      <c r="C92" s="109"/>
      <c r="D92" s="109"/>
      <c r="E92" s="109"/>
      <c r="F92" s="109"/>
      <c r="G92" s="109"/>
      <c r="H92" s="109"/>
      <c r="I92" s="109"/>
      <c r="J92" s="109"/>
      <c r="K92" s="109"/>
      <c r="L92" s="109"/>
    </row>
    <row r="93" spans="1:13" ht="9" customHeight="1" thickBot="1" x14ac:dyDescent="0.3">
      <c r="A93" s="109"/>
      <c r="B93" s="109"/>
      <c r="C93" s="109"/>
      <c r="D93" s="109"/>
      <c r="E93" s="109"/>
      <c r="F93" s="109"/>
      <c r="G93" s="109"/>
      <c r="H93" s="109"/>
      <c r="I93" s="109"/>
      <c r="J93" s="109"/>
      <c r="K93" s="109"/>
      <c r="L93" s="109"/>
    </row>
    <row r="94" spans="1:13" ht="24" customHeight="1" x14ac:dyDescent="0.25">
      <c r="A94" s="145" t="s">
        <v>2</v>
      </c>
      <c r="B94" s="112" t="s">
        <v>3</v>
      </c>
      <c r="C94" s="112" t="s">
        <v>4</v>
      </c>
      <c r="D94" s="114" t="s">
        <v>5</v>
      </c>
      <c r="E94" s="116" t="s">
        <v>6</v>
      </c>
      <c r="F94" s="118" t="s">
        <v>7</v>
      </c>
      <c r="G94" s="120" t="s">
        <v>8</v>
      </c>
      <c r="H94" s="121"/>
      <c r="I94" s="121"/>
      <c r="J94" s="121"/>
      <c r="K94" s="122"/>
      <c r="L94" s="123" t="s">
        <v>9</v>
      </c>
    </row>
    <row r="95" spans="1:13" ht="24" customHeight="1" thickBot="1" x14ac:dyDescent="0.3">
      <c r="A95" s="146"/>
      <c r="B95" s="113"/>
      <c r="C95" s="113"/>
      <c r="D95" s="115"/>
      <c r="E95" s="117"/>
      <c r="F95" s="119"/>
      <c r="G95" s="8" t="s">
        <v>10</v>
      </c>
      <c r="H95" s="9" t="s">
        <v>11</v>
      </c>
      <c r="I95" s="9">
        <v>2020</v>
      </c>
      <c r="J95" s="9" t="s">
        <v>12</v>
      </c>
      <c r="K95" s="10" t="s">
        <v>13</v>
      </c>
      <c r="L95" s="124"/>
    </row>
    <row r="96" spans="1:13" s="11" customFormat="1" ht="18" customHeight="1" x14ac:dyDescent="0.25">
      <c r="A96" s="136" t="s">
        <v>14</v>
      </c>
      <c r="B96" s="137"/>
      <c r="C96" s="137"/>
      <c r="D96" s="137"/>
      <c r="E96" s="137"/>
      <c r="F96" s="137"/>
      <c r="G96" s="137"/>
      <c r="H96" s="137"/>
      <c r="I96" s="137"/>
      <c r="J96" s="137"/>
      <c r="K96" s="137"/>
      <c r="L96" s="138"/>
      <c r="M96" s="3"/>
    </row>
    <row r="97" spans="1:13" ht="34.5" customHeight="1" x14ac:dyDescent="0.25">
      <c r="A97" s="12">
        <v>8</v>
      </c>
      <c r="B97" s="51"/>
      <c r="C97" s="63" t="s">
        <v>119</v>
      </c>
      <c r="D97" s="78">
        <f>SUM(E97:K97)</f>
        <v>12750</v>
      </c>
      <c r="E97" s="69">
        <v>8750</v>
      </c>
      <c r="F97" s="69">
        <v>800</v>
      </c>
      <c r="G97" s="53">
        <v>800</v>
      </c>
      <c r="H97" s="69">
        <v>800</v>
      </c>
      <c r="I97" s="69">
        <v>800</v>
      </c>
      <c r="J97" s="69">
        <v>800</v>
      </c>
      <c r="K97" s="69">
        <v>0</v>
      </c>
      <c r="L97" s="81" t="s">
        <v>136</v>
      </c>
    </row>
    <row r="98" spans="1:13" ht="54.75" customHeight="1" x14ac:dyDescent="0.25">
      <c r="A98" s="12">
        <v>8</v>
      </c>
      <c r="B98" s="51">
        <v>5</v>
      </c>
      <c r="C98" s="63" t="s">
        <v>120</v>
      </c>
      <c r="D98" s="64">
        <f>SUM(E98:K98)</f>
        <v>5040</v>
      </c>
      <c r="E98" s="16">
        <v>0</v>
      </c>
      <c r="F98" s="16">
        <v>0</v>
      </c>
      <c r="G98" s="17">
        <v>1680</v>
      </c>
      <c r="H98" s="16">
        <v>1680</v>
      </c>
      <c r="I98" s="16">
        <v>1680</v>
      </c>
      <c r="J98" s="16">
        <v>0</v>
      </c>
      <c r="K98" s="16">
        <v>0</v>
      </c>
      <c r="L98" s="80" t="s">
        <v>137</v>
      </c>
    </row>
    <row r="99" spans="1:13" ht="24" customHeight="1" thickBot="1" x14ac:dyDescent="0.3">
      <c r="A99" s="147" t="s">
        <v>20</v>
      </c>
      <c r="B99" s="148"/>
      <c r="C99" s="149"/>
      <c r="D99" s="23">
        <f>SUM(D97:D98)</f>
        <v>17790</v>
      </c>
      <c r="E99" s="23">
        <f t="shared" ref="E99:K99" si="14">SUM(E97:E98)</f>
        <v>8750</v>
      </c>
      <c r="F99" s="23">
        <f t="shared" si="14"/>
        <v>800</v>
      </c>
      <c r="G99" s="23">
        <f t="shared" si="14"/>
        <v>2480</v>
      </c>
      <c r="H99" s="23">
        <f t="shared" si="14"/>
        <v>2480</v>
      </c>
      <c r="I99" s="23">
        <f t="shared" si="14"/>
        <v>2480</v>
      </c>
      <c r="J99" s="23">
        <f t="shared" si="14"/>
        <v>800</v>
      </c>
      <c r="K99" s="23">
        <f t="shared" si="14"/>
        <v>0</v>
      </c>
      <c r="L99" s="33"/>
    </row>
    <row r="100" spans="1:13" s="11" customFormat="1" ht="18" customHeight="1" x14ac:dyDescent="0.25">
      <c r="A100" s="136" t="s">
        <v>121</v>
      </c>
      <c r="B100" s="137"/>
      <c r="C100" s="137"/>
      <c r="D100" s="137"/>
      <c r="E100" s="137"/>
      <c r="F100" s="137"/>
      <c r="G100" s="137"/>
      <c r="H100" s="137"/>
      <c r="I100" s="137"/>
      <c r="J100" s="137"/>
      <c r="K100" s="137"/>
      <c r="L100" s="138"/>
      <c r="M100" s="3"/>
    </row>
    <row r="101" spans="1:13" ht="45" customHeight="1" x14ac:dyDescent="0.25">
      <c r="A101" s="41">
        <v>207</v>
      </c>
      <c r="B101" s="35"/>
      <c r="C101" s="21" t="s">
        <v>122</v>
      </c>
      <c r="D101" s="15">
        <f>E101+F101+G101+H101+I101+J101</f>
        <v>6555</v>
      </c>
      <c r="E101" s="30">
        <v>2361</v>
      </c>
      <c r="F101" s="30">
        <v>594</v>
      </c>
      <c r="G101" s="29">
        <v>900</v>
      </c>
      <c r="H101" s="30">
        <v>900</v>
      </c>
      <c r="I101" s="30">
        <v>900</v>
      </c>
      <c r="J101" s="40">
        <v>900</v>
      </c>
      <c r="K101" s="93">
        <v>0</v>
      </c>
      <c r="L101" s="96" t="s">
        <v>140</v>
      </c>
    </row>
    <row r="102" spans="1:13" s="11" customFormat="1" ht="15.75" customHeight="1" thickBot="1" x14ac:dyDescent="0.3">
      <c r="A102" s="139" t="s">
        <v>123</v>
      </c>
      <c r="B102" s="140"/>
      <c r="C102" s="141"/>
      <c r="D102" s="57">
        <f>D101</f>
        <v>6555</v>
      </c>
      <c r="E102" s="57">
        <f t="shared" ref="E102:J102" si="15">E101</f>
        <v>2361</v>
      </c>
      <c r="F102" s="57">
        <f t="shared" si="15"/>
        <v>594</v>
      </c>
      <c r="G102" s="57">
        <f t="shared" si="15"/>
        <v>900</v>
      </c>
      <c r="H102" s="57">
        <f t="shared" si="15"/>
        <v>900</v>
      </c>
      <c r="I102" s="57">
        <f t="shared" si="15"/>
        <v>900</v>
      </c>
      <c r="J102" s="57">
        <f t="shared" si="15"/>
        <v>900</v>
      </c>
      <c r="K102" s="57">
        <v>0</v>
      </c>
      <c r="L102" s="82"/>
    </row>
    <row r="103" spans="1:13" s="11" customFormat="1" ht="15.75" customHeight="1" x14ac:dyDescent="0.25">
      <c r="A103" s="136" t="s">
        <v>128</v>
      </c>
      <c r="B103" s="137"/>
      <c r="C103" s="137"/>
      <c r="D103" s="137"/>
      <c r="E103" s="137"/>
      <c r="F103" s="137"/>
      <c r="G103" s="137"/>
      <c r="H103" s="137"/>
      <c r="I103" s="137"/>
      <c r="J103" s="137"/>
      <c r="K103" s="137"/>
      <c r="L103" s="138"/>
    </row>
    <row r="104" spans="1:13" s="11" customFormat="1" ht="34.5" customHeight="1" x14ac:dyDescent="0.25">
      <c r="A104" s="12">
        <v>223</v>
      </c>
      <c r="B104" s="35">
        <v>1116</v>
      </c>
      <c r="C104" s="21" t="s">
        <v>130</v>
      </c>
      <c r="D104" s="15">
        <f>E104+F104+G104+H104+I104+J104</f>
        <v>50000</v>
      </c>
      <c r="E104" s="30">
        <v>25000</v>
      </c>
      <c r="F104" s="36">
        <v>5000</v>
      </c>
      <c r="G104" s="29">
        <v>5000</v>
      </c>
      <c r="H104" s="30">
        <v>5000</v>
      </c>
      <c r="I104" s="30">
        <v>5000</v>
      </c>
      <c r="J104" s="40">
        <v>5000</v>
      </c>
      <c r="K104" s="94">
        <v>0</v>
      </c>
      <c r="L104" s="38" t="s">
        <v>144</v>
      </c>
    </row>
    <row r="105" spans="1:13" s="11" customFormat="1" ht="34.5" customHeight="1" x14ac:dyDescent="0.25">
      <c r="A105" s="12">
        <v>233</v>
      </c>
      <c r="B105" s="35"/>
      <c r="C105" s="21" t="s">
        <v>129</v>
      </c>
      <c r="D105" s="15">
        <f>E105+F105+G105+H105+I105+J105</f>
        <v>966</v>
      </c>
      <c r="E105" s="30">
        <v>471</v>
      </c>
      <c r="F105" s="30">
        <v>99</v>
      </c>
      <c r="G105" s="29">
        <v>99</v>
      </c>
      <c r="H105" s="30">
        <v>99</v>
      </c>
      <c r="I105" s="30">
        <v>99</v>
      </c>
      <c r="J105" s="40">
        <v>99</v>
      </c>
      <c r="K105" s="93">
        <v>0</v>
      </c>
      <c r="L105" s="96" t="s">
        <v>138</v>
      </c>
    </row>
    <row r="106" spans="1:13" s="11" customFormat="1" ht="15.75" customHeight="1" thickBot="1" x14ac:dyDescent="0.3">
      <c r="A106" s="147" t="s">
        <v>131</v>
      </c>
      <c r="B106" s="148"/>
      <c r="C106" s="149"/>
      <c r="D106" s="23">
        <f>SUM(D104:D105)</f>
        <v>50966</v>
      </c>
      <c r="E106" s="23">
        <f t="shared" ref="E106:K106" si="16">SUM(E104:E105)</f>
        <v>25471</v>
      </c>
      <c r="F106" s="23">
        <f t="shared" si="16"/>
        <v>5099</v>
      </c>
      <c r="G106" s="23">
        <f t="shared" si="16"/>
        <v>5099</v>
      </c>
      <c r="H106" s="23">
        <f t="shared" si="16"/>
        <v>5099</v>
      </c>
      <c r="I106" s="23">
        <f t="shared" si="16"/>
        <v>5099</v>
      </c>
      <c r="J106" s="23">
        <f t="shared" si="16"/>
        <v>5099</v>
      </c>
      <c r="K106" s="23">
        <f t="shared" si="16"/>
        <v>0</v>
      </c>
      <c r="L106" s="33"/>
    </row>
    <row r="107" spans="1:13" s="11" customFormat="1" ht="18" customHeight="1" x14ac:dyDescent="0.25">
      <c r="A107" s="136" t="s">
        <v>124</v>
      </c>
      <c r="B107" s="137"/>
      <c r="C107" s="137"/>
      <c r="D107" s="137"/>
      <c r="E107" s="137"/>
      <c r="F107" s="137"/>
      <c r="G107" s="137"/>
      <c r="H107" s="137"/>
      <c r="I107" s="137"/>
      <c r="J107" s="137"/>
      <c r="K107" s="137"/>
      <c r="L107" s="138"/>
      <c r="M107" s="3"/>
    </row>
    <row r="108" spans="1:13" ht="24" customHeight="1" x14ac:dyDescent="0.25">
      <c r="A108" s="41">
        <v>252</v>
      </c>
      <c r="B108" s="35"/>
      <c r="C108" s="21" t="s">
        <v>145</v>
      </c>
      <c r="D108" s="15">
        <f>E108+F108+G108+H108+I108+J108</f>
        <v>62.509</v>
      </c>
      <c r="E108" s="36">
        <f>3*7.503</f>
        <v>22.509</v>
      </c>
      <c r="F108" s="36">
        <v>8</v>
      </c>
      <c r="G108" s="29">
        <v>8</v>
      </c>
      <c r="H108" s="30">
        <v>8</v>
      </c>
      <c r="I108" s="30">
        <v>8</v>
      </c>
      <c r="J108" s="40">
        <v>8</v>
      </c>
      <c r="K108" s="94">
        <v>8</v>
      </c>
      <c r="L108" s="38" t="s">
        <v>142</v>
      </c>
    </row>
    <row r="109" spans="1:13" ht="45" customHeight="1" x14ac:dyDescent="0.25">
      <c r="A109" s="41">
        <v>258</v>
      </c>
      <c r="B109" s="35">
        <v>1124</v>
      </c>
      <c r="C109" s="21" t="s">
        <v>126</v>
      </c>
      <c r="D109" s="15">
        <f>E109+F109+G109+H109+I109+J109</f>
        <v>10560.436</v>
      </c>
      <c r="E109" s="30">
        <v>1364.2840000000001</v>
      </c>
      <c r="F109" s="36">
        <v>1196.152</v>
      </c>
      <c r="G109" s="29">
        <v>2000</v>
      </c>
      <c r="H109" s="30">
        <v>2000</v>
      </c>
      <c r="I109" s="30">
        <v>2000</v>
      </c>
      <c r="J109" s="40">
        <v>2000</v>
      </c>
      <c r="K109" s="94">
        <v>0</v>
      </c>
      <c r="L109" s="38" t="s">
        <v>143</v>
      </c>
    </row>
    <row r="110" spans="1:13" ht="45" customHeight="1" x14ac:dyDescent="0.25">
      <c r="A110" s="41">
        <v>262</v>
      </c>
      <c r="B110" s="35">
        <v>1128</v>
      </c>
      <c r="C110" s="21" t="s">
        <v>125</v>
      </c>
      <c r="D110" s="15">
        <f>E110+F110+G110+H110+I110+J110</f>
        <v>835.125</v>
      </c>
      <c r="E110" s="36">
        <v>135.125</v>
      </c>
      <c r="F110" s="36">
        <v>140</v>
      </c>
      <c r="G110" s="29">
        <v>140</v>
      </c>
      <c r="H110" s="30">
        <v>140</v>
      </c>
      <c r="I110" s="30">
        <v>140</v>
      </c>
      <c r="J110" s="40">
        <v>140</v>
      </c>
      <c r="K110" s="94">
        <v>0</v>
      </c>
      <c r="L110" s="38" t="s">
        <v>141</v>
      </c>
    </row>
    <row r="111" spans="1:13" s="11" customFormat="1" ht="15.75" customHeight="1" thickBot="1" x14ac:dyDescent="0.3">
      <c r="A111" s="139" t="s">
        <v>127</v>
      </c>
      <c r="B111" s="140"/>
      <c r="C111" s="141"/>
      <c r="D111" s="57">
        <f>SUM(D108:D110)</f>
        <v>11458.07</v>
      </c>
      <c r="E111" s="57">
        <f t="shared" ref="E111:K111" si="17">SUM(E108:E110)</f>
        <v>1521.9180000000001</v>
      </c>
      <c r="F111" s="57">
        <f t="shared" si="17"/>
        <v>1344.152</v>
      </c>
      <c r="G111" s="57">
        <f t="shared" si="17"/>
        <v>2148</v>
      </c>
      <c r="H111" s="57">
        <f t="shared" si="17"/>
        <v>2148</v>
      </c>
      <c r="I111" s="57">
        <f t="shared" si="17"/>
        <v>2148</v>
      </c>
      <c r="J111" s="57">
        <f t="shared" si="17"/>
        <v>2148</v>
      </c>
      <c r="K111" s="57">
        <f t="shared" si="17"/>
        <v>8</v>
      </c>
      <c r="L111" s="82"/>
    </row>
    <row r="112" spans="1:13" s="11" customFormat="1" ht="18" customHeight="1" x14ac:dyDescent="0.25">
      <c r="A112" s="136" t="s">
        <v>132</v>
      </c>
      <c r="B112" s="137"/>
      <c r="C112" s="137"/>
      <c r="D112" s="137"/>
      <c r="E112" s="137"/>
      <c r="F112" s="137"/>
      <c r="G112" s="137"/>
      <c r="H112" s="137"/>
      <c r="I112" s="137"/>
      <c r="J112" s="137"/>
      <c r="K112" s="137"/>
      <c r="L112" s="138"/>
      <c r="M112" s="3"/>
    </row>
    <row r="113" spans="1:12" ht="57.75" customHeight="1" x14ac:dyDescent="0.25">
      <c r="A113" s="12">
        <v>544</v>
      </c>
      <c r="B113" s="25">
        <v>1218</v>
      </c>
      <c r="C113" s="26" t="s">
        <v>133</v>
      </c>
      <c r="D113" s="15">
        <f>E113+F113+G113+H113+I113+J113</f>
        <v>52060.639999999999</v>
      </c>
      <c r="E113" s="28">
        <v>32640.92</v>
      </c>
      <c r="F113" s="28">
        <v>3919.72</v>
      </c>
      <c r="G113" s="29">
        <v>3500</v>
      </c>
      <c r="H113" s="28">
        <v>4000</v>
      </c>
      <c r="I113" s="28">
        <v>4000</v>
      </c>
      <c r="J113" s="28">
        <v>4000</v>
      </c>
      <c r="K113" s="31">
        <v>0</v>
      </c>
      <c r="L113" s="32" t="s">
        <v>139</v>
      </c>
    </row>
    <row r="114" spans="1:12" s="11" customFormat="1" ht="15.75" customHeight="1" thickBot="1" x14ac:dyDescent="0.3">
      <c r="A114" s="139" t="s">
        <v>134</v>
      </c>
      <c r="B114" s="140"/>
      <c r="C114" s="141"/>
      <c r="D114" s="57">
        <f>D113</f>
        <v>52060.639999999999</v>
      </c>
      <c r="E114" s="57">
        <f t="shared" ref="E114:K114" si="18">E113</f>
        <v>32640.92</v>
      </c>
      <c r="F114" s="57">
        <f t="shared" si="18"/>
        <v>3919.72</v>
      </c>
      <c r="G114" s="57">
        <f t="shared" si="18"/>
        <v>3500</v>
      </c>
      <c r="H114" s="57">
        <f t="shared" si="18"/>
        <v>4000</v>
      </c>
      <c r="I114" s="57">
        <f t="shared" si="18"/>
        <v>4000</v>
      </c>
      <c r="J114" s="57">
        <f t="shared" si="18"/>
        <v>4000</v>
      </c>
      <c r="K114" s="57">
        <f t="shared" si="18"/>
        <v>0</v>
      </c>
      <c r="L114" s="82"/>
    </row>
    <row r="115" spans="1:12" ht="9" customHeight="1" thickBot="1" x14ac:dyDescent="0.3"/>
    <row r="116" spans="1:12" ht="24" customHeight="1" thickBot="1" x14ac:dyDescent="0.3">
      <c r="A116" s="142" t="s">
        <v>118</v>
      </c>
      <c r="B116" s="143"/>
      <c r="C116" s="144"/>
      <c r="D116" s="87">
        <f>D99+D102+D106+D114+D111</f>
        <v>138829.71</v>
      </c>
      <c r="E116" s="87">
        <f t="shared" ref="E116:K116" si="19">E99+E102+E106+E114+E111</f>
        <v>70744.838000000003</v>
      </c>
      <c r="F116" s="87">
        <f t="shared" si="19"/>
        <v>11756.871999999999</v>
      </c>
      <c r="G116" s="87">
        <f t="shared" si="19"/>
        <v>14127</v>
      </c>
      <c r="H116" s="87">
        <f t="shared" si="19"/>
        <v>14627</v>
      </c>
      <c r="I116" s="87">
        <f t="shared" si="19"/>
        <v>14627</v>
      </c>
      <c r="J116" s="87">
        <f t="shared" si="19"/>
        <v>12947</v>
      </c>
      <c r="K116" s="87">
        <f t="shared" si="19"/>
        <v>8</v>
      </c>
      <c r="L116" s="88"/>
    </row>
  </sheetData>
  <mergeCells count="46">
    <mergeCell ref="A116:C116"/>
    <mergeCell ref="A107:L107"/>
    <mergeCell ref="A111:C111"/>
    <mergeCell ref="A103:L103"/>
    <mergeCell ref="A106:C106"/>
    <mergeCell ref="A112:L112"/>
    <mergeCell ref="A114:C114"/>
    <mergeCell ref="G94:K94"/>
    <mergeCell ref="L94:L95"/>
    <mergeCell ref="A96:L96"/>
    <mergeCell ref="A99:C99"/>
    <mergeCell ref="A100:L100"/>
    <mergeCell ref="E94:E95"/>
    <mergeCell ref="F94:F95"/>
    <mergeCell ref="A102:C102"/>
    <mergeCell ref="A94:A95"/>
    <mergeCell ref="B94:B95"/>
    <mergeCell ref="C94:C95"/>
    <mergeCell ref="D94:D95"/>
    <mergeCell ref="A93:L93"/>
    <mergeCell ref="A24:L24"/>
    <mergeCell ref="A29:L29"/>
    <mergeCell ref="A39:C39"/>
    <mergeCell ref="A40:L40"/>
    <mergeCell ref="A54:C54"/>
    <mergeCell ref="A55:L55"/>
    <mergeCell ref="A73:C73"/>
    <mergeCell ref="A74:L74"/>
    <mergeCell ref="A88:C88"/>
    <mergeCell ref="A90:C90"/>
    <mergeCell ref="A92:L92"/>
    <mergeCell ref="A23:C23"/>
    <mergeCell ref="A1:L1"/>
    <mergeCell ref="A3:A4"/>
    <mergeCell ref="B3:B4"/>
    <mergeCell ref="C3:C4"/>
    <mergeCell ref="D3:D4"/>
    <mergeCell ref="E3:E4"/>
    <mergeCell ref="F3:F4"/>
    <mergeCell ref="G3:K3"/>
    <mergeCell ref="L3:L4"/>
    <mergeCell ref="A5:L5"/>
    <mergeCell ref="A9:C9"/>
    <mergeCell ref="A10:L10"/>
    <mergeCell ref="A12:C12"/>
    <mergeCell ref="A13:L13"/>
  </mergeCells>
  <printOptions horizontalCentered="1"/>
  <pageMargins left="0.39370078740157483" right="0.39370078740157483" top="0.78740157480314965" bottom="0.39370078740157483" header="0.31496062992125984" footer="0.11811023622047245"/>
  <pageSetup paperSize="9" scale="85" fitToHeight="0" orientation="landscape" useFirstPageNumber="1" r:id="rId1"/>
  <headerFooter alignWithMargins="0">
    <oddHeader>&amp;L&amp;"Tahoma,Kurzíva"&amp;10Návrh rozpočtu na rok 2018
Příloha č. 9&amp;R&amp;"Tahoma,Kurzíva"&amp;10Přehled akcí reprodukce majetku kraje včetně závazků kraje vyvolaných pro rok 2019 a další léta
a ostatních akcí vyvolávajících nové závazky pro rok 2019 a další léta</oddHeader>
    <oddFooter>&amp;C&amp;"Tahoma,Obyčejné"&amp;P</oddFooter>
  </headerFooter>
  <rowBreaks count="3" manualBreakCount="3">
    <brk id="21" max="11" man="1"/>
    <brk id="39" max="11" man="1"/>
    <brk id="80" max="11" man="1"/>
  </rowBreaks>
  <ignoredErrors>
    <ignoredError sqref="D65:D70 D86 D21 D4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RMK a závazky</vt:lpstr>
      <vt:lpstr>'RMK a závazky'!Názvy_tisku</vt:lpstr>
      <vt:lpstr>'RMK a závazky'!Oblast_tisku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cp:lastPrinted>2017-11-13T16:14:17Z</cp:lastPrinted>
  <dcterms:created xsi:type="dcterms:W3CDTF">2017-11-11T13:42:50Z</dcterms:created>
  <dcterms:modified xsi:type="dcterms:W3CDTF">2017-11-28T14:58:43Z</dcterms:modified>
</cp:coreProperties>
</file>