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metelka3040\Documents\FINANCE - ROZPOČET\ROZPOČET 2019\11-Mat. do ZK\MAT do ZK-prac\"/>
    </mc:Choice>
  </mc:AlternateContent>
  <bookViews>
    <workbookView xWindow="0" yWindow="0" windowWidth="28800" windowHeight="12435"/>
  </bookViews>
  <sheets>
    <sheet name="RMK a závazky" sheetId="7" r:id="rId1"/>
  </sheets>
  <definedNames>
    <definedName name="_xlnm.Print_Titles" localSheetId="0">'RMK a závazky'!$2:$4</definedName>
    <definedName name="Z_038CF6B2_7B3F_4A01_A462_2733E395149B_.wvu.Cols" localSheetId="0" hidden="1">'RMK a závazky'!$B:$B</definedName>
    <definedName name="Z_038CF6B2_7B3F_4A01_A462_2733E395149B_.wvu.PrintArea" localSheetId="0" hidden="1">'RMK a závazky'!$A$1:$L$130</definedName>
    <definedName name="Z_038CF6B2_7B3F_4A01_A462_2733E395149B_.wvu.PrintTitles" localSheetId="0" hidden="1">'RMK a závazky'!$2:$4</definedName>
    <definedName name="Z_06955F1B_5DDC_4ACB_AC47_06215168C130_.wvu.Cols" localSheetId="0" hidden="1">'RMK a závazky'!$B:$B</definedName>
    <definedName name="Z_06955F1B_5DDC_4ACB_AC47_06215168C130_.wvu.PrintArea" localSheetId="0" hidden="1">'RMK a závazky'!$A$1:$L$130</definedName>
    <definedName name="Z_06955F1B_5DDC_4ACB_AC47_06215168C130_.wvu.PrintTitles" localSheetId="0" hidden="1">'RMK a závazky'!$2:$4</definedName>
    <definedName name="Z_61B615FA_A35B_4CBE_9433_E2564F62A4F7_.wvu.Cols" localSheetId="0" hidden="1">'RMK a závazky'!$B:$B</definedName>
    <definedName name="Z_61B615FA_A35B_4CBE_9433_E2564F62A4F7_.wvu.PrintArea" localSheetId="0" hidden="1">'RMK a závazky'!$A$1:$L$130</definedName>
    <definedName name="Z_61B615FA_A35B_4CBE_9433_E2564F62A4F7_.wvu.PrintTitles" localSheetId="0" hidden="1">'RMK a závazky'!$2:$4</definedName>
    <definedName name="Z_8135008D_FA09_47D0_A3D6_431443FF0074_.wvu.Cols" localSheetId="0" hidden="1">'RMK a závazky'!$B:$B</definedName>
    <definedName name="Z_8135008D_FA09_47D0_A3D6_431443FF0074_.wvu.PrintArea" localSheetId="0" hidden="1">'RMK a závazky'!$A$1:$L$130</definedName>
    <definedName name="Z_8135008D_FA09_47D0_A3D6_431443FF0074_.wvu.PrintTitles" localSheetId="0" hidden="1">'RMK a závazky'!$2:$4</definedName>
    <definedName name="Z_816DCA7E_FC41_44AE_85AF_FE12F0BC4BE0_.wvu.Cols" localSheetId="0" hidden="1">'RMK a závazky'!$B:$B,'RMK a závazky'!#REF!</definedName>
    <definedName name="Z_816DCA7E_FC41_44AE_85AF_FE12F0BC4BE0_.wvu.PrintArea" localSheetId="0" hidden="1">'RMK a závazky'!$A$1:$L$130</definedName>
    <definedName name="Z_816DCA7E_FC41_44AE_85AF_FE12F0BC4BE0_.wvu.PrintTitles" localSheetId="0" hidden="1">'RMK a závazky'!$2:$4</definedName>
    <definedName name="Z_A45EA3DE_5B96_4607_A0C5_478ED8E5C5A2_.wvu.Cols" localSheetId="0" hidden="1">'RMK a závazky'!$B:$B,'RMK a závazky'!#REF!</definedName>
    <definedName name="Z_A45EA3DE_5B96_4607_A0C5_478ED8E5C5A2_.wvu.PrintArea" localSheetId="0" hidden="1">'RMK a závazky'!$A$1:$L$130</definedName>
    <definedName name="Z_A45EA3DE_5B96_4607_A0C5_478ED8E5C5A2_.wvu.PrintTitles" localSheetId="0" hidden="1">'RMK a závazky'!$2:$4</definedName>
    <definedName name="Z_A75D8D73_D84E_45ED_81CC_3AB447ABD77C_.wvu.Cols" localSheetId="0" hidden="1">'RMK a závazky'!#REF!</definedName>
    <definedName name="Z_A75D8D73_D84E_45ED_81CC_3AB447ABD77C_.wvu.PrintArea" localSheetId="0" hidden="1">'RMK a závazky'!$A$1:$L$130</definedName>
    <definedName name="Z_A75D8D73_D84E_45ED_81CC_3AB447ABD77C_.wvu.PrintTitles" localSheetId="0" hidden="1">'RMK a závazky'!$2:$4</definedName>
    <definedName name="Z_AF65B0D2_A89B_4D75_B4AE_5BFEE1615BA9_.wvu.Cols" localSheetId="0" hidden="1">'RMK a závazky'!$B:$B</definedName>
    <definedName name="Z_AF65B0D2_A89B_4D75_B4AE_5BFEE1615BA9_.wvu.PrintArea" localSheetId="0" hidden="1">'RMK a závazky'!$A$1:$L$130</definedName>
    <definedName name="Z_AF65B0D2_A89B_4D75_B4AE_5BFEE1615BA9_.wvu.PrintTitles" localSheetId="0" hidden="1">'RMK a závazky'!$2:$4</definedName>
    <definedName name="Z_C49FCFC9_CF51_484E_9F6E_E5FACC7A48A4_.wvu.Cols" localSheetId="0" hidden="1">'RMK a závazky'!$B:$B,'RMK a závazky'!#REF!</definedName>
    <definedName name="Z_C49FCFC9_CF51_484E_9F6E_E5FACC7A48A4_.wvu.PrintArea" localSheetId="0" hidden="1">'RMK a závazky'!$A$1:$L$130</definedName>
    <definedName name="Z_C49FCFC9_CF51_484E_9F6E_E5FACC7A48A4_.wvu.PrintTitles" localSheetId="0" hidden="1">'RMK a závazky'!$2:$4</definedName>
    <definedName name="Z_EBE613F2_32CB_4E3D_B0BB_2E9DFB67D43D_.wvu.Cols" localSheetId="0" hidden="1">'RMK a závazky'!$B:$B</definedName>
    <definedName name="Z_EBE613F2_32CB_4E3D_B0BB_2E9DFB67D43D_.wvu.PrintArea" localSheetId="0" hidden="1">'RMK a závazky'!$A$1:$L$129</definedName>
    <definedName name="Z_EBE613F2_32CB_4E3D_B0BB_2E9DFB67D43D_.wvu.PrintTitles" localSheetId="0" hidden="1">'RMK a závazky'!$2:$4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1" i="7" l="1"/>
  <c r="J141" i="7"/>
  <c r="I141" i="7"/>
  <c r="H141" i="7"/>
  <c r="G141" i="7"/>
  <c r="F141" i="7"/>
  <c r="E141" i="7"/>
  <c r="D140" i="7"/>
  <c r="D141" i="7" s="1"/>
  <c r="K138" i="7"/>
  <c r="K143" i="7" s="1"/>
  <c r="J138" i="7"/>
  <c r="I138" i="7"/>
  <c r="I143" i="7" s="1"/>
  <c r="H138" i="7"/>
  <c r="H143" i="7" s="1"/>
  <c r="G138" i="7"/>
  <c r="G143" i="7" s="1"/>
  <c r="F138" i="7"/>
  <c r="D137" i="7"/>
  <c r="D138" i="7" l="1"/>
  <c r="D143" i="7" s="1"/>
  <c r="F143" i="7"/>
  <c r="J143" i="7"/>
  <c r="E138" i="7"/>
  <c r="E143" i="7" s="1"/>
  <c r="D125" i="7" l="1"/>
  <c r="D34" i="7" l="1"/>
  <c r="D33" i="7"/>
  <c r="D19" i="7"/>
  <c r="K127" i="7" l="1"/>
  <c r="J127" i="7"/>
  <c r="I127" i="7"/>
  <c r="H127" i="7"/>
  <c r="G127" i="7"/>
  <c r="F127" i="7"/>
  <c r="E127" i="7"/>
  <c r="D126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K103" i="7"/>
  <c r="J103" i="7"/>
  <c r="I103" i="7"/>
  <c r="H103" i="7"/>
  <c r="G103" i="7"/>
  <c r="F103" i="7"/>
  <c r="E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0" i="7"/>
  <c r="D69" i="7"/>
  <c r="D68" i="7"/>
  <c r="K66" i="7"/>
  <c r="J66" i="7"/>
  <c r="I66" i="7"/>
  <c r="H66" i="7"/>
  <c r="G66" i="7"/>
  <c r="F66" i="7"/>
  <c r="E66" i="7"/>
  <c r="D64" i="7"/>
  <c r="D63" i="7"/>
  <c r="D62" i="7"/>
  <c r="D61" i="7"/>
  <c r="D60" i="7"/>
  <c r="D59" i="7"/>
  <c r="D58" i="7"/>
  <c r="D57" i="7"/>
  <c r="D56" i="7"/>
  <c r="D55" i="7"/>
  <c r="K53" i="7"/>
  <c r="J53" i="7"/>
  <c r="I53" i="7"/>
  <c r="H53" i="7"/>
  <c r="G53" i="7"/>
  <c r="F53" i="7"/>
  <c r="E53" i="7"/>
  <c r="D53" i="7"/>
  <c r="K50" i="7"/>
  <c r="J50" i="7"/>
  <c r="I50" i="7"/>
  <c r="H50" i="7"/>
  <c r="G50" i="7"/>
  <c r="F50" i="7"/>
  <c r="E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50" i="7" s="1"/>
  <c r="K31" i="7"/>
  <c r="J31" i="7"/>
  <c r="I31" i="7"/>
  <c r="H31" i="7"/>
  <c r="G31" i="7"/>
  <c r="F31" i="7"/>
  <c r="E31" i="7"/>
  <c r="D30" i="7"/>
  <c r="D29" i="7"/>
  <c r="D28" i="7"/>
  <c r="D27" i="7"/>
  <c r="D26" i="7"/>
  <c r="K24" i="7"/>
  <c r="J24" i="7"/>
  <c r="I24" i="7"/>
  <c r="H24" i="7"/>
  <c r="G24" i="7"/>
  <c r="F24" i="7"/>
  <c r="E24" i="7"/>
  <c r="D23" i="7"/>
  <c r="D22" i="7"/>
  <c r="D21" i="7"/>
  <c r="D20" i="7"/>
  <c r="D18" i="7"/>
  <c r="D17" i="7"/>
  <c r="D16" i="7"/>
  <c r="D15" i="7"/>
  <c r="K13" i="7"/>
  <c r="J13" i="7"/>
  <c r="I13" i="7"/>
  <c r="H13" i="7"/>
  <c r="G13" i="7"/>
  <c r="F13" i="7"/>
  <c r="E13" i="7"/>
  <c r="D12" i="7"/>
  <c r="D13" i="7" s="1"/>
  <c r="K10" i="7"/>
  <c r="J10" i="7"/>
  <c r="I10" i="7"/>
  <c r="H10" i="7"/>
  <c r="G10" i="7"/>
  <c r="F10" i="7"/>
  <c r="E10" i="7"/>
  <c r="D9" i="7"/>
  <c r="D8" i="7"/>
  <c r="D7" i="7"/>
  <c r="D6" i="7"/>
  <c r="D24" i="7" l="1"/>
  <c r="E129" i="7"/>
  <c r="I129" i="7"/>
  <c r="G129" i="7"/>
  <c r="K129" i="7"/>
  <c r="D10" i="7"/>
  <c r="F129" i="7"/>
  <c r="J129" i="7"/>
  <c r="D66" i="7"/>
  <c r="H129" i="7"/>
  <c r="D103" i="7"/>
  <c r="D127" i="7"/>
  <c r="D31" i="7"/>
  <c r="D129" i="7" l="1"/>
</calcChain>
</file>

<file path=xl/sharedStrings.xml><?xml version="1.0" encoding="utf-8"?>
<sst xmlns="http://schemas.openxmlformats.org/spreadsheetml/2006/main" count="268" uniqueCount="163">
  <si>
    <t>v tis. Kč</t>
  </si>
  <si>
    <t>CELKEM</t>
  </si>
  <si>
    <t>Poznámka</t>
  </si>
  <si>
    <t>2020</t>
  </si>
  <si>
    <t>2021</t>
  </si>
  <si>
    <t>2022</t>
  </si>
  <si>
    <t>ODVĚTVÍ FINANCÍ A SPRÁVY MAJETKU:</t>
  </si>
  <si>
    <t>ODVĚTVÍ FINANCÍ A SPRÁVY MAJETKU CELKEM</t>
  </si>
  <si>
    <t>ODVĚTVÍ DOPRAVY A CHYTRÉHO REGIONU:</t>
  </si>
  <si>
    <t>-</t>
  </si>
  <si>
    <t>ODVĚTVÍ DOPRAVY A CHYTRÉHO REGIONU CELKEM</t>
  </si>
  <si>
    <t>ODVĚTVÍ ZDRAVOTNICTVÍ:</t>
  </si>
  <si>
    <t>ODVĚTVÍ ZDRAVOTNICTVÍ CELKEM</t>
  </si>
  <si>
    <t>Str. přílohy
č. 2</t>
  </si>
  <si>
    <t>ORG</t>
  </si>
  <si>
    <t>Název akce</t>
  </si>
  <si>
    <t xml:space="preserve">Celkové výdaje na akci </t>
  </si>
  <si>
    <t>Skutečné výdaje před r. 2018</t>
  </si>
  <si>
    <t>Předpokl. výdaje
r. 2018</t>
  </si>
  <si>
    <t xml:space="preserve">Požadavek na rozpočet kraje </t>
  </si>
  <si>
    <t>2019</t>
  </si>
  <si>
    <t>ODVĚTVÍ VLASTNÍ SPRÁVNÍ ČINNOST KRAJE A ČINNOST ZASTUPITELSTVA KRAJE:</t>
  </si>
  <si>
    <t>Rekonstrukce budovy krajského úřadu</t>
  </si>
  <si>
    <t>Kapitálové výdaje - ICT - činnost krajského úřadu</t>
  </si>
  <si>
    <t>Sloupec Celkové výdaje na akci se rovná požadavku na rok 2019, jelikož nenavazuje na výdaje předchozích let.</t>
  </si>
  <si>
    <t>Ostatní kapitálové výdaje - činnost krajského úřadu</t>
  </si>
  <si>
    <t>Kapitálové výdaje - činnost zastupitelstva kraje</t>
  </si>
  <si>
    <t>ODVĚTVÍ VLASTNÍ SPRÁVNÍ ČINNOST KRAJE A ČINNOST ZASTUPITELSTVA KRAJE CELKEM</t>
  </si>
  <si>
    <t>Realizace energetických úspor metodou EPC ve vybraných objektech Moravskoslezského kraje</t>
  </si>
  <si>
    <t>Jedná se o celkové náklady na realizaci investičních opatření,včetně úhrady úroků a služeb za energetický management.</t>
  </si>
  <si>
    <t>ODVĚTVÍ DOPRAVY  A CHYTRÉHO REGIONU:</t>
  </si>
  <si>
    <t>Souvislé opravy silnic II. a III. tříd, včetně mostních objektů (Správa silnic Moravskoslezského kraje, příspěvková organizace, Ostrava)</t>
  </si>
  <si>
    <t>Protihluková opatření na silnicích II. a III. tříd (Správa silnic Moravskoslezského kraje, příspěvková organizace, Ostrava)</t>
  </si>
  <si>
    <t xml:space="preserve"> -</t>
  </si>
  <si>
    <t>Okružní křižovatka II/486 a III/4841, Krmelín (Správa silnic Moravskoslezského kraje, příspěvková organizace, Ostrava)</t>
  </si>
  <si>
    <t>Vysokorychlostní datová síť</t>
  </si>
  <si>
    <t>Pořízení automobilu (Moravskoslezské energetické centrum, příspěvková organizace)</t>
  </si>
  <si>
    <t>Vypořádání pozemků pod stavbami silnic II. a III. třídy</t>
  </si>
  <si>
    <t>Multimodální cargo Mošnov – technická a dopravní infrastruktura</t>
  </si>
  <si>
    <t>Letiště Leoše Janáčka Ostrava, vyhlídková terasa</t>
  </si>
  <si>
    <t xml:space="preserve">Letiště Leoše Janáčka Ostrava, ostatní reprodukce majetku kraje </t>
  </si>
  <si>
    <t xml:space="preserve">Akce budou realizovány společností Letiště Ostrava,      a. s. a fnancování akcí bude řešeno formou zápočtu nájemného.  </t>
  </si>
  <si>
    <t>ODVĚTVÍ KRIZOVÉHO ŘÍZENÍ:</t>
  </si>
  <si>
    <t>Integrované výjezdové centrum v Českém Těšíně</t>
  </si>
  <si>
    <t>V částkách jsou započteny i dotace od Ministerstva vnitra ČR ve výši 50 mil. Kč (z toho v r. 2017: 40 mil. Kč, v r. 2018: 10 mil. Kč) a od města Český Těšín ve výši 15 mil. Kč ( z toho v r 2017: 5 mil. Kč, v r. 2018: 5 mil. Kč,  v r. 2019: 5 mil. Kč).</t>
  </si>
  <si>
    <t>Integrované výjezdové centrum v Českém Těšíně - vybavení</t>
  </si>
  <si>
    <t>Trafostanice Integrovaného výjezdového centra Český Těšín</t>
  </si>
  <si>
    <t xml:space="preserve">Integrované bezpečnostní centrum Moravskoslezského kraje – dovybavení </t>
  </si>
  <si>
    <t>Pořízení mapových podkladů a datových souborů</t>
  </si>
  <si>
    <t>ODVĚTVÍ KRIZOVÉHO ŘÍZENÍ CELKEM</t>
  </si>
  <si>
    <t>ODVĚTVÍ KULTURY:</t>
  </si>
  <si>
    <t>Novostavba Moravskoslezské vědecké knihovny (Moravskoslezská vědecká knihovna v Ostravě, příspěvková organizace)</t>
  </si>
  <si>
    <t>Přístavba Domu umění - Galerie 21. století (Galerie výtvarného umění v Ostravě, příspěvková organizace)</t>
  </si>
  <si>
    <t>Rekonstrukce střechy Domu umění (Galerie výtvarného umění v Ostravě, příspěvková organizace)</t>
  </si>
  <si>
    <t xml:space="preserve"> - </t>
  </si>
  <si>
    <t>Těšínské divadlo - Malá scéna (Těšínské divadlo Český Těšín, příspěvková organizace)</t>
  </si>
  <si>
    <t>Zámek Nová Horka - nová příjezdová komunikace, zámecký park a ohradní zeď (Muzeum Novojičínska, příspěvková organizace)</t>
  </si>
  <si>
    <t>Zámek Nová Horka - úprava areálových zpevněných ploch a zámecký parter (Muzeum Novojičínska, příspěvková organizace)</t>
  </si>
  <si>
    <t>Zámek Nová Horka - rekonstrukce kotelny (Muzeum Novojičínska, příspěvková organizace)</t>
  </si>
  <si>
    <t>Zámek Nová Horka - restaurování výmaleb kaple (Muzeum Novojičínska, příspěvková organizace)</t>
  </si>
  <si>
    <t>Zámek Nová Horka - restaurování výmaleb sálu (Muzeum Novojičínska, příspěvková organizace)</t>
  </si>
  <si>
    <t>Hrad Sovinec - oprava vnitřního opevnění (Muzeum v Bruntále, příspěvková organizace)</t>
  </si>
  <si>
    <t>Hrad Sovinec - oprava lesnické školy (Muzeum v Bruntále, příspěvková organizace)</t>
  </si>
  <si>
    <t>Hrad Sovinec - dobudování infrastruktury (Muzeum v Bruntále, příspěvková organizace)</t>
  </si>
  <si>
    <t>Stabilizace severovýchodní zdi paláce hradu Hukvaldy (Muzeum Beskyd Frýdek-Místek, příspěvková organizace)</t>
  </si>
  <si>
    <t>Hrad Hukvaldy - dobudování infrastruktury (Muzeum Beskyd Frýdek-Místek, příspěvková organizace)</t>
  </si>
  <si>
    <t>Novostavba objektu depozitáře (Muzeum v Bruntále, příspěvková organizace)</t>
  </si>
  <si>
    <t>Podpora rozvoje muzejnictví v Moravskoslezském kraje - příspěvkové organizace MSK</t>
  </si>
  <si>
    <t>Zámek Nová Horka - restaurování a obnova (Muzeum Novojičínska, příspěvková organizace)</t>
  </si>
  <si>
    <t>ODVĚTVÍ KULTURY CELKEM</t>
  </si>
  <si>
    <t>ODVĚTVÍ CESTOVNÍHO RUCHU:</t>
  </si>
  <si>
    <t>Technika pro úpravu lyžařských běžeckých tras v Moravskoslezském a Zlínském kraji</t>
  </si>
  <si>
    <t>Projekt je spolufinancován z Národního programu podpory cestovního ruchu v regionech. Dotační prostředky budou poskytnuty formou záloh.</t>
  </si>
  <si>
    <t>ODVĚTVÍ CESTOVNÍHO RUCHU CELKEM</t>
  </si>
  <si>
    <t>ODVĚTVÍ SOCIÁLNÍCH VĚCÍ:</t>
  </si>
  <si>
    <t>Rekonstrukce ubytovací části a přístavba
budovy D (Nový domov, příspěvková organizace, Karviná)</t>
  </si>
  <si>
    <t>Spolufinancování akce Ministerstvem práce a sociálních věcí v režimu ex-post plateb. Částky uvedeny včetně dotace ve výši 20.341,6 tis. Kč.</t>
  </si>
  <si>
    <t>Rekonstrukce budovy a spojovací chodby Máchova (Domov Duha, příspěvková organizace, Nový Jičín)</t>
  </si>
  <si>
    <t>Výstavba domova pro seniory a domova se zvláštním režimem Kopřivnice</t>
  </si>
  <si>
    <t>Rekonstrukce střechy včetně zateplení a rekonstrukce fasády (Domov Jistoty, příspěvková organizace, Bohumín)</t>
  </si>
  <si>
    <t>Stavební úpravy budovy na ul. Rybářská 27 (Domov Bílá Opava, příspěvková organizace)</t>
  </si>
  <si>
    <t>Rozdíl do výše celkových výdajů na akci byl dokryt z vlastních zdrojů příspěvkové organizace.</t>
  </si>
  <si>
    <t>Úprava parku a parkoviště (Domov Na zámku, příspěvková organizace, Kyjovice)</t>
  </si>
  <si>
    <t>Novostavba multifunkčního altánu (Domov Bílá Opava, příspěvková organizace)</t>
  </si>
  <si>
    <t>Odstranění vlhkosti zdiva objektu Mánesova (Sírius, příspěvková organizace, Opava)</t>
  </si>
  <si>
    <t>Revitalizace budovy Domova Příbor (Domov Příbor, příspěvková organizace)</t>
  </si>
  <si>
    <t>Oprava správní budovy (Náš svět, příspěvková organizace, Pržno)</t>
  </si>
  <si>
    <t>Nákup automobilů pro příspěvkové organizace v odvětví sociálních věcí</t>
  </si>
  <si>
    <t>ODVĚTVÍ SOCIÁLNÍCH VĚCÍ CELKEM</t>
  </si>
  <si>
    <t>ODVĚTVÍ ŠKOLSTVÍ:</t>
  </si>
  <si>
    <t>Novostavba tělocvičny (Gymnázium Josefa Božka, Český Těšín, příspěvková organizace)</t>
  </si>
  <si>
    <t xml:space="preserve">Rozdíl do výše celkových výdajů na akci byl dokryt z vlastních zdrojů příspěvkové organizace. </t>
  </si>
  <si>
    <t>Oprava střechy a fasády, zateplení podstřeší (Všeobecné a sportovní gymnázium, Bruntál, příspěvková organizace)</t>
  </si>
  <si>
    <t>Využití objektu v Bílé (Vzdělávací a sportovní centrum Bílá, příspěvková organizace)</t>
  </si>
  <si>
    <t>Rekonstrukce budovy A na ul. Příčná (Střední škola služeb a podnikání, Ostrava-Poruba, příspěvková organizace)</t>
  </si>
  <si>
    <t>Rozdíl do výše celkových výdajů na akci bude dokryt z vlastních zdrojů příspěvkové organizace. Přednostně budou použity vlastní zdroje příspěvkové organizace.</t>
  </si>
  <si>
    <t>Přístavba tělocvičny - projektová příprava (Gymnázium, Třinec, příspěvková organizace)</t>
  </si>
  <si>
    <t>Výměna střešní krytiny a oprava fasády (Střední průmyslová škola, Ostrava-Vítkovice, příspěvková organizace)</t>
  </si>
  <si>
    <t>Sportovní komplex Volgogradská - projektová příprava (Sportovní gymnázium Dany a Emila Zátopkových, Ostrava, příspěvková organizace)</t>
  </si>
  <si>
    <t>Rekonstrukce odvodu splaškových vod (Dětský domov a Školní jídelna, Příbor, Masarykova 607, příspěvková organizace)</t>
  </si>
  <si>
    <t>Rekonstrukce objektů Polského gymnázia (Polské gymnázium - Polskie Gimnazjum im. Juliusza Słowackiego, Český Těšín, příspěvková organizace)</t>
  </si>
  <si>
    <t>Rekonstrukce sociálních zařízení (Střední zdravotnická škola, Karviná, příspěvková organizace)</t>
  </si>
  <si>
    <t>Sanace suterénního zdiva (Střední škola průmyslová a umělecká, Opava, příspěvková organizace)</t>
  </si>
  <si>
    <t>Rekonstrukce stravovacího provozu (Gymnázium Petra Bezruče, Frýdek-Místek, příspěvková organizace)</t>
  </si>
  <si>
    <t>Stavební úpravy střech obchodní akademie (Gymnázium a Obchodní akademie, Orlová, příspěvková organizace)</t>
  </si>
  <si>
    <t>Rekonstrukce elektroinstalace (Střední škola technických oborů, Havířov-Šumbark, Lidická 1a/600, příspěvková organizace)</t>
  </si>
  <si>
    <t>Oprava střechy budovy školy na ulici Vodní 343 (Základní umělecká škola, Vítkov, Lidická 639, příspěvková organizace)</t>
  </si>
  <si>
    <t>Rekonstrukce střechy na odloučeném pracovišti (Střední škola, Havířov-Prostřední Suchá, příspěvková organizace)</t>
  </si>
  <si>
    <t>Rekonstrukce vzduchotechniky v kuchyni (Střední škola technická, Opava, Kolofíkovo nábřeží 51, příspěvková organizace)</t>
  </si>
  <si>
    <t>Rekonstrukce obvodového pláště tělocvičny Husova (Střední škola hotelnictví a služeb a Vyšší odborná škola, Opava, příspěvková organizace)</t>
  </si>
  <si>
    <t>Sanace suterénního zdiva budovy (Dětský domov Úsměv a Školní jídelna, Ostrava-Slezská Ostrava, Bukovanského 25, příspěvková organizace)</t>
  </si>
  <si>
    <t>Zateplení ubytovacího pavilonu (Dětský domov SRDCE a Školní jídelna, Karviná-Fryštát, Vydmuchov 10, příspěvková organizace)</t>
  </si>
  <si>
    <t>Výměna elektrického výtahu (Střední škola prof. Zdeňka Matějčka, Ostrava-Poruba, příspěvková organizace)</t>
  </si>
  <si>
    <t>Sanace vlhkého zdiva budovy školy (Střední škola, Základní škola a Mateřská škola, Karviná, příspěvková organizace)</t>
  </si>
  <si>
    <t>Odstranění záklopu v tělocvičnách s obsahem azbestu (Střední škola řemesel, Frýdek-Místek, příspěvková organizace)</t>
  </si>
  <si>
    <t>Rekonstrukce elektroinstalace hlavní budovy školy (Slezské gymnázium, Opava, příspěvková organizace)</t>
  </si>
  <si>
    <t>Rekonstrukce objektu SŠ a domova mládeže (Střední škola společného stravování, Ostrava-Hrabůvka, příspěvková organizace)</t>
  </si>
  <si>
    <t>Rekonstrukce sportovní haly včetně zázemí (Střední průmyslová škola, Obchodní akademie a Jazyková škola s právem státní jazykové zkoušky, Frýdek-Místek, příspěvková organizace)</t>
  </si>
  <si>
    <t>Sanace svahu (Dětský domov a Školní jídelna, Nový Jičín, Revoluční 56, příspěvková organizace)</t>
  </si>
  <si>
    <t>Oprava fasády historické budovy školy (Gymnázium Mikuláše Koperníka, Bílovec, příspěvková organizace)</t>
  </si>
  <si>
    <t>Přístavba skladu jeviště (Janáčkova konzervatoř v Ostravě, příspěvková organizace)</t>
  </si>
  <si>
    <t>Modernizace Školního statku v Opavě - bourací práce, vybudování inženýrských sítí a revitalizace skleníkového areálu (Školní statek, Opava, příspěvková organizace)</t>
  </si>
  <si>
    <t>Rekonstrukce přívodů vody a odpadů (Základní škola, Ostrava - Zábřeh, Kpt. Vajdy 1a, příspěvková)</t>
  </si>
  <si>
    <t>Stavební úpravy budovy školy (Základní umělecká škola, Rychvald, Orlovská 495, příspěvková organizace)</t>
  </si>
  <si>
    <t>Zajištění objektové bezpečnosti škol a školských zařízení</t>
  </si>
  <si>
    <t>ODVĚTVÍ ŠKOLSTVÍ CELKEM</t>
  </si>
  <si>
    <t>Nemocnice s poliklinikou v Novém Jičíně – reinvestiční část nájemného a opravy</t>
  </si>
  <si>
    <t>Pavilon A, stavební úpravy a přístavba (Sdružené zdravotnické zařízení Krnov, příspěvková organizace)</t>
  </si>
  <si>
    <t>Rekonstrukce elektroinstalace (Nemocnice s poliklinikou Havířov, příspěvková organizace)</t>
  </si>
  <si>
    <t>Nemocnice Havířov - ČOV (Nemocnice s poliklinikou Havířov, příspěvková organizace)</t>
  </si>
  <si>
    <t>Výstavba nadzemních koridorů (Slezská nemocnice v Opavě, příspěvková organizace)</t>
  </si>
  <si>
    <t>Novostavba lékárny a onkologie (Sdružené zdravotnické zařízení Krnov, příspěvková organizace)</t>
  </si>
  <si>
    <t>Pavilon H - stavební úpravy a přístavba (Slezská nemocnice v Opavě, příspěvková organizace)</t>
  </si>
  <si>
    <t>Domov sester - přístavba výtahu a stavební úpravy (Slezská nemocnice v Opavě, příspěvková organizace)</t>
  </si>
  <si>
    <t>Rekonstrukce elektroinstalace Orlová (Nemocnice s poliklinikou Karviná-Ráj, příspěvková organizace)</t>
  </si>
  <si>
    <t>Přestavba budovy I pro magnetickou rezonanci (Nemocnice ve Frýdku-Místku, příspěvková organizace)</t>
  </si>
  <si>
    <t>Pavilon L - stavební úpravy (Slezská nemocnice v Opavě, příspěvková organizace)</t>
  </si>
  <si>
    <t>Rekonstrukce vestibulu (Nemocnice s poliklinikou Havířov, příspěvková organizace)</t>
  </si>
  <si>
    <t>Protipožární ucpávky (Nemocnice ve Frýdku-Místku, příspěvková organizace)</t>
  </si>
  <si>
    <t>Rekonstrukce budovy následné péče -přemístění oddělení rehabilitace (Nemocnice s poliklinikou Karviná-Ráj, příspěvková organizace)</t>
  </si>
  <si>
    <t>Rekonstrukce interní JIP (Nemocnice Třinec, příspěvková organizace)</t>
  </si>
  <si>
    <t>Výstavba oplocení v areálu nemocnice v Novém Jičíně</t>
  </si>
  <si>
    <t>Pořízení zdravotnických přístrojů</t>
  </si>
  <si>
    <t>Manažerský informační systém</t>
  </si>
  <si>
    <t>Dodávka zdravotnické techniky (Nemocnice Třinec, příspěvková organizace)</t>
  </si>
  <si>
    <t>Studie rekonstrukce ambulantní rehabilitace (Nemocnice s poliklinikou Havířov, příspěvková organizace)</t>
  </si>
  <si>
    <t>po r. 2022</t>
  </si>
  <si>
    <t>Rekonstrukce budovy na ulici Praskova čp. 411 v Opavě (Základní škola, Opava, Havlíčkova 1, příspěvková organizace)</t>
  </si>
  <si>
    <t xml:space="preserve">Vypořádání zůstatkové hodnoty technického zhodnocení majetku provedené na vlastní náklady Letiště Ostrava, a. s. </t>
  </si>
  <si>
    <t xml:space="preserve">Dofinancování druhých splátek dotací v rámci dotačního programu „Úprava lyžařských běžeckých tras v Moravskoslezském kraji v zimní sezóně 2018/2019“ </t>
  </si>
  <si>
    <t>V rámci dotačního programu "Úprava lyžařských běžeckých tras" v Moravskoslezském kraji rozhodlo zastupitelstvo kraje usnesením č. 9/998 ze dne 13. 9. 2018 o poskytnutí dotací příjemcům. Prostředky na 1. splátky jsou alokovány v rozpočtu 2018. Výplata 2. splátek bude provedena v roce 2019.</t>
  </si>
  <si>
    <t>PŘEHLED OSTATNÍCH AKCÍ V NÁVRHU ROZPOČTU KRAJE NA ROK 2019, VYVOLÁVAJÍCÍCH NOVÉ ZÁVAZKY KRAJE
PRO ROK 2020 A DALŠÍ LÉTA (v tis. Kč)</t>
  </si>
  <si>
    <t>Obměna a ekologizace vozového parku v odvětví školství</t>
  </si>
  <si>
    <t xml:space="preserve">Vypořádání zůstatkové hodnoty technického zhodnocení majetku realizovaného Letištěm Ostrava, a.s.,  z vlastních zdrojů se souhlasem Moravskoslezského kraje v případě realizace majetku. Vyčíslený závazek bude kažodročně ponížen o hodnotu odpisů. </t>
  </si>
  <si>
    <t xml:space="preserve">Celkové výdaje činí 1.350 mil. Kč, předpokládá se zajištění zbývajících prostředků ze státního rozpočtu a rozpočtu statutárního města Ostravy. </t>
  </si>
  <si>
    <t xml:space="preserve">Celkové výdaje činí 600 mil. Kč, předpokládá se zajištění zbývajících prostředků ze státního rozpočtu a rozpočtu statutárního města Ostravy. </t>
  </si>
  <si>
    <t>V roce 2019 výdaje na projektovou dokumentaci. Předpokládané výdaje za stavební úpravy činí cca 100 mil. Kč.</t>
  </si>
  <si>
    <t>Každoroční potřeba finančních prostředků na financování oprav vozovek. Objem rozpočtu na dané akci je stanoven v závislosti na možnosti rozpočtu daného roku. V roce 2018 je uveden upravený rozpočet. Sloupec Celkové výdaje na akci se rovná požadavku na rok 2019, jelikož nenavazuje na výdaje předchozích let.</t>
  </si>
  <si>
    <t>Rozdíl do výše celkových výdajů na akci bude dokryt z vlastních zdrojů příspěvkových organizací. Přednostně budou použity vlastní zdroje příspěvkové organizace. Sloupec Celkové výdaje na akci se rovná požadavku na rok 2019, jelikož nenavazuje na výdaje předchozích let.</t>
  </si>
  <si>
    <t>Elektronizace zdravotnických procesů - příspěvkové organizace v odvětví zdravotnictví</t>
  </si>
  <si>
    <t>Osazení termoregulačních ventilů v nemocnici Orlová (Nemocnice s poliklinikou Karviná-Ráj, příspěvková organizace)</t>
  </si>
  <si>
    <t>PŘEHLED AKCÍ REPRODUKCE MAJETKU KRAJE V NÁVRHU ROZPOČTU KRAJE NA ROK 2019 VČETNĚ ZÁVAZKŮ KRAJE
VYVOLANÝCH PRO ROK 2020 A DALŠÍ LÉTA (v tis. Kč)</t>
  </si>
  <si>
    <t>Realizováno pouze za podmínky spolufinancování ze státního rozpočtu.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</si>
</sst>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9"/>
      <name val="Tahoma"/>
      <family val="2"/>
      <charset val="238"/>
    </font>
    <font>
      <b/>
      <sz val="9"/>
      <color theme="4" tint="-0.249977111117893"/>
      <name val="Tahoma"/>
      <family val="2"/>
      <charset val="238"/>
    </font>
    <font>
      <sz val="9"/>
      <color theme="4" tint="-0.249977111117893"/>
      <name val="Tahoma"/>
      <family val="2"/>
      <charset val="238"/>
    </font>
    <font>
      <sz val="10"/>
      <name val="Arial CE"/>
      <charset val="238"/>
    </font>
    <font>
      <sz val="8"/>
      <color theme="4" tint="-0.249977111117893"/>
      <name val="Tahoma"/>
      <family val="2"/>
      <charset val="238"/>
    </font>
    <font>
      <sz val="10"/>
      <name val="Times New Roman CE"/>
      <family val="1"/>
      <charset val="238"/>
    </font>
    <font>
      <b/>
      <sz val="8"/>
      <color theme="4" tint="-0.249977111117893"/>
      <name val="Tahoma"/>
      <family val="2"/>
      <charset val="238"/>
    </font>
    <font>
      <sz val="10"/>
      <color theme="4" tint="-0.249977111117893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8" fillId="0" borderId="0"/>
    <xf numFmtId="0" fontId="8" fillId="0" borderId="0"/>
    <xf numFmtId="0" fontId="1" fillId="0" borderId="0"/>
    <xf numFmtId="0" fontId="13" fillId="0" borderId="0"/>
  </cellStyleXfs>
  <cellXfs count="197">
    <xf numFmtId="0" fontId="0" fillId="0" borderId="0" xfId="0"/>
    <xf numFmtId="0" fontId="6" fillId="0" borderId="0" xfId="3" applyFont="1" applyAlignment="1">
      <alignment horizontal="center" vertical="center" wrapText="1"/>
    </xf>
    <xf numFmtId="3" fontId="6" fillId="0" borderId="0" xfId="3" applyNumberFormat="1" applyFont="1" applyAlignment="1">
      <alignment horizontal="center" vertical="center" wrapText="1"/>
    </xf>
    <xf numFmtId="0" fontId="7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4" fillId="0" borderId="0" xfId="3" applyFont="1" applyAlignment="1">
      <alignment horizontal="right" vertical="justify"/>
    </xf>
    <xf numFmtId="3" fontId="7" fillId="0" borderId="0" xfId="3" applyNumberFormat="1" applyFont="1" applyAlignment="1">
      <alignment vertical="center"/>
    </xf>
    <xf numFmtId="49" fontId="4" fillId="2" borderId="31" xfId="3" applyNumberFormat="1" applyFont="1" applyFill="1" applyBorder="1" applyAlignment="1">
      <alignment horizontal="center" vertical="center"/>
    </xf>
    <xf numFmtId="49" fontId="4" fillId="2" borderId="33" xfId="3" applyNumberFormat="1" applyFont="1" applyFill="1" applyBorder="1" applyAlignment="1">
      <alignment horizontal="center" vertical="center"/>
    </xf>
    <xf numFmtId="3" fontId="4" fillId="2" borderId="33" xfId="3" applyNumberFormat="1" applyFont="1" applyFill="1" applyBorder="1" applyAlignment="1">
      <alignment horizontal="center" vertical="center" wrapText="1"/>
    </xf>
    <xf numFmtId="0" fontId="5" fillId="0" borderId="0" xfId="3" applyFont="1" applyFill="1" applyAlignment="1">
      <alignment vertical="center"/>
    </xf>
    <xf numFmtId="0" fontId="3" fillId="0" borderId="5" xfId="3" applyFont="1" applyFill="1" applyBorder="1" applyAlignment="1">
      <alignment horizontal="center" vertical="center"/>
    </xf>
    <xf numFmtId="0" fontId="3" fillId="0" borderId="3" xfId="3" applyFont="1" applyFill="1" applyBorder="1" applyAlignment="1">
      <alignment horizontal="center" vertical="center" wrapText="1"/>
    </xf>
    <xf numFmtId="3" fontId="3" fillId="0" borderId="37" xfId="3" applyNumberFormat="1" applyFont="1" applyFill="1" applyBorder="1" applyAlignment="1">
      <alignment vertical="center"/>
    </xf>
    <xf numFmtId="3" fontId="3" fillId="0" borderId="3" xfId="3" applyNumberFormat="1" applyFont="1" applyFill="1" applyBorder="1" applyAlignment="1">
      <alignment horizontal="right" vertical="center"/>
    </xf>
    <xf numFmtId="3" fontId="3" fillId="2" borderId="3" xfId="4" applyNumberFormat="1" applyFont="1" applyFill="1" applyBorder="1" applyAlignment="1">
      <alignment vertical="center"/>
    </xf>
    <xf numFmtId="3" fontId="3" fillId="0" borderId="3" xfId="3" applyNumberFormat="1" applyFont="1" applyBorder="1" applyAlignment="1">
      <alignment horizontal="right" vertical="center"/>
    </xf>
    <xf numFmtId="0" fontId="3" fillId="0" borderId="4" xfId="4" applyFont="1" applyFill="1" applyBorder="1" applyAlignment="1">
      <alignment horizontal="justify" vertical="center" wrapText="1"/>
    </xf>
    <xf numFmtId="0" fontId="3" fillId="0" borderId="38" xfId="3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left" vertical="center" wrapText="1"/>
    </xf>
    <xf numFmtId="3" fontId="3" fillId="0" borderId="39" xfId="3" applyNumberFormat="1" applyFont="1" applyFill="1" applyBorder="1" applyAlignment="1">
      <alignment vertical="center"/>
    </xf>
    <xf numFmtId="3" fontId="4" fillId="2" borderId="31" xfId="3" applyNumberFormat="1" applyFont="1" applyFill="1" applyBorder="1" applyAlignment="1">
      <alignment vertical="center"/>
    </xf>
    <xf numFmtId="3" fontId="4" fillId="2" borderId="34" xfId="3" applyNumberFormat="1" applyFont="1" applyFill="1" applyBorder="1" applyAlignment="1">
      <alignment horizontal="justify" vertical="justify"/>
    </xf>
    <xf numFmtId="0" fontId="3" fillId="0" borderId="38" xfId="3" applyFont="1" applyFill="1" applyBorder="1" applyAlignment="1">
      <alignment horizontal="center" vertical="center"/>
    </xf>
    <xf numFmtId="0" fontId="3" fillId="0" borderId="3" xfId="4" applyFont="1" applyFill="1" applyBorder="1" applyAlignment="1" applyProtection="1">
      <alignment horizontal="left" vertical="center" wrapText="1"/>
    </xf>
    <xf numFmtId="3" fontId="3" fillId="0" borderId="45" xfId="3" applyNumberFormat="1" applyFont="1" applyFill="1" applyBorder="1" applyAlignment="1">
      <alignment vertical="center"/>
    </xf>
    <xf numFmtId="3" fontId="3" fillId="0" borderId="46" xfId="3" applyNumberFormat="1" applyFont="1" applyFill="1" applyBorder="1" applyAlignment="1">
      <alignment horizontal="right" vertical="center"/>
    </xf>
    <xf numFmtId="3" fontId="3" fillId="2" borderId="46" xfId="4" applyNumberFormat="1" applyFont="1" applyFill="1" applyBorder="1" applyAlignment="1">
      <alignment vertical="center"/>
    </xf>
    <xf numFmtId="3" fontId="3" fillId="0" borderId="47" xfId="3" applyNumberFormat="1" applyFont="1" applyFill="1" applyBorder="1" applyAlignment="1">
      <alignment vertical="center"/>
    </xf>
    <xf numFmtId="3" fontId="3" fillId="0" borderId="48" xfId="3" applyNumberFormat="1" applyFont="1" applyFill="1" applyBorder="1" applyAlignment="1">
      <alignment horizontal="right" vertical="center"/>
    </xf>
    <xf numFmtId="3" fontId="3" fillId="0" borderId="13" xfId="3" applyNumberFormat="1" applyFont="1" applyFill="1" applyBorder="1" applyAlignment="1">
      <alignment horizontal="justify" vertical="center" wrapText="1"/>
    </xf>
    <xf numFmtId="3" fontId="4" fillId="2" borderId="49" xfId="3" applyNumberFormat="1" applyFont="1" applyFill="1" applyBorder="1" applyAlignment="1">
      <alignment horizontal="justify" vertical="justify"/>
    </xf>
    <xf numFmtId="0" fontId="7" fillId="0" borderId="0" xfId="3" applyFont="1" applyFill="1" applyAlignment="1">
      <alignment vertical="center"/>
    </xf>
    <xf numFmtId="0" fontId="3" fillId="0" borderId="51" xfId="3" applyFont="1" applyFill="1" applyBorder="1" applyAlignment="1">
      <alignment horizontal="center" vertical="center" wrapText="1"/>
    </xf>
    <xf numFmtId="3" fontId="3" fillId="3" borderId="47" xfId="3" applyNumberFormat="1" applyFont="1" applyFill="1" applyBorder="1" applyAlignment="1">
      <alignment vertical="center"/>
    </xf>
    <xf numFmtId="3" fontId="3" fillId="0" borderId="51" xfId="3" applyNumberFormat="1" applyFont="1" applyBorder="1" applyAlignment="1">
      <alignment vertical="center"/>
    </xf>
    <xf numFmtId="3" fontId="3" fillId="0" borderId="52" xfId="3" applyNumberFormat="1" applyFont="1" applyFill="1" applyBorder="1" applyAlignment="1">
      <alignment horizontal="justify" vertical="center"/>
    </xf>
    <xf numFmtId="164" fontId="10" fillId="0" borderId="3" xfId="5" applyNumberFormat="1" applyFont="1" applyFill="1" applyBorder="1" applyAlignment="1">
      <alignment horizontal="center" vertical="center" wrapText="1"/>
    </xf>
    <xf numFmtId="164" fontId="10" fillId="4" borderId="3" xfId="5" applyNumberFormat="1" applyFont="1" applyFill="1" applyBorder="1" applyAlignment="1">
      <alignment horizontal="center" vertical="center" wrapText="1"/>
    </xf>
    <xf numFmtId="3" fontId="3" fillId="0" borderId="51" xfId="3" applyNumberFormat="1" applyFont="1" applyFill="1" applyBorder="1" applyAlignment="1">
      <alignment vertical="center"/>
    </xf>
    <xf numFmtId="0" fontId="6" fillId="0" borderId="0" xfId="3" applyFont="1" applyAlignment="1">
      <alignment vertical="center"/>
    </xf>
    <xf numFmtId="0" fontId="3" fillId="0" borderId="3" xfId="3" applyFont="1" applyFill="1" applyBorder="1" applyAlignment="1">
      <alignment horizontal="center" vertical="center"/>
    </xf>
    <xf numFmtId="0" fontId="3" fillId="0" borderId="19" xfId="4" applyFont="1" applyFill="1" applyBorder="1" applyAlignment="1" applyProtection="1">
      <alignment horizontal="left" vertical="center" wrapText="1"/>
    </xf>
    <xf numFmtId="3" fontId="3" fillId="0" borderId="54" xfId="3" applyNumberFormat="1" applyFont="1" applyFill="1" applyBorder="1" applyAlignment="1">
      <alignment horizontal="right" vertical="center"/>
    </xf>
    <xf numFmtId="3" fontId="3" fillId="0" borderId="55" xfId="3" applyNumberFormat="1" applyFont="1" applyFill="1" applyBorder="1" applyAlignment="1">
      <alignment horizontal="right" vertical="center"/>
    </xf>
    <xf numFmtId="3" fontId="3" fillId="0" borderId="56" xfId="3" applyNumberFormat="1" applyFont="1" applyFill="1" applyBorder="1" applyAlignment="1">
      <alignment horizontal="right" vertical="center"/>
    </xf>
    <xf numFmtId="3" fontId="3" fillId="0" borderId="16" xfId="3" applyNumberFormat="1" applyFont="1" applyFill="1" applyBorder="1" applyAlignment="1">
      <alignment horizontal="justify" vertical="center" wrapText="1"/>
    </xf>
    <xf numFmtId="3" fontId="4" fillId="2" borderId="59" xfId="3" applyNumberFormat="1" applyFont="1" applyFill="1" applyBorder="1" applyAlignment="1">
      <alignment vertical="center"/>
    </xf>
    <xf numFmtId="3" fontId="4" fillId="2" borderId="60" xfId="3" applyNumberFormat="1" applyFont="1" applyFill="1" applyBorder="1" applyAlignment="1">
      <alignment horizontal="justify" vertical="justify"/>
    </xf>
    <xf numFmtId="0" fontId="3" fillId="0" borderId="2" xfId="3" applyFont="1" applyFill="1" applyBorder="1" applyAlignment="1">
      <alignment horizontal="center" vertical="center"/>
    </xf>
    <xf numFmtId="3" fontId="3" fillId="0" borderId="61" xfId="3" applyNumberFormat="1" applyFont="1" applyFill="1" applyBorder="1" applyAlignment="1">
      <alignment horizontal="right" vertical="center"/>
    </xf>
    <xf numFmtId="0" fontId="3" fillId="0" borderId="20" xfId="3" applyFont="1" applyFill="1" applyBorder="1" applyAlignment="1">
      <alignment horizontal="center" vertical="center"/>
    </xf>
    <xf numFmtId="0" fontId="3" fillId="4" borderId="3" xfId="3" applyFont="1" applyFill="1" applyBorder="1" applyAlignment="1">
      <alignment horizontal="center" vertical="center" wrapText="1"/>
    </xf>
    <xf numFmtId="3" fontId="3" fillId="0" borderId="3" xfId="3" applyNumberFormat="1" applyFont="1" applyFill="1" applyBorder="1" applyAlignment="1">
      <alignment vertical="center"/>
    </xf>
    <xf numFmtId="0" fontId="3" fillId="0" borderId="24" xfId="3" applyFont="1" applyFill="1" applyBorder="1" applyAlignment="1">
      <alignment horizontal="center" vertical="center"/>
    </xf>
    <xf numFmtId="0" fontId="3" fillId="0" borderId="19" xfId="3" applyFont="1" applyFill="1" applyBorder="1" applyAlignment="1">
      <alignment horizontal="left" vertical="center" wrapText="1"/>
    </xf>
    <xf numFmtId="0" fontId="3" fillId="4" borderId="19" xfId="3" applyFont="1" applyFill="1" applyBorder="1" applyAlignment="1">
      <alignment horizontal="center" vertical="center" wrapText="1"/>
    </xf>
    <xf numFmtId="0" fontId="9" fillId="4" borderId="19" xfId="3" applyFont="1" applyFill="1" applyBorder="1" applyAlignment="1">
      <alignment horizontal="center" vertical="center" wrapText="1"/>
    </xf>
    <xf numFmtId="0" fontId="9" fillId="4" borderId="3" xfId="3" applyFont="1" applyFill="1" applyBorder="1" applyAlignment="1">
      <alignment horizontal="center" vertical="center" wrapText="1"/>
    </xf>
    <xf numFmtId="3" fontId="3" fillId="0" borderId="62" xfId="3" applyNumberFormat="1" applyFont="1" applyFill="1" applyBorder="1" applyAlignment="1">
      <alignment vertical="center"/>
    </xf>
    <xf numFmtId="3" fontId="3" fillId="0" borderId="19" xfId="3" applyNumberFormat="1" applyFont="1" applyFill="1" applyBorder="1" applyAlignment="1">
      <alignment horizontal="right" vertical="center"/>
    </xf>
    <xf numFmtId="3" fontId="3" fillId="0" borderId="19" xfId="3" applyNumberFormat="1" applyFont="1" applyBorder="1" applyAlignment="1">
      <alignment horizontal="right" vertical="center"/>
    </xf>
    <xf numFmtId="3" fontId="3" fillId="0" borderId="19" xfId="3" applyNumberFormat="1" applyFont="1" applyFill="1" applyBorder="1" applyAlignment="1">
      <alignment vertical="center"/>
    </xf>
    <xf numFmtId="3" fontId="3" fillId="0" borderId="63" xfId="3" applyNumberFormat="1" applyFont="1" applyFill="1" applyBorder="1" applyAlignment="1">
      <alignment horizontal="right" vertical="center"/>
    </xf>
    <xf numFmtId="3" fontId="3" fillId="2" borderId="63" xfId="4" applyNumberFormat="1" applyFont="1" applyFill="1" applyBorder="1" applyAlignment="1">
      <alignment vertical="center"/>
    </xf>
    <xf numFmtId="0" fontId="3" fillId="0" borderId="4" xfId="3" applyFont="1" applyFill="1" applyBorder="1" applyAlignment="1">
      <alignment horizontal="justify" vertical="center" wrapText="1"/>
    </xf>
    <xf numFmtId="164" fontId="12" fillId="0" borderId="3" xfId="5" applyNumberFormat="1" applyFont="1" applyFill="1" applyBorder="1" applyAlignment="1">
      <alignment horizontal="center" vertical="center" wrapText="1"/>
    </xf>
    <xf numFmtId="164" fontId="12" fillId="4" borderId="3" xfId="5" applyNumberFormat="1" applyFont="1" applyFill="1" applyBorder="1" applyAlignment="1">
      <alignment horizontal="center" vertical="center" wrapText="1"/>
    </xf>
    <xf numFmtId="164" fontId="12" fillId="0" borderId="11" xfId="5" applyNumberFormat="1" applyFont="1" applyFill="1" applyBorder="1" applyAlignment="1">
      <alignment horizontal="center" vertical="center" wrapText="1"/>
    </xf>
    <xf numFmtId="3" fontId="3" fillId="0" borderId="11" xfId="3" applyNumberFormat="1" applyFont="1" applyFill="1" applyBorder="1" applyAlignment="1">
      <alignment horizontal="right" vertical="center"/>
    </xf>
    <xf numFmtId="3" fontId="3" fillId="2" borderId="11" xfId="4" applyNumberFormat="1" applyFont="1" applyFill="1" applyBorder="1" applyAlignment="1">
      <alignment vertical="center"/>
    </xf>
    <xf numFmtId="0" fontId="3" fillId="0" borderId="18" xfId="3" applyFont="1" applyFill="1" applyBorder="1" applyAlignment="1">
      <alignment horizontal="justify" vertical="center" wrapText="1"/>
    </xf>
    <xf numFmtId="0" fontId="3" fillId="0" borderId="12" xfId="3" applyFont="1" applyFill="1" applyBorder="1" applyAlignment="1">
      <alignment horizontal="center" vertical="center"/>
    </xf>
    <xf numFmtId="164" fontId="10" fillId="0" borderId="11" xfId="5" applyNumberFormat="1" applyFont="1" applyFill="1" applyBorder="1" applyAlignment="1">
      <alignment horizontal="center" vertical="center" wrapText="1"/>
    </xf>
    <xf numFmtId="0" fontId="3" fillId="0" borderId="63" xfId="3" applyFont="1" applyFill="1" applyBorder="1" applyAlignment="1">
      <alignment horizontal="left" vertical="center" wrapText="1"/>
    </xf>
    <xf numFmtId="3" fontId="3" fillId="0" borderId="64" xfId="3" applyNumberFormat="1" applyFont="1" applyFill="1" applyBorder="1" applyAlignment="1">
      <alignment vertical="center"/>
    </xf>
    <xf numFmtId="164" fontId="10" fillId="0" borderId="19" xfId="5" applyNumberFormat="1" applyFont="1" applyFill="1" applyBorder="1" applyAlignment="1">
      <alignment horizontal="center" vertical="center" wrapText="1"/>
    </xf>
    <xf numFmtId="3" fontId="3" fillId="2" borderId="19" xfId="4" applyNumberFormat="1" applyFont="1" applyFill="1" applyBorder="1" applyAlignment="1">
      <alignment vertical="center"/>
    </xf>
    <xf numFmtId="3" fontId="4" fillId="2" borderId="9" xfId="3" applyNumberFormat="1" applyFont="1" applyFill="1" applyBorder="1" applyAlignment="1">
      <alignment horizontal="justify" vertical="justify"/>
    </xf>
    <xf numFmtId="0" fontId="7" fillId="0" borderId="35" xfId="3" applyFont="1" applyFill="1" applyBorder="1" applyAlignment="1">
      <alignment vertical="center"/>
    </xf>
    <xf numFmtId="0" fontId="7" fillId="0" borderId="0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vertical="center"/>
    </xf>
    <xf numFmtId="0" fontId="7" fillId="0" borderId="36" xfId="3" applyFont="1" applyFill="1" applyBorder="1" applyAlignment="1">
      <alignment horizontal="justify" vertical="justify"/>
    </xf>
    <xf numFmtId="3" fontId="4" fillId="2" borderId="66" xfId="3" applyNumberFormat="1" applyFont="1" applyFill="1" applyBorder="1" applyAlignment="1">
      <alignment vertical="center"/>
    </xf>
    <xf numFmtId="3" fontId="11" fillId="2" borderId="67" xfId="3" applyNumberFormat="1" applyFont="1" applyFill="1" applyBorder="1" applyAlignment="1">
      <alignment horizontal="justify" vertical="justify"/>
    </xf>
    <xf numFmtId="0" fontId="11" fillId="0" borderId="0" xfId="3" applyFont="1" applyFill="1" applyBorder="1" applyAlignment="1">
      <alignment vertical="center"/>
    </xf>
    <xf numFmtId="0" fontId="9" fillId="0" borderId="0" xfId="3" applyFont="1" applyFill="1" applyBorder="1" applyAlignment="1">
      <alignment vertical="center"/>
    </xf>
    <xf numFmtId="3" fontId="11" fillId="0" borderId="0" xfId="3" applyNumberFormat="1" applyFont="1" applyFill="1" applyBorder="1" applyAlignment="1">
      <alignment vertical="center"/>
    </xf>
    <xf numFmtId="3" fontId="11" fillId="0" borderId="0" xfId="3" applyNumberFormat="1" applyFont="1" applyFill="1" applyBorder="1" applyAlignment="1">
      <alignment horizontal="justify" vertical="justify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horizontal="justify" vertical="justify"/>
    </xf>
    <xf numFmtId="3" fontId="3" fillId="0" borderId="68" xfId="3" applyNumberFormat="1" applyFont="1" applyFill="1" applyBorder="1" applyAlignment="1">
      <alignment vertical="center"/>
    </xf>
    <xf numFmtId="3" fontId="3" fillId="0" borderId="10" xfId="3" applyNumberFormat="1" applyFont="1" applyFill="1" applyBorder="1" applyAlignment="1">
      <alignment horizontal="justify" vertical="center" wrapText="1"/>
    </xf>
    <xf numFmtId="164" fontId="10" fillId="4" borderId="11" xfId="5" applyNumberFormat="1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vertical="center"/>
    </xf>
    <xf numFmtId="0" fontId="3" fillId="2" borderId="57" xfId="3" applyFont="1" applyFill="1" applyBorder="1" applyAlignment="1">
      <alignment vertical="center"/>
    </xf>
    <xf numFmtId="0" fontId="3" fillId="2" borderId="58" xfId="3" applyFont="1" applyFill="1" applyBorder="1" applyAlignment="1">
      <alignment vertical="center"/>
    </xf>
    <xf numFmtId="0" fontId="3" fillId="0" borderId="2" xfId="3" applyFont="1" applyFill="1" applyBorder="1" applyAlignment="1">
      <alignment horizontal="center" vertical="center" wrapText="1"/>
    </xf>
    <xf numFmtId="0" fontId="3" fillId="0" borderId="15" xfId="3" applyFont="1" applyFill="1" applyBorder="1" applyAlignment="1">
      <alignment horizontal="center" vertical="center"/>
    </xf>
    <xf numFmtId="0" fontId="3" fillId="0" borderId="50" xfId="3" applyFont="1" applyFill="1" applyBorder="1" applyAlignment="1">
      <alignment horizontal="center" vertical="center"/>
    </xf>
    <xf numFmtId="0" fontId="3" fillId="0" borderId="53" xfId="3" applyFont="1" applyFill="1" applyBorder="1" applyAlignment="1">
      <alignment horizontal="center" vertical="center"/>
    </xf>
    <xf numFmtId="49" fontId="4" fillId="2" borderId="31" xfId="6" applyNumberFormat="1" applyFont="1" applyFill="1" applyBorder="1" applyAlignment="1">
      <alignment horizontal="center" vertical="center"/>
    </xf>
    <xf numFmtId="49" fontId="4" fillId="2" borderId="33" xfId="6" applyNumberFormat="1" applyFont="1" applyFill="1" applyBorder="1" applyAlignment="1">
      <alignment horizontal="center" vertical="center"/>
    </xf>
    <xf numFmtId="3" fontId="4" fillId="2" borderId="33" xfId="6" applyNumberFormat="1" applyFont="1" applyFill="1" applyBorder="1" applyAlignment="1">
      <alignment horizontal="center" vertical="center" wrapText="1"/>
    </xf>
    <xf numFmtId="0" fontId="3" fillId="0" borderId="5" xfId="6" applyFont="1" applyFill="1" applyBorder="1" applyAlignment="1">
      <alignment horizontal="center" vertical="center"/>
    </xf>
    <xf numFmtId="0" fontId="3" fillId="0" borderId="3" xfId="6" applyFont="1" applyFill="1" applyBorder="1" applyAlignment="1">
      <alignment horizontal="left" vertical="center" wrapText="1"/>
    </xf>
    <xf numFmtId="3" fontId="3" fillId="0" borderId="39" xfId="6" applyNumberFormat="1" applyFont="1" applyFill="1" applyBorder="1" applyAlignment="1">
      <alignment vertical="center"/>
    </xf>
    <xf numFmtId="3" fontId="3" fillId="0" borderId="47" xfId="6" applyNumberFormat="1" applyFont="1" applyFill="1" applyBorder="1" applyAlignment="1">
      <alignment vertical="center"/>
    </xf>
    <xf numFmtId="3" fontId="3" fillId="0" borderId="51" xfId="6" applyNumberFormat="1" applyFont="1" applyFill="1" applyBorder="1" applyAlignment="1">
      <alignment vertical="center"/>
    </xf>
    <xf numFmtId="3" fontId="3" fillId="0" borderId="3" xfId="6" applyNumberFormat="1" applyFont="1" applyFill="1" applyBorder="1" applyAlignment="1">
      <alignment vertical="center"/>
    </xf>
    <xf numFmtId="3" fontId="4" fillId="2" borderId="31" xfId="6" applyNumberFormat="1" applyFont="1" applyFill="1" applyBorder="1" applyAlignment="1">
      <alignment vertical="center"/>
    </xf>
    <xf numFmtId="3" fontId="4" fillId="2" borderId="49" xfId="6" applyNumberFormat="1" applyFont="1" applyFill="1" applyBorder="1" applyAlignment="1">
      <alignment horizontal="justify" vertical="justify"/>
    </xf>
    <xf numFmtId="0" fontId="3" fillId="0" borderId="53" xfId="6" applyFont="1" applyFill="1" applyBorder="1" applyAlignment="1">
      <alignment horizontal="center" vertical="center"/>
    </xf>
    <xf numFmtId="0" fontId="3" fillId="0" borderId="51" xfId="6" applyFont="1" applyFill="1" applyBorder="1" applyAlignment="1">
      <alignment horizontal="center" vertical="center" wrapText="1"/>
    </xf>
    <xf numFmtId="3" fontId="3" fillId="3" borderId="47" xfId="6" applyNumberFormat="1" applyFont="1" applyFill="1" applyBorder="1" applyAlignment="1">
      <alignment vertical="center"/>
    </xf>
    <xf numFmtId="3" fontId="3" fillId="0" borderId="51" xfId="6" applyNumberFormat="1" applyFont="1" applyFill="1" applyBorder="1" applyAlignment="1">
      <alignment horizontal="right" vertical="center"/>
    </xf>
    <xf numFmtId="3" fontId="3" fillId="0" borderId="52" xfId="6" applyNumberFormat="1" applyFont="1" applyFill="1" applyBorder="1" applyAlignment="1">
      <alignment horizontal="justify" vertical="center"/>
    </xf>
    <xf numFmtId="3" fontId="4" fillId="2" borderId="59" xfId="6" applyNumberFormat="1" applyFont="1" applyFill="1" applyBorder="1" applyAlignment="1">
      <alignment vertical="center"/>
    </xf>
    <xf numFmtId="3" fontId="4" fillId="2" borderId="9" xfId="6" applyNumberFormat="1" applyFont="1" applyFill="1" applyBorder="1" applyAlignment="1">
      <alignment horizontal="justify" vertical="justify"/>
    </xf>
    <xf numFmtId="0" fontId="5" fillId="0" borderId="0" xfId="6" applyFont="1" applyAlignment="1">
      <alignment vertical="center"/>
    </xf>
    <xf numFmtId="0" fontId="5" fillId="0" borderId="0" xfId="6" applyFont="1" applyAlignment="1">
      <alignment horizontal="center" vertical="center"/>
    </xf>
    <xf numFmtId="0" fontId="5" fillId="0" borderId="0" xfId="6" applyFont="1" applyAlignment="1">
      <alignment horizontal="justify" vertical="justify"/>
    </xf>
    <xf numFmtId="3" fontId="4" fillId="2" borderId="66" xfId="6" applyNumberFormat="1" applyFont="1" applyFill="1" applyBorder="1" applyAlignment="1">
      <alignment vertical="center"/>
    </xf>
    <xf numFmtId="3" fontId="4" fillId="2" borderId="67" xfId="6" applyNumberFormat="1" applyFont="1" applyFill="1" applyBorder="1" applyAlignment="1">
      <alignment horizontal="justify" vertical="justify"/>
    </xf>
    <xf numFmtId="3" fontId="3" fillId="0" borderId="69" xfId="6" applyNumberFormat="1" applyFont="1" applyFill="1" applyBorder="1" applyAlignment="1">
      <alignment vertical="center"/>
    </xf>
    <xf numFmtId="3" fontId="3" fillId="0" borderId="46" xfId="6" applyNumberFormat="1" applyFont="1" applyFill="1" applyBorder="1" applyAlignment="1">
      <alignment vertical="center"/>
    </xf>
    <xf numFmtId="3" fontId="3" fillId="0" borderId="61" xfId="6" applyNumberFormat="1" applyFont="1" applyFill="1" applyBorder="1" applyAlignment="1">
      <alignment vertical="center"/>
    </xf>
    <xf numFmtId="3" fontId="3" fillId="0" borderId="13" xfId="6" applyNumberFormat="1" applyFont="1" applyFill="1" applyBorder="1" applyAlignment="1">
      <alignment horizontal="justify" vertical="center"/>
    </xf>
    <xf numFmtId="0" fontId="3" fillId="0" borderId="35" xfId="3" applyFont="1" applyFill="1" applyBorder="1" applyAlignment="1">
      <alignment horizontal="center" vertical="center"/>
    </xf>
    <xf numFmtId="0" fontId="4" fillId="0" borderId="8" xfId="6" applyFont="1" applyFill="1" applyBorder="1" applyAlignment="1">
      <alignment horizontal="left" vertical="center" wrapText="1"/>
    </xf>
    <xf numFmtId="0" fontId="4" fillId="0" borderId="17" xfId="6" applyFont="1" applyFill="1" applyBorder="1" applyAlignment="1">
      <alignment horizontal="left" vertical="center" wrapText="1"/>
    </xf>
    <xf numFmtId="0" fontId="4" fillId="0" borderId="14" xfId="6" applyFont="1" applyFill="1" applyBorder="1" applyAlignment="1">
      <alignment horizontal="left" vertical="center" wrapText="1"/>
    </xf>
    <xf numFmtId="0" fontId="4" fillId="2" borderId="6" xfId="6" applyFont="1" applyFill="1" applyBorder="1" applyAlignment="1">
      <alignment vertical="center"/>
    </xf>
    <xf numFmtId="0" fontId="3" fillId="2" borderId="57" xfId="6" applyFont="1" applyFill="1" applyBorder="1" applyAlignment="1">
      <alignment vertical="center"/>
    </xf>
    <xf numFmtId="0" fontId="3" fillId="2" borderId="58" xfId="6" applyFont="1" applyFill="1" applyBorder="1" applyAlignment="1">
      <alignment vertical="center"/>
    </xf>
    <xf numFmtId="0" fontId="4" fillId="2" borderId="23" xfId="6" applyFont="1" applyFill="1" applyBorder="1" applyAlignment="1">
      <alignment vertical="center"/>
    </xf>
    <xf numFmtId="0" fontId="3" fillId="2" borderId="25" xfId="6" applyFont="1" applyFill="1" applyBorder="1" applyAlignment="1">
      <alignment vertical="center"/>
    </xf>
    <xf numFmtId="0" fontId="3" fillId="2" borderId="65" xfId="6" applyFont="1" applyFill="1" applyBorder="1" applyAlignment="1">
      <alignment vertical="center"/>
    </xf>
    <xf numFmtId="0" fontId="4" fillId="2" borderId="40" xfId="6" applyFont="1" applyFill="1" applyBorder="1" applyAlignment="1">
      <alignment vertical="center" wrapText="1"/>
    </xf>
    <xf numFmtId="0" fontId="3" fillId="2" borderId="41" xfId="6" applyFont="1" applyFill="1" applyBorder="1" applyAlignment="1">
      <alignment vertical="center" wrapText="1"/>
    </xf>
    <xf numFmtId="0" fontId="3" fillId="2" borderId="42" xfId="6" applyFont="1" applyFill="1" applyBorder="1" applyAlignment="1">
      <alignment vertical="center" wrapText="1"/>
    </xf>
    <xf numFmtId="0" fontId="2" fillId="0" borderId="0" xfId="6" applyFont="1" applyFill="1" applyAlignment="1">
      <alignment horizontal="center" vertical="center" wrapText="1"/>
    </xf>
    <xf numFmtId="49" fontId="4" fillId="2" borderId="1" xfId="6" applyNumberFormat="1" applyFont="1" applyFill="1" applyBorder="1" applyAlignment="1">
      <alignment horizontal="center" vertical="center" wrapText="1"/>
    </xf>
    <xf numFmtId="0" fontId="1" fillId="2" borderId="7" xfId="6" applyFill="1" applyBorder="1" applyAlignment="1">
      <alignment horizontal="center" vertical="center" wrapText="1"/>
    </xf>
    <xf numFmtId="3" fontId="4" fillId="2" borderId="17" xfId="6" applyNumberFormat="1" applyFont="1" applyFill="1" applyBorder="1" applyAlignment="1">
      <alignment horizontal="center" vertical="center" wrapText="1"/>
    </xf>
    <xf numFmtId="0" fontId="1" fillId="2" borderId="17" xfId="6" applyFill="1" applyBorder="1" applyAlignment="1">
      <alignment horizontal="center" vertical="center" wrapText="1"/>
    </xf>
    <xf numFmtId="0" fontId="1" fillId="2" borderId="28" xfId="6" applyFill="1" applyBorder="1" applyAlignment="1">
      <alignment horizontal="center" vertical="center" wrapText="1"/>
    </xf>
    <xf numFmtId="0" fontId="4" fillId="2" borderId="29" xfId="6" applyFont="1" applyFill="1" applyBorder="1" applyAlignment="1">
      <alignment horizontal="center" vertical="center"/>
    </xf>
    <xf numFmtId="0" fontId="4" fillId="2" borderId="34" xfId="6" applyFont="1" applyFill="1" applyBorder="1" applyAlignment="1">
      <alignment horizontal="center" vertical="center"/>
    </xf>
    <xf numFmtId="0" fontId="4" fillId="2" borderId="26" xfId="6" applyFont="1" applyFill="1" applyBorder="1" applyAlignment="1">
      <alignment horizontal="center" vertical="center" wrapText="1"/>
    </xf>
    <xf numFmtId="0" fontId="4" fillId="2" borderId="30" xfId="6" applyFont="1" applyFill="1" applyBorder="1" applyAlignment="1">
      <alignment horizontal="center" vertical="center" wrapText="1"/>
    </xf>
    <xf numFmtId="0" fontId="4" fillId="2" borderId="27" xfId="6" applyFont="1" applyFill="1" applyBorder="1" applyAlignment="1">
      <alignment horizontal="center" vertical="center"/>
    </xf>
    <xf numFmtId="0" fontId="4" fillId="2" borderId="31" xfId="6" applyFont="1" applyFill="1" applyBorder="1" applyAlignment="1">
      <alignment horizontal="center" vertical="center"/>
    </xf>
    <xf numFmtId="3" fontId="4" fillId="2" borderId="27" xfId="6" applyNumberFormat="1" applyFont="1" applyFill="1" applyBorder="1" applyAlignment="1">
      <alignment horizontal="center" vertical="center" wrapText="1"/>
    </xf>
    <xf numFmtId="3" fontId="4" fillId="2" borderId="31" xfId="6" applyNumberFormat="1" applyFont="1" applyFill="1" applyBorder="1" applyAlignment="1">
      <alignment horizontal="center" vertical="center" wrapText="1"/>
    </xf>
    <xf numFmtId="49" fontId="4" fillId="2" borderId="22" xfId="6" applyNumberFormat="1" applyFont="1" applyFill="1" applyBorder="1" applyAlignment="1">
      <alignment horizontal="center" vertical="center" wrapText="1"/>
    </xf>
    <xf numFmtId="0" fontId="1" fillId="2" borderId="32" xfId="6" applyFill="1" applyBorder="1" applyAlignment="1">
      <alignment horizontal="center" vertical="center" wrapText="1"/>
    </xf>
    <xf numFmtId="0" fontId="4" fillId="0" borderId="35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4" fillId="0" borderId="36" xfId="3" applyFont="1" applyFill="1" applyBorder="1" applyAlignment="1">
      <alignment horizontal="left" vertical="center" wrapText="1"/>
    </xf>
    <xf numFmtId="0" fontId="4" fillId="2" borderId="6" xfId="3" applyFont="1" applyFill="1" applyBorder="1" applyAlignment="1">
      <alignment vertical="center"/>
    </xf>
    <xf numFmtId="0" fontId="3" fillId="2" borderId="57" xfId="3" applyFont="1" applyFill="1" applyBorder="1" applyAlignment="1">
      <alignment vertical="center"/>
    </xf>
    <xf numFmtId="0" fontId="3" fillId="2" borderId="58" xfId="3" applyFont="1" applyFill="1" applyBorder="1" applyAlignment="1">
      <alignment vertical="center"/>
    </xf>
    <xf numFmtId="0" fontId="4" fillId="0" borderId="8" xfId="3" applyFont="1" applyFill="1" applyBorder="1" applyAlignment="1">
      <alignment horizontal="left" vertical="center" wrapText="1"/>
    </xf>
    <xf numFmtId="0" fontId="4" fillId="0" borderId="17" xfId="3" applyFont="1" applyFill="1" applyBorder="1" applyAlignment="1">
      <alignment horizontal="left" vertical="center" wrapText="1"/>
    </xf>
    <xf numFmtId="0" fontId="4" fillId="0" borderId="14" xfId="3" applyFont="1" applyFill="1" applyBorder="1" applyAlignment="1">
      <alignment horizontal="left" vertical="center" wrapText="1"/>
    </xf>
    <xf numFmtId="0" fontId="4" fillId="2" borderId="23" xfId="3" applyFont="1" applyFill="1" applyBorder="1" applyAlignment="1">
      <alignment vertical="center"/>
    </xf>
    <xf numFmtId="0" fontId="3" fillId="2" borderId="25" xfId="3" applyFont="1" applyFill="1" applyBorder="1" applyAlignment="1">
      <alignment vertical="center"/>
    </xf>
    <xf numFmtId="0" fontId="3" fillId="2" borderId="65" xfId="3" applyFont="1" applyFill="1" applyBorder="1" applyAlignment="1">
      <alignment vertical="center"/>
    </xf>
    <xf numFmtId="0" fontId="4" fillId="2" borderId="40" xfId="3" applyFont="1" applyFill="1" applyBorder="1" applyAlignment="1">
      <alignment vertical="center" wrapText="1"/>
    </xf>
    <xf numFmtId="0" fontId="3" fillId="2" borderId="41" xfId="3" applyFont="1" applyFill="1" applyBorder="1" applyAlignment="1">
      <alignment vertical="center" wrapText="1"/>
    </xf>
    <xf numFmtId="0" fontId="3" fillId="2" borderId="42" xfId="3" applyFont="1" applyFill="1" applyBorder="1" applyAlignment="1">
      <alignment vertical="center" wrapText="1"/>
    </xf>
    <xf numFmtId="0" fontId="4" fillId="0" borderId="43" xfId="3" applyFont="1" applyFill="1" applyBorder="1" applyAlignment="1">
      <alignment horizontal="left" vertical="center" wrapText="1"/>
    </xf>
    <xf numFmtId="0" fontId="4" fillId="0" borderId="44" xfId="3" applyFont="1" applyFill="1" applyBorder="1" applyAlignment="1">
      <alignment horizontal="left" vertical="center" wrapText="1"/>
    </xf>
    <xf numFmtId="0" fontId="4" fillId="0" borderId="21" xfId="3" applyFont="1" applyFill="1" applyBorder="1" applyAlignment="1">
      <alignment horizontal="left" vertical="center" wrapText="1"/>
    </xf>
    <xf numFmtId="0" fontId="4" fillId="2" borderId="40" xfId="3" applyFont="1" applyFill="1" applyBorder="1" applyAlignment="1">
      <alignment vertical="center"/>
    </xf>
    <xf numFmtId="0" fontId="4" fillId="2" borderId="41" xfId="3" applyFont="1" applyFill="1" applyBorder="1" applyAlignment="1">
      <alignment vertical="center"/>
    </xf>
    <xf numFmtId="0" fontId="4" fillId="2" borderId="42" xfId="3" applyFont="1" applyFill="1" applyBorder="1" applyAlignment="1">
      <alignment vertical="center"/>
    </xf>
    <xf numFmtId="0" fontId="3" fillId="2" borderId="41" xfId="3" applyFont="1" applyFill="1" applyBorder="1" applyAlignment="1">
      <alignment vertical="center"/>
    </xf>
    <xf numFmtId="0" fontId="3" fillId="2" borderId="42" xfId="3" applyFont="1" applyFill="1" applyBorder="1" applyAlignment="1">
      <alignment vertical="center"/>
    </xf>
    <xf numFmtId="0" fontId="2" fillId="0" borderId="0" xfId="3" applyFont="1" applyFill="1" applyAlignment="1">
      <alignment horizontal="center" vertical="center" wrapText="1"/>
    </xf>
    <xf numFmtId="3" fontId="4" fillId="2" borderId="26" xfId="3" applyNumberFormat="1" applyFont="1" applyFill="1" applyBorder="1" applyAlignment="1">
      <alignment horizontal="center" vertical="center" wrapText="1"/>
    </xf>
    <xf numFmtId="3" fontId="4" fillId="2" borderId="30" xfId="3" applyNumberFormat="1" applyFont="1" applyFill="1" applyBorder="1" applyAlignment="1">
      <alignment horizontal="center" vertical="center" wrapText="1"/>
    </xf>
    <xf numFmtId="0" fontId="4" fillId="2" borderId="27" xfId="3" applyFont="1" applyFill="1" applyBorder="1" applyAlignment="1">
      <alignment horizontal="center" vertical="center"/>
    </xf>
    <xf numFmtId="0" fontId="4" fillId="2" borderId="31" xfId="3" applyFont="1" applyFill="1" applyBorder="1" applyAlignment="1">
      <alignment horizontal="center" vertical="center"/>
    </xf>
    <xf numFmtId="3" fontId="4" fillId="2" borderId="27" xfId="3" applyNumberFormat="1" applyFont="1" applyFill="1" applyBorder="1" applyAlignment="1">
      <alignment horizontal="center" vertical="center" wrapText="1"/>
    </xf>
    <xf numFmtId="3" fontId="4" fillId="2" borderId="31" xfId="3" applyNumberFormat="1" applyFont="1" applyFill="1" applyBorder="1" applyAlignment="1">
      <alignment horizontal="center" vertical="center" wrapText="1"/>
    </xf>
    <xf numFmtId="49" fontId="4" fillId="2" borderId="22" xfId="3" applyNumberFormat="1" applyFont="1" applyFill="1" applyBorder="1" applyAlignment="1">
      <alignment horizontal="center" vertical="center" wrapText="1"/>
    </xf>
    <xf numFmtId="0" fontId="1" fillId="2" borderId="32" xfId="3" applyFont="1" applyFill="1" applyBorder="1" applyAlignment="1">
      <alignment horizontal="center" vertical="center" wrapText="1"/>
    </xf>
    <xf numFmtId="49" fontId="4" fillId="2" borderId="1" xfId="3" applyNumberFormat="1" applyFont="1" applyFill="1" applyBorder="1" applyAlignment="1">
      <alignment horizontal="center" vertical="center" wrapText="1"/>
    </xf>
    <xf numFmtId="0" fontId="1" fillId="2" borderId="7" xfId="3" applyFont="1" applyFill="1" applyBorder="1" applyAlignment="1">
      <alignment horizontal="center" vertical="center" wrapText="1"/>
    </xf>
    <xf numFmtId="3" fontId="4" fillId="2" borderId="17" xfId="3" applyNumberFormat="1" applyFont="1" applyFill="1" applyBorder="1" applyAlignment="1">
      <alignment horizontal="center" vertical="center" wrapText="1"/>
    </xf>
    <xf numFmtId="0" fontId="1" fillId="2" borderId="17" xfId="3" applyFont="1" applyFill="1" applyBorder="1" applyAlignment="1">
      <alignment horizontal="center" vertical="center" wrapText="1"/>
    </xf>
    <xf numFmtId="0" fontId="1" fillId="2" borderId="28" xfId="3" applyFont="1" applyFill="1" applyBorder="1" applyAlignment="1">
      <alignment horizontal="center" vertical="center" wrapText="1"/>
    </xf>
    <xf numFmtId="0" fontId="4" fillId="2" borderId="29" xfId="3" applyFont="1" applyFill="1" applyBorder="1" applyAlignment="1">
      <alignment horizontal="center" vertical="center"/>
    </xf>
    <xf numFmtId="0" fontId="4" fillId="2" borderId="34" xfId="3" applyFont="1" applyFill="1" applyBorder="1" applyAlignment="1">
      <alignment horizontal="center" vertical="center"/>
    </xf>
  </cellXfs>
  <cellStyles count="8">
    <cellStyle name="Normální" xfId="0" builtinId="0"/>
    <cellStyle name="Normální 2" xfId="1"/>
    <cellStyle name="Normální 3" xfId="3"/>
    <cellStyle name="Normální 3 2" xfId="6"/>
    <cellStyle name="Normální 6 3" xfId="7"/>
    <cellStyle name="normální_číselníky MSK" xfId="5"/>
    <cellStyle name="normální_List1" xfId="4"/>
    <cellStyle name="Procent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3"/>
  <sheetViews>
    <sheetView tabSelected="1" zoomScaleNormal="100" zoomScaleSheetLayoutView="100" workbookViewId="0">
      <selection activeCell="N2" sqref="N2"/>
    </sheetView>
  </sheetViews>
  <sheetFormatPr defaultRowHeight="11.25" x14ac:dyDescent="0.25"/>
  <cols>
    <col min="1" max="1" width="6.5703125" style="3" customWidth="1"/>
    <col min="2" max="2" width="9.140625" style="90" hidden="1" customWidth="1"/>
    <col min="3" max="3" width="44.7109375" style="3" customWidth="1"/>
    <col min="4" max="4" width="9.5703125" style="3" customWidth="1"/>
    <col min="5" max="5" width="9.28515625" style="3" customWidth="1"/>
    <col min="6" max="11" width="9.5703125" style="3" customWidth="1"/>
    <col min="12" max="12" width="39.5703125" style="91" customWidth="1"/>
    <col min="13" max="16384" width="9.140625" style="3"/>
  </cols>
  <sheetData>
    <row r="1" spans="1:23" ht="36" customHeight="1" x14ac:dyDescent="0.25">
      <c r="A1" s="181" t="s">
        <v>161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"/>
      <c r="N1" s="1"/>
      <c r="O1" s="1"/>
      <c r="P1" s="1"/>
      <c r="Q1" s="2"/>
      <c r="R1" s="2"/>
      <c r="S1" s="2"/>
      <c r="T1" s="2"/>
      <c r="U1" s="2"/>
      <c r="V1" s="2"/>
      <c r="W1" s="1"/>
    </row>
    <row r="2" spans="1:23" ht="12" thickBot="1" x14ac:dyDescent="0.3">
      <c r="A2" s="4"/>
      <c r="B2" s="5"/>
      <c r="C2" s="4"/>
      <c r="D2" s="4"/>
      <c r="E2" s="4"/>
      <c r="F2" s="4"/>
      <c r="G2" s="4"/>
      <c r="H2" s="4"/>
      <c r="I2" s="4"/>
      <c r="J2" s="4"/>
      <c r="K2" s="4"/>
      <c r="L2" s="6" t="s">
        <v>0</v>
      </c>
      <c r="Q2" s="7"/>
      <c r="R2" s="7"/>
      <c r="S2" s="7"/>
      <c r="T2" s="7"/>
      <c r="U2" s="7"/>
      <c r="V2" s="7"/>
    </row>
    <row r="3" spans="1:23" ht="24" customHeight="1" x14ac:dyDescent="0.25">
      <c r="A3" s="182" t="s">
        <v>13</v>
      </c>
      <c r="B3" s="184" t="s">
        <v>14</v>
      </c>
      <c r="C3" s="184" t="s">
        <v>15</v>
      </c>
      <c r="D3" s="186" t="s">
        <v>16</v>
      </c>
      <c r="E3" s="188" t="s">
        <v>17</v>
      </c>
      <c r="F3" s="190" t="s">
        <v>18</v>
      </c>
      <c r="G3" s="192" t="s">
        <v>19</v>
      </c>
      <c r="H3" s="193"/>
      <c r="I3" s="193"/>
      <c r="J3" s="193"/>
      <c r="K3" s="194"/>
      <c r="L3" s="195" t="s">
        <v>2</v>
      </c>
    </row>
    <row r="4" spans="1:23" ht="30" customHeight="1" thickBot="1" x14ac:dyDescent="0.3">
      <c r="A4" s="183"/>
      <c r="B4" s="185"/>
      <c r="C4" s="185"/>
      <c r="D4" s="187"/>
      <c r="E4" s="189"/>
      <c r="F4" s="191"/>
      <c r="G4" s="8" t="s">
        <v>20</v>
      </c>
      <c r="H4" s="9" t="s">
        <v>3</v>
      </c>
      <c r="I4" s="9" t="s">
        <v>4</v>
      </c>
      <c r="J4" s="9" t="s">
        <v>5</v>
      </c>
      <c r="K4" s="10" t="s">
        <v>146</v>
      </c>
      <c r="L4" s="196"/>
    </row>
    <row r="5" spans="1:23" s="11" customFormat="1" ht="18" customHeight="1" x14ac:dyDescent="0.25">
      <c r="A5" s="158" t="s">
        <v>21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60"/>
    </row>
    <row r="6" spans="1:23" s="4" customFormat="1" ht="15" customHeight="1" x14ac:dyDescent="0.25">
      <c r="A6" s="12">
        <v>12</v>
      </c>
      <c r="B6" s="13">
        <v>5339</v>
      </c>
      <c r="C6" s="20" t="s">
        <v>22</v>
      </c>
      <c r="D6" s="14">
        <f>E6+F6+G6+H6+I6+J6+K6</f>
        <v>9849</v>
      </c>
      <c r="E6" s="15">
        <v>0</v>
      </c>
      <c r="F6" s="15">
        <v>349</v>
      </c>
      <c r="G6" s="16">
        <v>9500</v>
      </c>
      <c r="H6" s="15">
        <v>0</v>
      </c>
      <c r="I6" s="15">
        <v>0</v>
      </c>
      <c r="J6" s="15">
        <v>0</v>
      </c>
      <c r="K6" s="17">
        <v>0</v>
      </c>
      <c r="L6" s="18" t="s">
        <v>9</v>
      </c>
    </row>
    <row r="7" spans="1:23" s="4" customFormat="1" ht="24" customHeight="1" x14ac:dyDescent="0.25">
      <c r="A7" s="12">
        <v>13</v>
      </c>
      <c r="B7" s="19">
        <v>5337</v>
      </c>
      <c r="C7" s="20" t="s">
        <v>23</v>
      </c>
      <c r="D7" s="21">
        <f>G7</f>
        <v>16060</v>
      </c>
      <c r="E7" s="15">
        <v>4127</v>
      </c>
      <c r="F7" s="15">
        <v>10645</v>
      </c>
      <c r="G7" s="16">
        <v>16060</v>
      </c>
      <c r="H7" s="15">
        <v>0</v>
      </c>
      <c r="I7" s="15">
        <v>0</v>
      </c>
      <c r="J7" s="15">
        <v>0</v>
      </c>
      <c r="K7" s="17">
        <v>0</v>
      </c>
      <c r="L7" s="18" t="s">
        <v>24</v>
      </c>
    </row>
    <row r="8" spans="1:23" s="4" customFormat="1" ht="24" customHeight="1" x14ac:dyDescent="0.25">
      <c r="A8" s="12">
        <v>14</v>
      </c>
      <c r="B8" s="19">
        <v>5338</v>
      </c>
      <c r="C8" s="20" t="s">
        <v>25</v>
      </c>
      <c r="D8" s="21">
        <f>G8</f>
        <v>6250</v>
      </c>
      <c r="E8" s="15">
        <v>5114</v>
      </c>
      <c r="F8" s="15">
        <v>6022</v>
      </c>
      <c r="G8" s="16">
        <v>6250</v>
      </c>
      <c r="H8" s="15">
        <v>0</v>
      </c>
      <c r="I8" s="15">
        <v>0</v>
      </c>
      <c r="J8" s="15">
        <v>0</v>
      </c>
      <c r="K8" s="17">
        <v>0</v>
      </c>
      <c r="L8" s="18" t="s">
        <v>24</v>
      </c>
    </row>
    <row r="9" spans="1:23" s="4" customFormat="1" ht="24" customHeight="1" x14ac:dyDescent="0.25">
      <c r="A9" s="12">
        <v>15</v>
      </c>
      <c r="B9" s="13">
        <v>5339</v>
      </c>
      <c r="C9" s="20" t="s">
        <v>26</v>
      </c>
      <c r="D9" s="14">
        <f>G9</f>
        <v>1750</v>
      </c>
      <c r="E9" s="15">
        <v>1336</v>
      </c>
      <c r="F9" s="15">
        <v>3487</v>
      </c>
      <c r="G9" s="16">
        <v>1750</v>
      </c>
      <c r="H9" s="15">
        <v>0</v>
      </c>
      <c r="I9" s="15">
        <v>0</v>
      </c>
      <c r="J9" s="15">
        <v>0</v>
      </c>
      <c r="K9" s="17">
        <v>0</v>
      </c>
      <c r="L9" s="18" t="s">
        <v>24</v>
      </c>
    </row>
    <row r="10" spans="1:23" s="11" customFormat="1" ht="27.75" customHeight="1" thickBot="1" x14ac:dyDescent="0.3">
      <c r="A10" s="170" t="s">
        <v>27</v>
      </c>
      <c r="B10" s="171"/>
      <c r="C10" s="172"/>
      <c r="D10" s="22">
        <f>SUM(D6:D9)</f>
        <v>33909</v>
      </c>
      <c r="E10" s="22">
        <f t="shared" ref="E10:K10" si="0">SUM(E6:E9)</f>
        <v>10577</v>
      </c>
      <c r="F10" s="22">
        <f t="shared" si="0"/>
        <v>20503</v>
      </c>
      <c r="G10" s="22">
        <f t="shared" si="0"/>
        <v>33560</v>
      </c>
      <c r="H10" s="22">
        <f t="shared" si="0"/>
        <v>0</v>
      </c>
      <c r="I10" s="22">
        <f t="shared" si="0"/>
        <v>0</v>
      </c>
      <c r="J10" s="22">
        <f t="shared" si="0"/>
        <v>0</v>
      </c>
      <c r="K10" s="22">
        <f t="shared" si="0"/>
        <v>0</v>
      </c>
      <c r="L10" s="23"/>
      <c r="M10" s="4"/>
    </row>
    <row r="11" spans="1:23" s="11" customFormat="1" ht="18" customHeight="1" x14ac:dyDescent="0.25">
      <c r="A11" s="173" t="s">
        <v>6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5"/>
      <c r="M11" s="4"/>
    </row>
    <row r="12" spans="1:23" s="4" customFormat="1" ht="34.5" customHeight="1" x14ac:dyDescent="0.25">
      <c r="A12" s="12">
        <v>42</v>
      </c>
      <c r="B12" s="24">
        <v>5057</v>
      </c>
      <c r="C12" s="25" t="s">
        <v>28</v>
      </c>
      <c r="D12" s="26">
        <f>SUM(E12:K12)</f>
        <v>201320</v>
      </c>
      <c r="E12" s="27">
        <v>97552</v>
      </c>
      <c r="F12" s="27">
        <v>24853</v>
      </c>
      <c r="G12" s="28">
        <v>19507</v>
      </c>
      <c r="H12" s="29">
        <v>19507</v>
      </c>
      <c r="I12" s="29">
        <v>19507</v>
      </c>
      <c r="J12" s="29">
        <v>19507</v>
      </c>
      <c r="K12" s="30">
        <v>887</v>
      </c>
      <c r="L12" s="31" t="s">
        <v>29</v>
      </c>
    </row>
    <row r="13" spans="1:23" s="11" customFormat="1" ht="15.75" customHeight="1" thickBot="1" x14ac:dyDescent="0.3">
      <c r="A13" s="176" t="s">
        <v>7</v>
      </c>
      <c r="B13" s="177"/>
      <c r="C13" s="178"/>
      <c r="D13" s="22">
        <f t="shared" ref="D13:K13" si="1">SUM(D12:D12)</f>
        <v>201320</v>
      </c>
      <c r="E13" s="22">
        <f t="shared" si="1"/>
        <v>97552</v>
      </c>
      <c r="F13" s="22">
        <f t="shared" si="1"/>
        <v>24853</v>
      </c>
      <c r="G13" s="22">
        <f t="shared" si="1"/>
        <v>19507</v>
      </c>
      <c r="H13" s="22">
        <f t="shared" si="1"/>
        <v>19507</v>
      </c>
      <c r="I13" s="22">
        <f t="shared" si="1"/>
        <v>19507</v>
      </c>
      <c r="J13" s="22">
        <f t="shared" si="1"/>
        <v>19507</v>
      </c>
      <c r="K13" s="22">
        <f t="shared" si="1"/>
        <v>887</v>
      </c>
      <c r="L13" s="32"/>
      <c r="M13" s="4"/>
    </row>
    <row r="14" spans="1:23" s="33" customFormat="1" ht="18" customHeight="1" x14ac:dyDescent="0.25">
      <c r="A14" s="158" t="s">
        <v>30</v>
      </c>
      <c r="B14" s="159"/>
      <c r="C14" s="159"/>
      <c r="D14" s="159"/>
      <c r="E14" s="159"/>
      <c r="F14" s="159"/>
      <c r="G14" s="159"/>
      <c r="H14" s="159"/>
      <c r="I14" s="159"/>
      <c r="J14" s="159"/>
      <c r="K14" s="159"/>
      <c r="L14" s="160"/>
      <c r="M14" s="3"/>
    </row>
    <row r="15" spans="1:23" ht="67.5" customHeight="1" x14ac:dyDescent="0.25">
      <c r="A15" s="100">
        <v>73</v>
      </c>
      <c r="B15" s="34">
        <v>4355</v>
      </c>
      <c r="C15" s="20" t="s">
        <v>31</v>
      </c>
      <c r="D15" s="21">
        <f>SUM(G15)</f>
        <v>50000</v>
      </c>
      <c r="E15" s="35">
        <v>0</v>
      </c>
      <c r="F15" s="35">
        <v>104287</v>
      </c>
      <c r="G15" s="16">
        <v>50000</v>
      </c>
      <c r="H15" s="29">
        <v>0</v>
      </c>
      <c r="I15" s="29">
        <v>0</v>
      </c>
      <c r="J15" s="29">
        <v>0</v>
      </c>
      <c r="K15" s="36">
        <v>0</v>
      </c>
      <c r="L15" s="37" t="s">
        <v>157</v>
      </c>
      <c r="N15" s="33"/>
    </row>
    <row r="16" spans="1:23" ht="24" customHeight="1" x14ac:dyDescent="0.25">
      <c r="A16" s="100">
        <v>75</v>
      </c>
      <c r="B16" s="38">
        <v>4450</v>
      </c>
      <c r="C16" s="20" t="s">
        <v>32</v>
      </c>
      <c r="D16" s="21">
        <f>SUM(G16)</f>
        <v>3000</v>
      </c>
      <c r="E16" s="29">
        <v>0</v>
      </c>
      <c r="F16" s="35">
        <v>0</v>
      </c>
      <c r="G16" s="16">
        <v>3000</v>
      </c>
      <c r="H16" s="29">
        <v>0</v>
      </c>
      <c r="I16" s="29">
        <v>0</v>
      </c>
      <c r="J16" s="29">
        <v>0</v>
      </c>
      <c r="K16" s="36">
        <v>0</v>
      </c>
      <c r="L16" s="18" t="s">
        <v>24</v>
      </c>
      <c r="N16" s="33"/>
    </row>
    <row r="17" spans="1:13" ht="24" customHeight="1" x14ac:dyDescent="0.25">
      <c r="A17" s="100">
        <v>76</v>
      </c>
      <c r="B17" s="39"/>
      <c r="C17" s="20" t="s">
        <v>34</v>
      </c>
      <c r="D17" s="21">
        <f t="shared" ref="D17:D21" si="2">SUM(E17+F17+G17+H17+I17+J17+K17)</f>
        <v>20000</v>
      </c>
      <c r="E17" s="29">
        <v>0</v>
      </c>
      <c r="F17" s="35">
        <v>0</v>
      </c>
      <c r="G17" s="16">
        <v>20000</v>
      </c>
      <c r="H17" s="29">
        <v>0</v>
      </c>
      <c r="I17" s="29">
        <v>0</v>
      </c>
      <c r="J17" s="40">
        <v>0</v>
      </c>
      <c r="K17" s="36">
        <v>0</v>
      </c>
      <c r="L17" s="37" t="s">
        <v>9</v>
      </c>
    </row>
    <row r="18" spans="1:13" ht="24" customHeight="1" x14ac:dyDescent="0.25">
      <c r="A18" s="100">
        <v>77</v>
      </c>
      <c r="B18" s="39"/>
      <c r="C18" s="20" t="s">
        <v>35</v>
      </c>
      <c r="D18" s="21">
        <f t="shared" si="2"/>
        <v>666000</v>
      </c>
      <c r="E18" s="29">
        <v>0</v>
      </c>
      <c r="F18" s="35">
        <v>0</v>
      </c>
      <c r="G18" s="16">
        <v>42000</v>
      </c>
      <c r="H18" s="29">
        <v>222000</v>
      </c>
      <c r="I18" s="29">
        <v>222000</v>
      </c>
      <c r="J18" s="40">
        <v>180000</v>
      </c>
      <c r="K18" s="36">
        <v>0</v>
      </c>
      <c r="L18" s="37" t="s">
        <v>162</v>
      </c>
    </row>
    <row r="19" spans="1:13" ht="24" customHeight="1" x14ac:dyDescent="0.25">
      <c r="A19" s="100">
        <v>79</v>
      </c>
      <c r="B19" s="38">
        <v>5394</v>
      </c>
      <c r="C19" s="20" t="s">
        <v>36</v>
      </c>
      <c r="D19" s="21">
        <f>G19</f>
        <v>700</v>
      </c>
      <c r="E19" s="29">
        <v>0</v>
      </c>
      <c r="F19" s="35">
        <v>500</v>
      </c>
      <c r="G19" s="16">
        <v>700</v>
      </c>
      <c r="H19" s="29">
        <v>0</v>
      </c>
      <c r="I19" s="29">
        <v>0</v>
      </c>
      <c r="J19" s="29">
        <v>0</v>
      </c>
      <c r="K19" s="36">
        <v>0</v>
      </c>
      <c r="L19" s="18" t="s">
        <v>24</v>
      </c>
    </row>
    <row r="20" spans="1:13" ht="15" customHeight="1" x14ac:dyDescent="0.25">
      <c r="A20" s="100">
        <v>80</v>
      </c>
      <c r="B20" s="34">
        <v>4788</v>
      </c>
      <c r="C20" s="20" t="s">
        <v>37</v>
      </c>
      <c r="D20" s="21">
        <f>SUM(E20+F20+G20+H20+I20+J20+K20)</f>
        <v>78862</v>
      </c>
      <c r="E20" s="29">
        <v>52611</v>
      </c>
      <c r="F20" s="35">
        <v>6251</v>
      </c>
      <c r="G20" s="16">
        <v>5000</v>
      </c>
      <c r="H20" s="29">
        <v>5000</v>
      </c>
      <c r="I20" s="29">
        <v>5000</v>
      </c>
      <c r="J20" s="29">
        <v>5000</v>
      </c>
      <c r="K20" s="36">
        <v>0</v>
      </c>
      <c r="L20" s="37" t="s">
        <v>33</v>
      </c>
    </row>
    <row r="21" spans="1:13" ht="15" customHeight="1" x14ac:dyDescent="0.25">
      <c r="A21" s="101">
        <v>81</v>
      </c>
      <c r="B21" s="38">
        <v>5772</v>
      </c>
      <c r="C21" s="20" t="s">
        <v>38</v>
      </c>
      <c r="D21" s="21">
        <f t="shared" si="2"/>
        <v>24201</v>
      </c>
      <c r="E21" s="29">
        <v>0</v>
      </c>
      <c r="F21" s="35">
        <v>85</v>
      </c>
      <c r="G21" s="16">
        <v>24116</v>
      </c>
      <c r="H21" s="29">
        <v>0</v>
      </c>
      <c r="I21" s="29">
        <v>0</v>
      </c>
      <c r="J21" s="40">
        <v>0</v>
      </c>
      <c r="K21" s="36">
        <v>0</v>
      </c>
      <c r="L21" s="37" t="s">
        <v>9</v>
      </c>
    </row>
    <row r="22" spans="1:13" ht="15" customHeight="1" x14ac:dyDescent="0.25">
      <c r="A22" s="100">
        <v>82</v>
      </c>
      <c r="B22" s="38">
        <v>5753</v>
      </c>
      <c r="C22" s="20" t="s">
        <v>39</v>
      </c>
      <c r="D22" s="21">
        <f>SUM(E22+F22+G22+H22+I22+J22+K22)</f>
        <v>10000</v>
      </c>
      <c r="E22" s="29">
        <v>0</v>
      </c>
      <c r="F22" s="35">
        <v>571</v>
      </c>
      <c r="G22" s="16">
        <v>9429</v>
      </c>
      <c r="H22" s="29">
        <v>0</v>
      </c>
      <c r="I22" s="29">
        <v>0</v>
      </c>
      <c r="J22" s="40">
        <v>0</v>
      </c>
      <c r="K22" s="36">
        <v>0</v>
      </c>
      <c r="L22" s="37" t="s">
        <v>9</v>
      </c>
    </row>
    <row r="23" spans="1:13" ht="34.5" customHeight="1" x14ac:dyDescent="0.25">
      <c r="A23" s="100">
        <v>83</v>
      </c>
      <c r="B23" s="38">
        <v>5752</v>
      </c>
      <c r="C23" s="20" t="s">
        <v>40</v>
      </c>
      <c r="D23" s="21">
        <f>G23</f>
        <v>8954</v>
      </c>
      <c r="E23" s="29">
        <v>0</v>
      </c>
      <c r="F23" s="35">
        <v>360</v>
      </c>
      <c r="G23" s="16">
        <v>8954</v>
      </c>
      <c r="H23" s="29">
        <v>0</v>
      </c>
      <c r="I23" s="29">
        <v>0</v>
      </c>
      <c r="J23" s="40">
        <v>0</v>
      </c>
      <c r="K23" s="36">
        <v>0</v>
      </c>
      <c r="L23" s="37" t="s">
        <v>41</v>
      </c>
    </row>
    <row r="24" spans="1:13" s="41" customFormat="1" ht="15.75" customHeight="1" thickBot="1" x14ac:dyDescent="0.3">
      <c r="A24" s="176" t="s">
        <v>10</v>
      </c>
      <c r="B24" s="179"/>
      <c r="C24" s="180"/>
      <c r="D24" s="22">
        <f t="shared" ref="D24:K24" si="3">SUM(D15:D23)</f>
        <v>861717</v>
      </c>
      <c r="E24" s="22">
        <f t="shared" si="3"/>
        <v>52611</v>
      </c>
      <c r="F24" s="22">
        <f t="shared" si="3"/>
        <v>112054</v>
      </c>
      <c r="G24" s="22">
        <f t="shared" si="3"/>
        <v>163199</v>
      </c>
      <c r="H24" s="22">
        <f t="shared" si="3"/>
        <v>227000</v>
      </c>
      <c r="I24" s="22">
        <f t="shared" si="3"/>
        <v>227000</v>
      </c>
      <c r="J24" s="22">
        <f t="shared" si="3"/>
        <v>185000</v>
      </c>
      <c r="K24" s="22">
        <f t="shared" si="3"/>
        <v>0</v>
      </c>
      <c r="L24" s="23"/>
      <c r="M24" s="3"/>
    </row>
    <row r="25" spans="1:13" s="33" customFormat="1" ht="18" customHeight="1" x14ac:dyDescent="0.25">
      <c r="A25" s="173" t="s">
        <v>42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5"/>
      <c r="M25" s="3"/>
    </row>
    <row r="26" spans="1:13" ht="54" customHeight="1" x14ac:dyDescent="0.25">
      <c r="A26" s="52">
        <v>132</v>
      </c>
      <c r="B26" s="42">
        <v>5619</v>
      </c>
      <c r="C26" s="43" t="s">
        <v>43</v>
      </c>
      <c r="D26" s="26">
        <f>SUM(E26:K26)</f>
        <v>180000</v>
      </c>
      <c r="E26" s="44">
        <v>53841</v>
      </c>
      <c r="F26" s="44">
        <v>103012</v>
      </c>
      <c r="G26" s="16">
        <v>23147</v>
      </c>
      <c r="H26" s="44">
        <v>0</v>
      </c>
      <c r="I26" s="44">
        <v>0</v>
      </c>
      <c r="J26" s="45">
        <v>0</v>
      </c>
      <c r="K26" s="46">
        <v>0</v>
      </c>
      <c r="L26" s="47" t="s">
        <v>44</v>
      </c>
    </row>
    <row r="27" spans="1:13" ht="15" customHeight="1" x14ac:dyDescent="0.25">
      <c r="A27" s="52">
        <v>133</v>
      </c>
      <c r="B27" s="42">
        <v>5826</v>
      </c>
      <c r="C27" s="43" t="s">
        <v>45</v>
      </c>
      <c r="D27" s="26">
        <f>SUM(E27:K27)</f>
        <v>14350</v>
      </c>
      <c r="E27" s="44">
        <v>0</v>
      </c>
      <c r="F27" s="44">
        <v>326</v>
      </c>
      <c r="G27" s="16">
        <v>14024</v>
      </c>
      <c r="H27" s="44">
        <v>0</v>
      </c>
      <c r="I27" s="44">
        <v>0</v>
      </c>
      <c r="J27" s="45">
        <v>0</v>
      </c>
      <c r="K27" s="46">
        <v>0</v>
      </c>
      <c r="L27" s="47" t="s">
        <v>9</v>
      </c>
    </row>
    <row r="28" spans="1:13" ht="15" customHeight="1" x14ac:dyDescent="0.25">
      <c r="A28" s="52">
        <v>135</v>
      </c>
      <c r="B28" s="42">
        <v>5780</v>
      </c>
      <c r="C28" s="43" t="s">
        <v>46</v>
      </c>
      <c r="D28" s="26">
        <f>SUM(E28:K28)</f>
        <v>1950</v>
      </c>
      <c r="E28" s="44">
        <v>0</v>
      </c>
      <c r="F28" s="44">
        <v>100</v>
      </c>
      <c r="G28" s="16">
        <v>1850</v>
      </c>
      <c r="H28" s="44">
        <v>0</v>
      </c>
      <c r="I28" s="44">
        <v>0</v>
      </c>
      <c r="J28" s="45">
        <v>0</v>
      </c>
      <c r="K28" s="46">
        <v>0</v>
      </c>
      <c r="L28" s="47" t="s">
        <v>9</v>
      </c>
    </row>
    <row r="29" spans="1:13" ht="24" customHeight="1" x14ac:dyDescent="0.25">
      <c r="A29" s="52">
        <v>137</v>
      </c>
      <c r="B29" s="42">
        <v>4984</v>
      </c>
      <c r="C29" s="43" t="s">
        <v>47</v>
      </c>
      <c r="D29" s="26">
        <f>SUM(E29:K29)</f>
        <v>2180</v>
      </c>
      <c r="E29" s="44">
        <v>0</v>
      </c>
      <c r="F29" s="44">
        <v>298</v>
      </c>
      <c r="G29" s="16">
        <v>1882</v>
      </c>
      <c r="H29" s="44">
        <v>0</v>
      </c>
      <c r="I29" s="44">
        <v>0</v>
      </c>
      <c r="J29" s="45">
        <v>0</v>
      </c>
      <c r="K29" s="46">
        <v>0</v>
      </c>
      <c r="L29" s="47" t="s">
        <v>9</v>
      </c>
    </row>
    <row r="30" spans="1:13" ht="15" customHeight="1" x14ac:dyDescent="0.25">
      <c r="A30" s="52">
        <v>139</v>
      </c>
      <c r="B30" s="42">
        <v>5407</v>
      </c>
      <c r="C30" s="43" t="s">
        <v>48</v>
      </c>
      <c r="D30" s="26">
        <f>SUM(E30:K30)</f>
        <v>1700</v>
      </c>
      <c r="E30" s="44">
        <v>0</v>
      </c>
      <c r="F30" s="44">
        <v>0</v>
      </c>
      <c r="G30" s="16">
        <v>1700</v>
      </c>
      <c r="H30" s="44">
        <v>0</v>
      </c>
      <c r="I30" s="44">
        <v>0</v>
      </c>
      <c r="J30" s="45">
        <v>0</v>
      </c>
      <c r="K30" s="46">
        <v>0</v>
      </c>
      <c r="L30" s="47" t="s">
        <v>9</v>
      </c>
    </row>
    <row r="31" spans="1:13" s="33" customFormat="1" ht="15.75" customHeight="1" thickBot="1" x14ac:dyDescent="0.3">
      <c r="A31" s="95" t="s">
        <v>49</v>
      </c>
      <c r="B31" s="96"/>
      <c r="C31" s="97"/>
      <c r="D31" s="48">
        <f t="shared" ref="D31:K31" si="4">SUM(D26:D30)</f>
        <v>200180</v>
      </c>
      <c r="E31" s="48">
        <f t="shared" si="4"/>
        <v>53841</v>
      </c>
      <c r="F31" s="48">
        <f t="shared" si="4"/>
        <v>103736</v>
      </c>
      <c r="G31" s="48">
        <f t="shared" si="4"/>
        <v>42603</v>
      </c>
      <c r="H31" s="48">
        <f t="shared" si="4"/>
        <v>0</v>
      </c>
      <c r="I31" s="48">
        <f t="shared" si="4"/>
        <v>0</v>
      </c>
      <c r="J31" s="48">
        <f t="shared" si="4"/>
        <v>0</v>
      </c>
      <c r="K31" s="48">
        <f t="shared" si="4"/>
        <v>0</v>
      </c>
      <c r="L31" s="49"/>
      <c r="M31" s="3"/>
    </row>
    <row r="32" spans="1:13" s="11" customFormat="1" ht="18" customHeight="1" x14ac:dyDescent="0.25">
      <c r="A32" s="158" t="s">
        <v>50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60"/>
      <c r="M32" s="4"/>
    </row>
    <row r="33" spans="1:12" ht="34.5" customHeight="1" x14ac:dyDescent="0.25">
      <c r="A33" s="50">
        <v>173</v>
      </c>
      <c r="B33" s="39">
        <v>5635</v>
      </c>
      <c r="C33" s="20" t="s">
        <v>51</v>
      </c>
      <c r="D33" s="26">
        <f>SUM(E33+F33+G33+H33+I33+J33+K33)</f>
        <v>400000</v>
      </c>
      <c r="E33" s="27">
        <v>424</v>
      </c>
      <c r="F33" s="27">
        <v>1100</v>
      </c>
      <c r="G33" s="16">
        <v>29506</v>
      </c>
      <c r="H33" s="27">
        <v>30000</v>
      </c>
      <c r="I33" s="27">
        <v>230000</v>
      </c>
      <c r="J33" s="51">
        <v>108970</v>
      </c>
      <c r="K33" s="30">
        <v>0</v>
      </c>
      <c r="L33" s="31" t="s">
        <v>154</v>
      </c>
    </row>
    <row r="34" spans="1:12" s="4" customFormat="1" ht="34.5" customHeight="1" x14ac:dyDescent="0.25">
      <c r="A34" s="50">
        <v>175</v>
      </c>
      <c r="B34" s="39"/>
      <c r="C34" s="20" t="s">
        <v>52</v>
      </c>
      <c r="D34" s="26">
        <f>SUM(E34+F34+G34+H34+I34+J34+K34)</f>
        <v>150000</v>
      </c>
      <c r="E34" s="27">
        <v>6157</v>
      </c>
      <c r="F34" s="27">
        <v>623</v>
      </c>
      <c r="G34" s="16">
        <v>10030</v>
      </c>
      <c r="H34" s="27">
        <v>50000</v>
      </c>
      <c r="I34" s="27">
        <v>50000</v>
      </c>
      <c r="J34" s="51">
        <v>33190</v>
      </c>
      <c r="K34" s="30">
        <v>0</v>
      </c>
      <c r="L34" s="31" t="s">
        <v>155</v>
      </c>
    </row>
    <row r="35" spans="1:12" s="4" customFormat="1" ht="24" customHeight="1" x14ac:dyDescent="0.25">
      <c r="A35" s="50">
        <v>177</v>
      </c>
      <c r="B35" s="39"/>
      <c r="C35" s="20" t="s">
        <v>53</v>
      </c>
      <c r="D35" s="26">
        <f t="shared" ref="D35:D48" si="5">SUM(E35+F35+G35+H35+I35+J35+K35)</f>
        <v>12220</v>
      </c>
      <c r="E35" s="27">
        <v>220</v>
      </c>
      <c r="F35" s="27">
        <v>0</v>
      </c>
      <c r="G35" s="16">
        <v>12000</v>
      </c>
      <c r="H35" s="27">
        <v>0</v>
      </c>
      <c r="I35" s="27">
        <v>0</v>
      </c>
      <c r="J35" s="51">
        <v>0</v>
      </c>
      <c r="K35" s="30">
        <v>0</v>
      </c>
      <c r="L35" s="31" t="s">
        <v>54</v>
      </c>
    </row>
    <row r="36" spans="1:12" s="4" customFormat="1" ht="24" customHeight="1" x14ac:dyDescent="0.25">
      <c r="A36" s="50">
        <v>178</v>
      </c>
      <c r="B36" s="39">
        <v>4854</v>
      </c>
      <c r="C36" s="20" t="s">
        <v>55</v>
      </c>
      <c r="D36" s="26">
        <f t="shared" si="5"/>
        <v>68309</v>
      </c>
      <c r="E36" s="27">
        <v>27069</v>
      </c>
      <c r="F36" s="27">
        <v>261</v>
      </c>
      <c r="G36" s="16">
        <v>40979</v>
      </c>
      <c r="H36" s="27">
        <v>0</v>
      </c>
      <c r="I36" s="27">
        <v>0</v>
      </c>
      <c r="J36" s="51">
        <v>0</v>
      </c>
      <c r="K36" s="30">
        <v>0</v>
      </c>
      <c r="L36" s="31" t="s">
        <v>33</v>
      </c>
    </row>
    <row r="37" spans="1:12" s="4" customFormat="1" ht="24" customHeight="1" x14ac:dyDescent="0.25">
      <c r="A37" s="50">
        <v>180</v>
      </c>
      <c r="B37" s="38">
        <v>5748</v>
      </c>
      <c r="C37" s="20" t="s">
        <v>56</v>
      </c>
      <c r="D37" s="26">
        <f t="shared" si="5"/>
        <v>12000</v>
      </c>
      <c r="E37" s="27">
        <v>0</v>
      </c>
      <c r="F37" s="27">
        <v>0</v>
      </c>
      <c r="G37" s="16">
        <v>12000</v>
      </c>
      <c r="H37" s="27">
        <v>0</v>
      </c>
      <c r="I37" s="27">
        <v>0</v>
      </c>
      <c r="J37" s="51">
        <v>0</v>
      </c>
      <c r="K37" s="30">
        <v>0</v>
      </c>
      <c r="L37" s="31" t="s">
        <v>33</v>
      </c>
    </row>
    <row r="38" spans="1:12" s="4" customFormat="1" ht="24" customHeight="1" x14ac:dyDescent="0.25">
      <c r="A38" s="50">
        <v>181</v>
      </c>
      <c r="B38" s="38">
        <v>5745</v>
      </c>
      <c r="C38" s="20" t="s">
        <v>57</v>
      </c>
      <c r="D38" s="26">
        <f t="shared" si="5"/>
        <v>6500</v>
      </c>
      <c r="E38" s="27">
        <v>0</v>
      </c>
      <c r="F38" s="27">
        <v>0</v>
      </c>
      <c r="G38" s="16">
        <v>6500</v>
      </c>
      <c r="H38" s="27">
        <v>0</v>
      </c>
      <c r="I38" s="27">
        <v>0</v>
      </c>
      <c r="J38" s="51">
        <v>0</v>
      </c>
      <c r="K38" s="30">
        <v>0</v>
      </c>
      <c r="L38" s="31" t="s">
        <v>33</v>
      </c>
    </row>
    <row r="39" spans="1:12" s="4" customFormat="1" ht="24" customHeight="1" x14ac:dyDescent="0.25">
      <c r="A39" s="50">
        <v>182</v>
      </c>
      <c r="B39" s="38">
        <v>5799</v>
      </c>
      <c r="C39" s="20" t="s">
        <v>58</v>
      </c>
      <c r="D39" s="26">
        <f t="shared" si="5"/>
        <v>4500</v>
      </c>
      <c r="E39" s="27">
        <v>0</v>
      </c>
      <c r="F39" s="27">
        <v>500</v>
      </c>
      <c r="G39" s="16">
        <v>4000</v>
      </c>
      <c r="H39" s="27">
        <v>0</v>
      </c>
      <c r="I39" s="27">
        <v>0</v>
      </c>
      <c r="J39" s="51">
        <v>0</v>
      </c>
      <c r="K39" s="30">
        <v>0</v>
      </c>
      <c r="L39" s="31" t="s">
        <v>33</v>
      </c>
    </row>
    <row r="40" spans="1:12" s="4" customFormat="1" ht="24" customHeight="1" x14ac:dyDescent="0.25">
      <c r="A40" s="50">
        <v>183</v>
      </c>
      <c r="B40" s="38">
        <v>5746</v>
      </c>
      <c r="C40" s="20" t="s">
        <v>59</v>
      </c>
      <c r="D40" s="26">
        <f t="shared" si="5"/>
        <v>3000</v>
      </c>
      <c r="E40" s="27">
        <v>0</v>
      </c>
      <c r="F40" s="27">
        <v>500</v>
      </c>
      <c r="G40" s="16">
        <v>2500</v>
      </c>
      <c r="H40" s="27">
        <v>0</v>
      </c>
      <c r="I40" s="27">
        <v>0</v>
      </c>
      <c r="J40" s="51">
        <v>0</v>
      </c>
      <c r="K40" s="30">
        <v>0</v>
      </c>
      <c r="L40" s="31" t="s">
        <v>33</v>
      </c>
    </row>
    <row r="41" spans="1:12" s="4" customFormat="1" ht="24" customHeight="1" x14ac:dyDescent="0.25">
      <c r="A41" s="50">
        <v>184</v>
      </c>
      <c r="B41" s="38">
        <v>5747</v>
      </c>
      <c r="C41" s="20" t="s">
        <v>60</v>
      </c>
      <c r="D41" s="26">
        <f t="shared" si="5"/>
        <v>2000</v>
      </c>
      <c r="E41" s="27">
        <v>0</v>
      </c>
      <c r="F41" s="27">
        <v>500</v>
      </c>
      <c r="G41" s="16">
        <v>1500</v>
      </c>
      <c r="H41" s="27">
        <v>0</v>
      </c>
      <c r="I41" s="27">
        <v>0</v>
      </c>
      <c r="J41" s="51">
        <v>0</v>
      </c>
      <c r="K41" s="30">
        <v>0</v>
      </c>
      <c r="L41" s="31" t="s">
        <v>33</v>
      </c>
    </row>
    <row r="42" spans="1:12" s="4" customFormat="1" ht="24" customHeight="1" x14ac:dyDescent="0.25">
      <c r="A42" s="50">
        <v>185</v>
      </c>
      <c r="B42" s="38"/>
      <c r="C42" s="20" t="s">
        <v>61</v>
      </c>
      <c r="D42" s="26">
        <f t="shared" si="5"/>
        <v>8200</v>
      </c>
      <c r="E42" s="27">
        <v>0</v>
      </c>
      <c r="F42" s="27">
        <v>0</v>
      </c>
      <c r="G42" s="16">
        <v>2000</v>
      </c>
      <c r="H42" s="27">
        <v>5500</v>
      </c>
      <c r="I42" s="27">
        <v>700</v>
      </c>
      <c r="J42" s="51">
        <v>0</v>
      </c>
      <c r="K42" s="30">
        <v>0</v>
      </c>
      <c r="L42" s="31" t="s">
        <v>33</v>
      </c>
    </row>
    <row r="43" spans="1:12" s="4" customFormat="1" ht="24" customHeight="1" x14ac:dyDescent="0.25">
      <c r="A43" s="50">
        <v>186</v>
      </c>
      <c r="B43" s="38"/>
      <c r="C43" s="20" t="s">
        <v>62</v>
      </c>
      <c r="D43" s="26">
        <f t="shared" si="5"/>
        <v>4700</v>
      </c>
      <c r="E43" s="27">
        <v>0</v>
      </c>
      <c r="F43" s="27">
        <v>0</v>
      </c>
      <c r="G43" s="16">
        <v>4000</v>
      </c>
      <c r="H43" s="27">
        <v>700</v>
      </c>
      <c r="I43" s="27">
        <v>0</v>
      </c>
      <c r="J43" s="51">
        <v>0</v>
      </c>
      <c r="K43" s="30">
        <v>0</v>
      </c>
      <c r="L43" s="31" t="s">
        <v>54</v>
      </c>
    </row>
    <row r="44" spans="1:12" s="4" customFormat="1" ht="24" customHeight="1" x14ac:dyDescent="0.25">
      <c r="A44" s="50">
        <v>187</v>
      </c>
      <c r="B44" s="38"/>
      <c r="C44" s="20" t="s">
        <v>63</v>
      </c>
      <c r="D44" s="26">
        <f t="shared" si="5"/>
        <v>5000</v>
      </c>
      <c r="E44" s="27">
        <v>0</v>
      </c>
      <c r="F44" s="27">
        <v>0</v>
      </c>
      <c r="G44" s="16">
        <v>5000</v>
      </c>
      <c r="H44" s="27">
        <v>0</v>
      </c>
      <c r="I44" s="27">
        <v>0</v>
      </c>
      <c r="J44" s="51">
        <v>0</v>
      </c>
      <c r="K44" s="30">
        <v>0</v>
      </c>
      <c r="L44" s="31" t="s">
        <v>54</v>
      </c>
    </row>
    <row r="45" spans="1:12" s="4" customFormat="1" ht="24" customHeight="1" x14ac:dyDescent="0.25">
      <c r="A45" s="50">
        <v>189</v>
      </c>
      <c r="B45" s="38">
        <v>5748</v>
      </c>
      <c r="C45" s="20" t="s">
        <v>64</v>
      </c>
      <c r="D45" s="26">
        <f t="shared" si="5"/>
        <v>5614</v>
      </c>
      <c r="E45" s="27">
        <v>114</v>
      </c>
      <c r="F45" s="27">
        <v>0</v>
      </c>
      <c r="G45" s="16">
        <v>5500</v>
      </c>
      <c r="H45" s="27">
        <v>0</v>
      </c>
      <c r="I45" s="27">
        <v>0</v>
      </c>
      <c r="J45" s="51">
        <v>0</v>
      </c>
      <c r="K45" s="30">
        <v>0</v>
      </c>
      <c r="L45" s="31" t="s">
        <v>33</v>
      </c>
    </row>
    <row r="46" spans="1:12" s="4" customFormat="1" ht="24" customHeight="1" x14ac:dyDescent="0.25">
      <c r="A46" s="50">
        <v>191</v>
      </c>
      <c r="B46" s="38">
        <v>5740</v>
      </c>
      <c r="C46" s="20" t="s">
        <v>65</v>
      </c>
      <c r="D46" s="26">
        <f t="shared" si="5"/>
        <v>31000</v>
      </c>
      <c r="E46" s="27">
        <v>0</v>
      </c>
      <c r="F46" s="27">
        <v>0</v>
      </c>
      <c r="G46" s="16">
        <v>5000</v>
      </c>
      <c r="H46" s="27">
        <v>26000</v>
      </c>
      <c r="I46" s="27">
        <v>0</v>
      </c>
      <c r="J46" s="51">
        <v>0</v>
      </c>
      <c r="K46" s="30">
        <v>0</v>
      </c>
      <c r="L46" s="31" t="s">
        <v>33</v>
      </c>
    </row>
    <row r="47" spans="1:12" s="4" customFormat="1" ht="24" customHeight="1" x14ac:dyDescent="0.25">
      <c r="A47" s="50">
        <v>193</v>
      </c>
      <c r="B47" s="39">
        <v>4854</v>
      </c>
      <c r="C47" s="20" t="s">
        <v>66</v>
      </c>
      <c r="D47" s="26">
        <f t="shared" si="5"/>
        <v>100000</v>
      </c>
      <c r="E47" s="27">
        <v>0</v>
      </c>
      <c r="F47" s="27">
        <v>0</v>
      </c>
      <c r="G47" s="16">
        <v>3000</v>
      </c>
      <c r="H47" s="27">
        <v>20000</v>
      </c>
      <c r="I47" s="27">
        <v>40000</v>
      </c>
      <c r="J47" s="51">
        <v>37000</v>
      </c>
      <c r="K47" s="30">
        <v>0</v>
      </c>
      <c r="L47" s="31" t="s">
        <v>33</v>
      </c>
    </row>
    <row r="48" spans="1:12" s="11" customFormat="1" ht="24" customHeight="1" x14ac:dyDescent="0.25">
      <c r="A48" s="50">
        <v>194</v>
      </c>
      <c r="B48" s="38"/>
      <c r="C48" s="20" t="s">
        <v>67</v>
      </c>
      <c r="D48" s="26">
        <f t="shared" si="5"/>
        <v>11640</v>
      </c>
      <c r="E48" s="27">
        <v>0</v>
      </c>
      <c r="F48" s="27">
        <v>0</v>
      </c>
      <c r="G48" s="16">
        <v>2910</v>
      </c>
      <c r="H48" s="27">
        <v>2910</v>
      </c>
      <c r="I48" s="27">
        <v>2910</v>
      </c>
      <c r="J48" s="51">
        <v>2910</v>
      </c>
      <c r="K48" s="30">
        <v>0</v>
      </c>
      <c r="L48" s="31" t="s">
        <v>54</v>
      </c>
    </row>
    <row r="49" spans="1:13" s="11" customFormat="1" ht="24" customHeight="1" x14ac:dyDescent="0.25">
      <c r="A49" s="50">
        <v>195</v>
      </c>
      <c r="B49" s="38"/>
      <c r="C49" s="20" t="s">
        <v>68</v>
      </c>
      <c r="D49" s="26">
        <f>SUM(E49+F49+G49+H49+I49+J49+K49)</f>
        <v>11600</v>
      </c>
      <c r="E49" s="27"/>
      <c r="F49" s="27">
        <v>0</v>
      </c>
      <c r="G49" s="16">
        <v>1600</v>
      </c>
      <c r="H49" s="27">
        <v>10000</v>
      </c>
      <c r="I49" s="27">
        <v>0</v>
      </c>
      <c r="J49" s="51">
        <v>0</v>
      </c>
      <c r="K49" s="30">
        <v>0</v>
      </c>
      <c r="L49" s="31" t="s">
        <v>54</v>
      </c>
    </row>
    <row r="50" spans="1:13" s="11" customFormat="1" ht="15.75" customHeight="1" thickBot="1" x14ac:dyDescent="0.3">
      <c r="A50" s="176" t="s">
        <v>69</v>
      </c>
      <c r="B50" s="179"/>
      <c r="C50" s="180"/>
      <c r="D50" s="22">
        <f>SUM(D33:D49)</f>
        <v>836283</v>
      </c>
      <c r="E50" s="22">
        <f t="shared" ref="E50:K50" si="6">SUM(E33:E49)</f>
        <v>33984</v>
      </c>
      <c r="F50" s="22">
        <f t="shared" si="6"/>
        <v>3484</v>
      </c>
      <c r="G50" s="22">
        <f t="shared" si="6"/>
        <v>148025</v>
      </c>
      <c r="H50" s="22">
        <f t="shared" si="6"/>
        <v>145110</v>
      </c>
      <c r="I50" s="22">
        <f t="shared" si="6"/>
        <v>323610</v>
      </c>
      <c r="J50" s="22">
        <f t="shared" si="6"/>
        <v>182070</v>
      </c>
      <c r="K50" s="22">
        <f t="shared" si="6"/>
        <v>0</v>
      </c>
      <c r="L50" s="23"/>
      <c r="M50" s="4"/>
    </row>
    <row r="51" spans="1:13" s="11" customFormat="1" ht="18" customHeight="1" x14ac:dyDescent="0.25">
      <c r="A51" s="173" t="s">
        <v>70</v>
      </c>
      <c r="B51" s="174"/>
      <c r="C51" s="174"/>
      <c r="D51" s="174"/>
      <c r="E51" s="174"/>
      <c r="F51" s="174"/>
      <c r="G51" s="174"/>
      <c r="H51" s="174"/>
      <c r="I51" s="174"/>
      <c r="J51" s="174"/>
      <c r="K51" s="174"/>
      <c r="L51" s="175"/>
      <c r="M51" s="4"/>
    </row>
    <row r="52" spans="1:13" s="4" customFormat="1" ht="34.5" customHeight="1" x14ac:dyDescent="0.25">
      <c r="A52" s="52">
        <v>287</v>
      </c>
      <c r="B52" s="42"/>
      <c r="C52" s="43" t="s">
        <v>71</v>
      </c>
      <c r="D52" s="26">
        <v>5200</v>
      </c>
      <c r="E52" s="44">
        <v>0</v>
      </c>
      <c r="F52" s="44">
        <v>0</v>
      </c>
      <c r="G52" s="16">
        <v>2700</v>
      </c>
      <c r="H52" s="44">
        <v>0</v>
      </c>
      <c r="I52" s="44">
        <v>0</v>
      </c>
      <c r="J52" s="45">
        <v>0</v>
      </c>
      <c r="K52" s="46">
        <v>0</v>
      </c>
      <c r="L52" s="47" t="s">
        <v>72</v>
      </c>
    </row>
    <row r="53" spans="1:13" s="11" customFormat="1" ht="15.75" customHeight="1" thickBot="1" x14ac:dyDescent="0.3">
      <c r="A53" s="95" t="s">
        <v>73</v>
      </c>
      <c r="B53" s="96"/>
      <c r="C53" s="97"/>
      <c r="D53" s="48">
        <f t="shared" ref="D53:K53" si="7">SUM(D52:D52)</f>
        <v>5200</v>
      </c>
      <c r="E53" s="48">
        <f t="shared" si="7"/>
        <v>0</v>
      </c>
      <c r="F53" s="48">
        <f t="shared" si="7"/>
        <v>0</v>
      </c>
      <c r="G53" s="48">
        <f t="shared" si="7"/>
        <v>2700</v>
      </c>
      <c r="H53" s="48">
        <f t="shared" si="7"/>
        <v>0</v>
      </c>
      <c r="I53" s="48">
        <f t="shared" si="7"/>
        <v>0</v>
      </c>
      <c r="J53" s="48">
        <f t="shared" si="7"/>
        <v>0</v>
      </c>
      <c r="K53" s="48">
        <f t="shared" si="7"/>
        <v>0</v>
      </c>
      <c r="L53" s="49"/>
      <c r="M53" s="4"/>
    </row>
    <row r="54" spans="1:13" s="33" customFormat="1" ht="18" customHeight="1" x14ac:dyDescent="0.25">
      <c r="A54" s="164" t="s">
        <v>74</v>
      </c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6"/>
      <c r="M54" s="3"/>
    </row>
    <row r="55" spans="1:13" s="33" customFormat="1" ht="34.5" customHeight="1" x14ac:dyDescent="0.25">
      <c r="A55" s="50">
        <v>321</v>
      </c>
      <c r="B55" s="53">
        <v>5418</v>
      </c>
      <c r="C55" s="20" t="s">
        <v>75</v>
      </c>
      <c r="D55" s="54">
        <f>SUM(E55+F55+G55+H55+I55+J55+K55)</f>
        <v>70270</v>
      </c>
      <c r="E55" s="27">
        <v>662</v>
      </c>
      <c r="F55" s="27">
        <v>443</v>
      </c>
      <c r="G55" s="16">
        <v>41515</v>
      </c>
      <c r="H55" s="27">
        <v>27650</v>
      </c>
      <c r="I55" s="27">
        <v>0</v>
      </c>
      <c r="J55" s="51">
        <v>0</v>
      </c>
      <c r="K55" s="30">
        <v>0</v>
      </c>
      <c r="L55" s="31" t="s">
        <v>76</v>
      </c>
      <c r="M55" s="3"/>
    </row>
    <row r="56" spans="1:13" s="33" customFormat="1" ht="24" customHeight="1" x14ac:dyDescent="0.25">
      <c r="A56" s="55">
        <v>323</v>
      </c>
      <c r="B56" s="13">
        <v>5758</v>
      </c>
      <c r="C56" s="56" t="s">
        <v>77</v>
      </c>
      <c r="D56" s="54">
        <f>SUM(E56+F56+G56+H56+I56+J56+K56)</f>
        <v>85500</v>
      </c>
      <c r="E56" s="27">
        <v>0</v>
      </c>
      <c r="F56" s="27">
        <v>0</v>
      </c>
      <c r="G56" s="16">
        <v>23500</v>
      </c>
      <c r="H56" s="27">
        <v>30000</v>
      </c>
      <c r="I56" s="27">
        <v>32000</v>
      </c>
      <c r="J56" s="51"/>
      <c r="K56" s="30">
        <v>0</v>
      </c>
      <c r="L56" s="31" t="s">
        <v>33</v>
      </c>
      <c r="M56" s="3"/>
    </row>
    <row r="57" spans="1:13" s="33" customFormat="1" ht="24" customHeight="1" x14ac:dyDescent="0.25">
      <c r="A57" s="55">
        <v>325</v>
      </c>
      <c r="B57" s="57">
        <v>5737</v>
      </c>
      <c r="C57" s="56" t="s">
        <v>78</v>
      </c>
      <c r="D57" s="54">
        <f>SUM(E57+F57+G57+H57+I57+J57+K57)</f>
        <v>250000</v>
      </c>
      <c r="E57" s="27">
        <v>0</v>
      </c>
      <c r="F57" s="27">
        <v>240</v>
      </c>
      <c r="G57" s="16">
        <v>12060</v>
      </c>
      <c r="H57" s="27">
        <v>209000</v>
      </c>
      <c r="I57" s="27">
        <v>28700</v>
      </c>
      <c r="J57" s="51">
        <v>0</v>
      </c>
      <c r="K57" s="30">
        <v>0</v>
      </c>
      <c r="L57" s="31" t="s">
        <v>9</v>
      </c>
      <c r="M57" s="3"/>
    </row>
    <row r="58" spans="1:13" s="33" customFormat="1" ht="24" customHeight="1" x14ac:dyDescent="0.25">
      <c r="A58" s="55">
        <v>327</v>
      </c>
      <c r="B58" s="57"/>
      <c r="C58" s="56" t="s">
        <v>79</v>
      </c>
      <c r="D58" s="54">
        <f t="shared" ref="D58" si="8">SUM(E58+F58+G58+H58+I58+J58+K58)</f>
        <v>4500</v>
      </c>
      <c r="E58" s="27">
        <v>0</v>
      </c>
      <c r="F58" s="27">
        <v>0</v>
      </c>
      <c r="G58" s="16">
        <v>4500</v>
      </c>
      <c r="H58" s="27">
        <v>0</v>
      </c>
      <c r="I58" s="27">
        <v>0</v>
      </c>
      <c r="J58" s="51">
        <v>0</v>
      </c>
      <c r="K58" s="30">
        <v>0</v>
      </c>
      <c r="L58" s="31" t="s">
        <v>9</v>
      </c>
      <c r="M58" s="3"/>
    </row>
    <row r="59" spans="1:13" s="33" customFormat="1" ht="24" customHeight="1" x14ac:dyDescent="0.25">
      <c r="A59" s="55">
        <v>328</v>
      </c>
      <c r="B59" s="57"/>
      <c r="C59" s="56" t="s">
        <v>80</v>
      </c>
      <c r="D59" s="54">
        <f>SUM(E59+F59+G59+H59+I59+J59+K59)+587</f>
        <v>16687</v>
      </c>
      <c r="E59" s="27">
        <v>0</v>
      </c>
      <c r="F59" s="27">
        <v>0</v>
      </c>
      <c r="G59" s="16">
        <v>16100</v>
      </c>
      <c r="H59" s="27">
        <v>0</v>
      </c>
      <c r="I59" s="27">
        <v>0</v>
      </c>
      <c r="J59" s="51">
        <v>0</v>
      </c>
      <c r="K59" s="30">
        <v>0</v>
      </c>
      <c r="L59" s="31" t="s">
        <v>81</v>
      </c>
      <c r="M59" s="3"/>
    </row>
    <row r="60" spans="1:13" s="33" customFormat="1" ht="24" customHeight="1" x14ac:dyDescent="0.25">
      <c r="A60" s="55">
        <v>329</v>
      </c>
      <c r="B60" s="57"/>
      <c r="C60" s="56" t="s">
        <v>82</v>
      </c>
      <c r="D60" s="54">
        <f>SUM(E60+F60+G60+H60+I60+J60+K60)+2600</f>
        <v>4700</v>
      </c>
      <c r="E60" s="27">
        <v>0</v>
      </c>
      <c r="F60" s="27">
        <v>0</v>
      </c>
      <c r="G60" s="16">
        <v>2100</v>
      </c>
      <c r="H60" s="27">
        <v>0</v>
      </c>
      <c r="I60" s="27">
        <v>0</v>
      </c>
      <c r="J60" s="51">
        <v>0</v>
      </c>
      <c r="K60" s="30">
        <v>0</v>
      </c>
      <c r="L60" s="31" t="s">
        <v>81</v>
      </c>
      <c r="M60" s="3"/>
    </row>
    <row r="61" spans="1:13" s="33" customFormat="1" ht="24" customHeight="1" x14ac:dyDescent="0.25">
      <c r="A61" s="55">
        <v>330</v>
      </c>
      <c r="B61" s="57"/>
      <c r="C61" s="56" t="s">
        <v>83</v>
      </c>
      <c r="D61" s="54">
        <f>SUM(E61+F61+G61+H61+I61+J61+K61)+2500</f>
        <v>4400</v>
      </c>
      <c r="E61" s="27">
        <v>0</v>
      </c>
      <c r="F61" s="27">
        <v>0</v>
      </c>
      <c r="G61" s="16">
        <v>1900</v>
      </c>
      <c r="H61" s="27">
        <v>0</v>
      </c>
      <c r="I61" s="27">
        <v>0</v>
      </c>
      <c r="J61" s="51">
        <v>0</v>
      </c>
      <c r="K61" s="30">
        <v>0</v>
      </c>
      <c r="L61" s="31" t="s">
        <v>81</v>
      </c>
      <c r="M61" s="3"/>
    </row>
    <row r="62" spans="1:13" s="33" customFormat="1" ht="24" customHeight="1" x14ac:dyDescent="0.25">
      <c r="A62" s="55">
        <v>332</v>
      </c>
      <c r="B62" s="57"/>
      <c r="C62" s="56" t="s">
        <v>84</v>
      </c>
      <c r="D62" s="54">
        <f>SUM(E62+F62+G62+H62+I62+J62+K62)+39</f>
        <v>1339</v>
      </c>
      <c r="E62" s="27">
        <v>0</v>
      </c>
      <c r="F62" s="27">
        <v>0</v>
      </c>
      <c r="G62" s="16">
        <v>1300</v>
      </c>
      <c r="H62" s="27">
        <v>0</v>
      </c>
      <c r="I62" s="27">
        <v>0</v>
      </c>
      <c r="J62" s="51">
        <v>0</v>
      </c>
      <c r="K62" s="30">
        <v>0</v>
      </c>
      <c r="L62" s="31" t="s">
        <v>81</v>
      </c>
      <c r="M62" s="3"/>
    </row>
    <row r="63" spans="1:13" s="33" customFormat="1" ht="24" customHeight="1" x14ac:dyDescent="0.25">
      <c r="A63" s="55">
        <v>334</v>
      </c>
      <c r="B63" s="58">
        <v>5316</v>
      </c>
      <c r="C63" s="56" t="s">
        <v>85</v>
      </c>
      <c r="D63" s="54">
        <f>SUM(E63+F63+G63+H63+I63+J63+K63)</f>
        <v>25300</v>
      </c>
      <c r="E63" s="27">
        <v>12</v>
      </c>
      <c r="F63" s="27">
        <v>788</v>
      </c>
      <c r="G63" s="16">
        <v>24500</v>
      </c>
      <c r="H63" s="27">
        <v>0</v>
      </c>
      <c r="I63" s="27">
        <v>0</v>
      </c>
      <c r="J63" s="51">
        <v>0</v>
      </c>
      <c r="K63" s="30">
        <v>0</v>
      </c>
      <c r="L63" s="31" t="s">
        <v>9</v>
      </c>
      <c r="M63" s="3"/>
    </row>
    <row r="64" spans="1:13" s="33" customFormat="1" ht="24" customHeight="1" x14ac:dyDescent="0.25">
      <c r="A64" s="50">
        <v>336</v>
      </c>
      <c r="B64" s="59">
        <v>5759</v>
      </c>
      <c r="C64" s="56" t="s">
        <v>86</v>
      </c>
      <c r="D64" s="54">
        <f>SUM(E64+F64+G64+H64+I64+J64+K64)</f>
        <v>6000</v>
      </c>
      <c r="E64" s="27">
        <v>0</v>
      </c>
      <c r="F64" s="27">
        <v>0</v>
      </c>
      <c r="G64" s="16">
        <v>6000</v>
      </c>
      <c r="H64" s="27">
        <v>0</v>
      </c>
      <c r="I64" s="27">
        <v>0</v>
      </c>
      <c r="J64" s="51">
        <v>0</v>
      </c>
      <c r="K64" s="30">
        <v>0</v>
      </c>
      <c r="L64" s="31" t="s">
        <v>9</v>
      </c>
      <c r="M64" s="3"/>
    </row>
    <row r="65" spans="1:13" s="33" customFormat="1" ht="57.75" customHeight="1" x14ac:dyDescent="0.25">
      <c r="A65" s="55">
        <v>337</v>
      </c>
      <c r="B65" s="58">
        <v>5347</v>
      </c>
      <c r="C65" s="56" t="s">
        <v>87</v>
      </c>
      <c r="D65" s="54">
        <v>2500</v>
      </c>
      <c r="E65" s="27">
        <v>0</v>
      </c>
      <c r="F65" s="27">
        <v>4800</v>
      </c>
      <c r="G65" s="16">
        <v>2500</v>
      </c>
      <c r="H65" s="27">
        <v>0</v>
      </c>
      <c r="I65" s="27">
        <v>0</v>
      </c>
      <c r="J65" s="51">
        <v>0</v>
      </c>
      <c r="K65" s="30">
        <v>0</v>
      </c>
      <c r="L65" s="31" t="s">
        <v>158</v>
      </c>
      <c r="M65" s="3"/>
    </row>
    <row r="66" spans="1:13" s="33" customFormat="1" ht="15.75" customHeight="1" thickBot="1" x14ac:dyDescent="0.3">
      <c r="A66" s="161" t="s">
        <v>88</v>
      </c>
      <c r="B66" s="162"/>
      <c r="C66" s="163"/>
      <c r="D66" s="22">
        <f>SUM(D55:D65)</f>
        <v>471196</v>
      </c>
      <c r="E66" s="22">
        <f t="shared" ref="E66:K66" si="9">SUM(E55:E65)</f>
        <v>674</v>
      </c>
      <c r="F66" s="22">
        <f t="shared" si="9"/>
        <v>6271</v>
      </c>
      <c r="G66" s="22">
        <f t="shared" si="9"/>
        <v>135975</v>
      </c>
      <c r="H66" s="22">
        <f t="shared" si="9"/>
        <v>266650</v>
      </c>
      <c r="I66" s="22">
        <f t="shared" si="9"/>
        <v>60700</v>
      </c>
      <c r="J66" s="22">
        <f t="shared" si="9"/>
        <v>0</v>
      </c>
      <c r="K66" s="22">
        <f t="shared" si="9"/>
        <v>0</v>
      </c>
      <c r="L66" s="23"/>
      <c r="M66" s="3"/>
    </row>
    <row r="67" spans="1:13" s="33" customFormat="1" ht="18" customHeight="1" x14ac:dyDescent="0.25">
      <c r="A67" s="158" t="s">
        <v>89</v>
      </c>
      <c r="B67" s="159"/>
      <c r="C67" s="159"/>
      <c r="D67" s="159"/>
      <c r="E67" s="159"/>
      <c r="F67" s="159"/>
      <c r="G67" s="159"/>
      <c r="H67" s="159"/>
      <c r="I67" s="159"/>
      <c r="J67" s="159"/>
      <c r="K67" s="159"/>
      <c r="L67" s="160"/>
      <c r="M67" s="3"/>
    </row>
    <row r="68" spans="1:13" s="33" customFormat="1" ht="24" customHeight="1" x14ac:dyDescent="0.25">
      <c r="A68" s="12">
        <v>417</v>
      </c>
      <c r="B68" s="38">
        <v>5712</v>
      </c>
      <c r="C68" s="56" t="s">
        <v>90</v>
      </c>
      <c r="D68" s="60">
        <f>SUM(E68:K68)+355</f>
        <v>46400</v>
      </c>
      <c r="E68" s="61">
        <v>679</v>
      </c>
      <c r="F68" s="61">
        <v>0</v>
      </c>
      <c r="G68" s="16">
        <v>45366</v>
      </c>
      <c r="H68" s="61">
        <v>0</v>
      </c>
      <c r="I68" s="61">
        <v>0</v>
      </c>
      <c r="J68" s="61">
        <v>0</v>
      </c>
      <c r="K68" s="62">
        <v>0</v>
      </c>
      <c r="L68" s="31" t="s">
        <v>91</v>
      </c>
      <c r="M68" s="3"/>
    </row>
    <row r="69" spans="1:13" s="33" customFormat="1" ht="24" customHeight="1" x14ac:dyDescent="0.25">
      <c r="A69" s="50">
        <v>419</v>
      </c>
      <c r="B69" s="38">
        <v>5525</v>
      </c>
      <c r="C69" s="20" t="s">
        <v>92</v>
      </c>
      <c r="D69" s="14">
        <f t="shared" ref="D69" si="10">SUM(E69:K69)</f>
        <v>22677</v>
      </c>
      <c r="E69" s="15">
        <v>208</v>
      </c>
      <c r="F69" s="15">
        <v>73</v>
      </c>
      <c r="G69" s="16">
        <v>22396</v>
      </c>
      <c r="H69" s="15">
        <v>0</v>
      </c>
      <c r="I69" s="15">
        <v>0</v>
      </c>
      <c r="J69" s="15">
        <v>0</v>
      </c>
      <c r="K69" s="17">
        <v>0</v>
      </c>
      <c r="L69" s="31" t="s">
        <v>9</v>
      </c>
      <c r="M69" s="3"/>
    </row>
    <row r="70" spans="1:13" s="33" customFormat="1" ht="24" customHeight="1" x14ac:dyDescent="0.25">
      <c r="A70" s="73">
        <v>421</v>
      </c>
      <c r="B70" s="74">
        <v>5730</v>
      </c>
      <c r="C70" s="75" t="s">
        <v>147</v>
      </c>
      <c r="D70" s="92">
        <f>SUM(E70:K70)+22+5</f>
        <v>170327</v>
      </c>
      <c r="E70" s="64">
        <v>0</v>
      </c>
      <c r="F70" s="64">
        <v>823</v>
      </c>
      <c r="G70" s="71">
        <v>6477</v>
      </c>
      <c r="H70" s="64">
        <v>40000</v>
      </c>
      <c r="I70" s="64">
        <v>123000</v>
      </c>
      <c r="J70" s="64">
        <v>0</v>
      </c>
      <c r="K70" s="64">
        <v>0</v>
      </c>
      <c r="L70" s="93" t="s">
        <v>81</v>
      </c>
      <c r="M70" s="3"/>
    </row>
    <row r="71" spans="1:13" s="33" customFormat="1" ht="34.5" customHeight="1" x14ac:dyDescent="0.25">
      <c r="A71" s="50">
        <v>423</v>
      </c>
      <c r="B71" s="38">
        <v>5681</v>
      </c>
      <c r="C71" s="56" t="s">
        <v>93</v>
      </c>
      <c r="D71" s="60">
        <v>105000</v>
      </c>
      <c r="E71" s="61">
        <v>0</v>
      </c>
      <c r="F71" s="61">
        <v>0</v>
      </c>
      <c r="G71" s="16">
        <v>5000</v>
      </c>
      <c r="H71" s="61">
        <v>0</v>
      </c>
      <c r="I71" s="61">
        <v>0</v>
      </c>
      <c r="J71" s="61">
        <v>0</v>
      </c>
      <c r="K71" s="61">
        <v>0</v>
      </c>
      <c r="L71" s="31" t="s">
        <v>156</v>
      </c>
      <c r="M71" s="3"/>
    </row>
    <row r="72" spans="1:13" s="33" customFormat="1" ht="34.5" customHeight="1" x14ac:dyDescent="0.25">
      <c r="A72" s="50">
        <v>426</v>
      </c>
      <c r="B72" s="38">
        <v>5782</v>
      </c>
      <c r="C72" s="56" t="s">
        <v>94</v>
      </c>
      <c r="D72" s="60">
        <f>SUM(E72:K72)+500</f>
        <v>7000</v>
      </c>
      <c r="E72" s="61">
        <v>0</v>
      </c>
      <c r="F72" s="61">
        <v>0</v>
      </c>
      <c r="G72" s="16">
        <v>6500</v>
      </c>
      <c r="H72" s="61">
        <v>0</v>
      </c>
      <c r="I72" s="61">
        <v>0</v>
      </c>
      <c r="J72" s="61">
        <v>0</v>
      </c>
      <c r="K72" s="61">
        <v>0</v>
      </c>
      <c r="L72" s="31" t="s">
        <v>95</v>
      </c>
      <c r="M72" s="3"/>
    </row>
    <row r="73" spans="1:13" s="33" customFormat="1" ht="24" customHeight="1" x14ac:dyDescent="0.25">
      <c r="A73" s="50">
        <v>427</v>
      </c>
      <c r="B73" s="38">
        <v>5834</v>
      </c>
      <c r="C73" s="56" t="s">
        <v>96</v>
      </c>
      <c r="D73" s="60">
        <f>SUM(E73:K73)</f>
        <v>3950</v>
      </c>
      <c r="E73" s="61">
        <v>0</v>
      </c>
      <c r="F73" s="61">
        <v>100</v>
      </c>
      <c r="G73" s="16">
        <v>3850</v>
      </c>
      <c r="H73" s="61">
        <v>0</v>
      </c>
      <c r="I73" s="61">
        <v>0</v>
      </c>
      <c r="J73" s="61">
        <v>0</v>
      </c>
      <c r="K73" s="61">
        <v>0</v>
      </c>
      <c r="L73" s="31" t="s">
        <v>9</v>
      </c>
      <c r="M73" s="3"/>
    </row>
    <row r="74" spans="1:13" s="33" customFormat="1" ht="24" customHeight="1" x14ac:dyDescent="0.25">
      <c r="A74" s="50">
        <v>429</v>
      </c>
      <c r="B74" s="38">
        <v>5836</v>
      </c>
      <c r="C74" s="56" t="s">
        <v>97</v>
      </c>
      <c r="D74" s="60">
        <f>SUM(E74:K74)</f>
        <v>31900</v>
      </c>
      <c r="E74" s="61">
        <v>0</v>
      </c>
      <c r="F74" s="61">
        <v>100</v>
      </c>
      <c r="G74" s="16">
        <v>31800</v>
      </c>
      <c r="H74" s="61">
        <v>0</v>
      </c>
      <c r="I74" s="61">
        <v>0</v>
      </c>
      <c r="J74" s="61">
        <v>0</v>
      </c>
      <c r="K74" s="61">
        <v>0</v>
      </c>
      <c r="L74" s="31" t="s">
        <v>9</v>
      </c>
      <c r="M74" s="3"/>
    </row>
    <row r="75" spans="1:13" s="33" customFormat="1" ht="34.5" customHeight="1" x14ac:dyDescent="0.25">
      <c r="A75" s="12">
        <v>431</v>
      </c>
      <c r="B75" s="38">
        <v>5837</v>
      </c>
      <c r="C75" s="56" t="s">
        <v>98</v>
      </c>
      <c r="D75" s="60">
        <f>SUM(E75:K75)</f>
        <v>4200</v>
      </c>
      <c r="E75" s="61">
        <v>0</v>
      </c>
      <c r="F75" s="61">
        <v>500</v>
      </c>
      <c r="G75" s="16">
        <v>3700</v>
      </c>
      <c r="H75" s="61">
        <v>0</v>
      </c>
      <c r="I75" s="61">
        <v>0</v>
      </c>
      <c r="J75" s="61">
        <v>0</v>
      </c>
      <c r="K75" s="61">
        <v>0</v>
      </c>
      <c r="L75" s="31" t="s">
        <v>9</v>
      </c>
      <c r="M75" s="3"/>
    </row>
    <row r="76" spans="1:13" s="33" customFormat="1" ht="24" customHeight="1" x14ac:dyDescent="0.25">
      <c r="A76" s="50">
        <v>433</v>
      </c>
      <c r="B76" s="38">
        <v>5838</v>
      </c>
      <c r="C76" s="56" t="s">
        <v>99</v>
      </c>
      <c r="D76" s="60">
        <f>SUM(E76:K76)</f>
        <v>350</v>
      </c>
      <c r="E76" s="61">
        <v>0</v>
      </c>
      <c r="F76" s="61">
        <v>150</v>
      </c>
      <c r="G76" s="16">
        <v>200</v>
      </c>
      <c r="H76" s="61">
        <v>0</v>
      </c>
      <c r="I76" s="61">
        <v>0</v>
      </c>
      <c r="J76" s="61">
        <v>0</v>
      </c>
      <c r="K76" s="61">
        <v>0</v>
      </c>
      <c r="L76" s="31" t="s">
        <v>9</v>
      </c>
      <c r="M76" s="3"/>
    </row>
    <row r="77" spans="1:13" s="33" customFormat="1" ht="34.5" customHeight="1" x14ac:dyDescent="0.25">
      <c r="A77" s="50">
        <v>434</v>
      </c>
      <c r="B77" s="38">
        <v>5750</v>
      </c>
      <c r="C77" s="56" t="s">
        <v>100</v>
      </c>
      <c r="D77" s="60">
        <f>SUM(E77:K77)</f>
        <v>74500</v>
      </c>
      <c r="E77" s="61">
        <v>0</v>
      </c>
      <c r="F77" s="61">
        <v>957</v>
      </c>
      <c r="G77" s="16">
        <v>21543</v>
      </c>
      <c r="H77" s="61">
        <v>25000</v>
      </c>
      <c r="I77" s="61">
        <v>27000</v>
      </c>
      <c r="J77" s="61">
        <v>0</v>
      </c>
      <c r="K77" s="61">
        <v>0</v>
      </c>
      <c r="L77" s="31" t="s">
        <v>54</v>
      </c>
      <c r="M77" s="3"/>
    </row>
    <row r="78" spans="1:13" s="33" customFormat="1" ht="24" customHeight="1" x14ac:dyDescent="0.25">
      <c r="A78" s="50">
        <v>436</v>
      </c>
      <c r="B78" s="38">
        <v>5789</v>
      </c>
      <c r="C78" s="56" t="s">
        <v>101</v>
      </c>
      <c r="D78" s="60">
        <f>SUM(E78:K78)+35</f>
        <v>4035</v>
      </c>
      <c r="E78" s="61">
        <v>0</v>
      </c>
      <c r="F78" s="61">
        <v>200</v>
      </c>
      <c r="G78" s="16">
        <v>3800</v>
      </c>
      <c r="H78" s="61">
        <v>0</v>
      </c>
      <c r="I78" s="61">
        <v>0</v>
      </c>
      <c r="J78" s="61">
        <v>0</v>
      </c>
      <c r="K78" s="61">
        <v>0</v>
      </c>
      <c r="L78" s="93" t="s">
        <v>81</v>
      </c>
      <c r="M78" s="3"/>
    </row>
    <row r="79" spans="1:13" s="33" customFormat="1" ht="34.5" customHeight="1" x14ac:dyDescent="0.25">
      <c r="A79" s="50">
        <v>438</v>
      </c>
      <c r="B79" s="39"/>
      <c r="C79" s="56" t="s">
        <v>102</v>
      </c>
      <c r="D79" s="60">
        <f>SUM(E79:K79)+713</f>
        <v>6513</v>
      </c>
      <c r="E79" s="61">
        <v>0</v>
      </c>
      <c r="F79" s="61">
        <v>0</v>
      </c>
      <c r="G79" s="16">
        <v>5800</v>
      </c>
      <c r="H79" s="61">
        <v>0</v>
      </c>
      <c r="I79" s="61">
        <v>0</v>
      </c>
      <c r="J79" s="61">
        <v>0</v>
      </c>
      <c r="K79" s="61">
        <v>0</v>
      </c>
      <c r="L79" s="31" t="s">
        <v>95</v>
      </c>
      <c r="M79" s="3"/>
    </row>
    <row r="80" spans="1:13" s="33" customFormat="1" ht="24" customHeight="1" x14ac:dyDescent="0.25">
      <c r="A80" s="50">
        <v>439</v>
      </c>
      <c r="B80" s="38">
        <v>5833</v>
      </c>
      <c r="C80" s="56" t="s">
        <v>103</v>
      </c>
      <c r="D80" s="60">
        <f>SUM(E80:K80)</f>
        <v>6540</v>
      </c>
      <c r="E80" s="61">
        <v>0</v>
      </c>
      <c r="F80" s="61">
        <v>0</v>
      </c>
      <c r="G80" s="16">
        <v>6540</v>
      </c>
      <c r="H80" s="61">
        <v>0</v>
      </c>
      <c r="I80" s="61">
        <v>0</v>
      </c>
      <c r="J80" s="61">
        <v>0</v>
      </c>
      <c r="K80" s="61">
        <v>0</v>
      </c>
      <c r="L80" s="31" t="s">
        <v>9</v>
      </c>
      <c r="M80" s="3"/>
    </row>
    <row r="81" spans="1:13" s="33" customFormat="1" ht="24" customHeight="1" x14ac:dyDescent="0.25">
      <c r="A81" s="50">
        <v>441</v>
      </c>
      <c r="B81" s="38">
        <v>5801</v>
      </c>
      <c r="C81" s="56" t="s">
        <v>104</v>
      </c>
      <c r="D81" s="60">
        <f>SUM(E81:K81)+2404</f>
        <v>8104</v>
      </c>
      <c r="E81" s="61">
        <v>0</v>
      </c>
      <c r="F81" s="61">
        <v>2000</v>
      </c>
      <c r="G81" s="16">
        <v>3700</v>
      </c>
      <c r="H81" s="61">
        <v>0</v>
      </c>
      <c r="I81" s="61">
        <v>0</v>
      </c>
      <c r="J81" s="61">
        <v>0</v>
      </c>
      <c r="K81" s="61">
        <v>0</v>
      </c>
      <c r="L81" s="93" t="s">
        <v>81</v>
      </c>
      <c r="M81" s="3"/>
    </row>
    <row r="82" spans="1:13" s="33" customFormat="1" ht="24" customHeight="1" x14ac:dyDescent="0.25">
      <c r="A82" s="50">
        <v>442</v>
      </c>
      <c r="B82" s="39"/>
      <c r="C82" s="56" t="s">
        <v>105</v>
      </c>
      <c r="D82" s="60">
        <f>SUM(E82:K82)</f>
        <v>10800</v>
      </c>
      <c r="E82" s="61">
        <v>0</v>
      </c>
      <c r="F82" s="61">
        <v>0</v>
      </c>
      <c r="G82" s="16">
        <v>3200</v>
      </c>
      <c r="H82" s="61">
        <v>4400</v>
      </c>
      <c r="I82" s="61">
        <v>3200</v>
      </c>
      <c r="J82" s="61">
        <v>0</v>
      </c>
      <c r="K82" s="61">
        <v>0</v>
      </c>
      <c r="L82" s="31" t="s">
        <v>9</v>
      </c>
      <c r="M82" s="3"/>
    </row>
    <row r="83" spans="1:13" s="33" customFormat="1" ht="24" customHeight="1" x14ac:dyDescent="0.25">
      <c r="A83" s="50">
        <v>443</v>
      </c>
      <c r="B83" s="39"/>
      <c r="C83" s="56" t="s">
        <v>106</v>
      </c>
      <c r="D83" s="60">
        <f>SUM(E83:K83)</f>
        <v>500</v>
      </c>
      <c r="E83" s="61">
        <v>0</v>
      </c>
      <c r="F83" s="61">
        <v>0</v>
      </c>
      <c r="G83" s="16">
        <v>500</v>
      </c>
      <c r="H83" s="61">
        <v>0</v>
      </c>
      <c r="I83" s="61">
        <v>0</v>
      </c>
      <c r="J83" s="61">
        <v>0</v>
      </c>
      <c r="K83" s="61">
        <v>0</v>
      </c>
      <c r="L83" s="31" t="s">
        <v>9</v>
      </c>
      <c r="M83" s="3"/>
    </row>
    <row r="84" spans="1:13" s="33" customFormat="1" ht="34.5" customHeight="1" x14ac:dyDescent="0.25">
      <c r="A84" s="98">
        <v>445</v>
      </c>
      <c r="B84" s="39"/>
      <c r="C84" s="56" t="s">
        <v>107</v>
      </c>
      <c r="D84" s="60">
        <f>SUM(E84:K84)+40</f>
        <v>1340</v>
      </c>
      <c r="E84" s="61">
        <v>0</v>
      </c>
      <c r="F84" s="61">
        <v>0</v>
      </c>
      <c r="G84" s="16">
        <v>1300</v>
      </c>
      <c r="H84" s="61">
        <v>0</v>
      </c>
      <c r="I84" s="61">
        <v>0</v>
      </c>
      <c r="J84" s="61">
        <v>0</v>
      </c>
      <c r="K84" s="61">
        <v>0</v>
      </c>
      <c r="L84" s="31" t="s">
        <v>95</v>
      </c>
      <c r="M84" s="3"/>
    </row>
    <row r="85" spans="1:13" ht="34.5" customHeight="1" x14ac:dyDescent="0.25">
      <c r="A85" s="12">
        <v>446</v>
      </c>
      <c r="B85" s="39"/>
      <c r="C85" s="20" t="s">
        <v>108</v>
      </c>
      <c r="D85" s="14">
        <f>SUM(E85:K85)+700</f>
        <v>3200</v>
      </c>
      <c r="E85" s="15">
        <v>0</v>
      </c>
      <c r="F85" s="15">
        <v>0</v>
      </c>
      <c r="G85" s="16">
        <v>2500</v>
      </c>
      <c r="H85" s="15">
        <v>0</v>
      </c>
      <c r="I85" s="15">
        <v>0</v>
      </c>
      <c r="J85" s="15">
        <v>0</v>
      </c>
      <c r="K85" s="15">
        <v>0</v>
      </c>
      <c r="L85" s="31" t="s">
        <v>95</v>
      </c>
    </row>
    <row r="86" spans="1:13" ht="34.5" customHeight="1" x14ac:dyDescent="0.25">
      <c r="A86" s="129">
        <v>448</v>
      </c>
      <c r="B86" s="94"/>
      <c r="C86" s="75" t="s">
        <v>109</v>
      </c>
      <c r="D86" s="92">
        <f>SUM(E86:K86)+1000</f>
        <v>6000</v>
      </c>
      <c r="E86" s="64">
        <v>0</v>
      </c>
      <c r="F86" s="64">
        <v>0</v>
      </c>
      <c r="G86" s="71">
        <v>5000</v>
      </c>
      <c r="H86" s="64">
        <v>0</v>
      </c>
      <c r="I86" s="64">
        <v>0</v>
      </c>
      <c r="J86" s="64">
        <v>0</v>
      </c>
      <c r="K86" s="64">
        <v>0</v>
      </c>
      <c r="L86" s="93" t="s">
        <v>95</v>
      </c>
    </row>
    <row r="87" spans="1:13" ht="31.5" x14ac:dyDescent="0.25">
      <c r="A87" s="52">
        <v>450</v>
      </c>
      <c r="B87" s="39"/>
      <c r="C87" s="56" t="s">
        <v>110</v>
      </c>
      <c r="D87" s="60">
        <f t="shared" ref="D87:D95" si="11">SUM(E87:K87)</f>
        <v>2000</v>
      </c>
      <c r="E87" s="61">
        <v>0</v>
      </c>
      <c r="F87" s="61">
        <v>0</v>
      </c>
      <c r="G87" s="16">
        <v>2000</v>
      </c>
      <c r="H87" s="61">
        <v>0</v>
      </c>
      <c r="I87" s="61">
        <v>0</v>
      </c>
      <c r="J87" s="61">
        <v>0</v>
      </c>
      <c r="K87" s="61">
        <v>0</v>
      </c>
      <c r="L87" s="31" t="s">
        <v>9</v>
      </c>
    </row>
    <row r="88" spans="1:13" ht="34.5" customHeight="1" x14ac:dyDescent="0.25">
      <c r="A88" s="50">
        <v>451</v>
      </c>
      <c r="B88" s="39"/>
      <c r="C88" s="56" t="s">
        <v>111</v>
      </c>
      <c r="D88" s="60">
        <f t="shared" si="11"/>
        <v>4000</v>
      </c>
      <c r="E88" s="61">
        <v>0</v>
      </c>
      <c r="F88" s="61">
        <v>0</v>
      </c>
      <c r="G88" s="16">
        <v>4000</v>
      </c>
      <c r="H88" s="61">
        <v>0</v>
      </c>
      <c r="I88" s="61">
        <v>0</v>
      </c>
      <c r="J88" s="61">
        <v>0</v>
      </c>
      <c r="K88" s="61">
        <v>0</v>
      </c>
      <c r="L88" s="31" t="s">
        <v>9</v>
      </c>
    </row>
    <row r="89" spans="1:13" ht="24" customHeight="1" x14ac:dyDescent="0.25">
      <c r="A89" s="99">
        <v>452</v>
      </c>
      <c r="B89" s="39"/>
      <c r="C89" s="20" t="s">
        <v>112</v>
      </c>
      <c r="D89" s="14">
        <f t="shared" si="11"/>
        <v>1100</v>
      </c>
      <c r="E89" s="15">
        <v>0</v>
      </c>
      <c r="F89" s="15">
        <v>0</v>
      </c>
      <c r="G89" s="16">
        <v>1100</v>
      </c>
      <c r="H89" s="15">
        <v>0</v>
      </c>
      <c r="I89" s="15">
        <v>0</v>
      </c>
      <c r="J89" s="15">
        <v>0</v>
      </c>
      <c r="K89" s="15">
        <v>0</v>
      </c>
      <c r="L89" s="31" t="s">
        <v>9</v>
      </c>
    </row>
    <row r="90" spans="1:13" ht="24" customHeight="1" x14ac:dyDescent="0.25">
      <c r="A90" s="99">
        <v>453</v>
      </c>
      <c r="B90" s="94"/>
      <c r="C90" s="75" t="s">
        <v>113</v>
      </c>
      <c r="D90" s="92">
        <f t="shared" si="11"/>
        <v>4700</v>
      </c>
      <c r="E90" s="64">
        <v>0</v>
      </c>
      <c r="F90" s="64">
        <v>0</v>
      </c>
      <c r="G90" s="71">
        <v>4700</v>
      </c>
      <c r="H90" s="64">
        <v>0</v>
      </c>
      <c r="I90" s="64">
        <v>0</v>
      </c>
      <c r="J90" s="64">
        <v>0</v>
      </c>
      <c r="K90" s="64">
        <v>0</v>
      </c>
      <c r="L90" s="93" t="s">
        <v>9</v>
      </c>
    </row>
    <row r="91" spans="1:13" ht="24" customHeight="1" x14ac:dyDescent="0.25">
      <c r="A91" s="50">
        <v>454</v>
      </c>
      <c r="B91" s="39"/>
      <c r="C91" s="56" t="s">
        <v>114</v>
      </c>
      <c r="D91" s="60">
        <f t="shared" si="11"/>
        <v>500</v>
      </c>
      <c r="E91" s="61">
        <v>0</v>
      </c>
      <c r="F91" s="61">
        <v>0</v>
      </c>
      <c r="G91" s="16">
        <v>500</v>
      </c>
      <c r="H91" s="61">
        <v>0</v>
      </c>
      <c r="I91" s="61">
        <v>0</v>
      </c>
      <c r="J91" s="61">
        <v>0</v>
      </c>
      <c r="K91" s="61">
        <v>0</v>
      </c>
      <c r="L91" s="31" t="s">
        <v>9</v>
      </c>
    </row>
    <row r="92" spans="1:13" ht="24" customHeight="1" x14ac:dyDescent="0.25">
      <c r="A92" s="12">
        <v>456</v>
      </c>
      <c r="B92" s="39"/>
      <c r="C92" s="56" t="s">
        <v>115</v>
      </c>
      <c r="D92" s="60">
        <f t="shared" si="11"/>
        <v>22000</v>
      </c>
      <c r="E92" s="61">
        <v>0</v>
      </c>
      <c r="F92" s="61">
        <v>0</v>
      </c>
      <c r="G92" s="16">
        <v>1000</v>
      </c>
      <c r="H92" s="61">
        <v>12000</v>
      </c>
      <c r="I92" s="61">
        <v>9000</v>
      </c>
      <c r="J92" s="61">
        <v>0</v>
      </c>
      <c r="K92" s="61">
        <v>0</v>
      </c>
      <c r="L92" s="31" t="s">
        <v>9</v>
      </c>
    </row>
    <row r="93" spans="1:13" ht="34.5" customHeight="1" x14ac:dyDescent="0.25">
      <c r="A93" s="99">
        <v>458</v>
      </c>
      <c r="B93" s="39"/>
      <c r="C93" s="56" t="s">
        <v>116</v>
      </c>
      <c r="D93" s="60">
        <f t="shared" si="11"/>
        <v>52500</v>
      </c>
      <c r="E93" s="61">
        <v>0</v>
      </c>
      <c r="F93" s="61">
        <v>0</v>
      </c>
      <c r="G93" s="16">
        <v>2500</v>
      </c>
      <c r="H93" s="61">
        <v>25000</v>
      </c>
      <c r="I93" s="61">
        <v>25000</v>
      </c>
      <c r="J93" s="61">
        <v>0</v>
      </c>
      <c r="K93" s="61">
        <v>0</v>
      </c>
      <c r="L93" s="31" t="s">
        <v>9</v>
      </c>
    </row>
    <row r="94" spans="1:13" ht="34.5" customHeight="1" x14ac:dyDescent="0.25">
      <c r="A94" s="99">
        <v>459</v>
      </c>
      <c r="B94" s="39"/>
      <c r="C94" s="56" t="s">
        <v>117</v>
      </c>
      <c r="D94" s="60">
        <f t="shared" si="11"/>
        <v>47200</v>
      </c>
      <c r="E94" s="61">
        <v>0</v>
      </c>
      <c r="F94" s="61">
        <v>0</v>
      </c>
      <c r="G94" s="16">
        <v>2200</v>
      </c>
      <c r="H94" s="61">
        <v>25000</v>
      </c>
      <c r="I94" s="61">
        <v>20000</v>
      </c>
      <c r="J94" s="61">
        <v>0</v>
      </c>
      <c r="K94" s="61">
        <v>0</v>
      </c>
      <c r="L94" s="31" t="s">
        <v>9</v>
      </c>
    </row>
    <row r="95" spans="1:13" ht="24" customHeight="1" x14ac:dyDescent="0.25">
      <c r="A95" s="50">
        <v>461</v>
      </c>
      <c r="B95" s="38">
        <v>5544</v>
      </c>
      <c r="C95" s="56" t="s">
        <v>118</v>
      </c>
      <c r="D95" s="60">
        <f t="shared" si="11"/>
        <v>8700</v>
      </c>
      <c r="E95" s="61">
        <v>38</v>
      </c>
      <c r="F95" s="61">
        <v>662</v>
      </c>
      <c r="G95" s="16">
        <v>8000</v>
      </c>
      <c r="H95" s="61">
        <v>0</v>
      </c>
      <c r="I95" s="61">
        <v>0</v>
      </c>
      <c r="J95" s="61">
        <v>0</v>
      </c>
      <c r="K95" s="61">
        <v>0</v>
      </c>
      <c r="L95" s="31" t="s">
        <v>9</v>
      </c>
    </row>
    <row r="96" spans="1:13" ht="24" customHeight="1" x14ac:dyDescent="0.25">
      <c r="A96" s="12">
        <v>462</v>
      </c>
      <c r="B96" s="38">
        <v>5781</v>
      </c>
      <c r="C96" s="56" t="s">
        <v>119</v>
      </c>
      <c r="D96" s="60">
        <f>SUM(E96:K96)+323</f>
        <v>11521</v>
      </c>
      <c r="E96" s="61">
        <v>0</v>
      </c>
      <c r="F96" s="61">
        <v>80</v>
      </c>
      <c r="G96" s="16">
        <v>11118</v>
      </c>
      <c r="H96" s="61">
        <v>0</v>
      </c>
      <c r="I96" s="61">
        <v>0</v>
      </c>
      <c r="J96" s="61">
        <v>0</v>
      </c>
      <c r="K96" s="61">
        <v>0</v>
      </c>
      <c r="L96" s="31" t="s">
        <v>91</v>
      </c>
    </row>
    <row r="97" spans="1:14" ht="34.5" customHeight="1" x14ac:dyDescent="0.25">
      <c r="A97" s="55">
        <v>463</v>
      </c>
      <c r="B97" s="38">
        <v>5784</v>
      </c>
      <c r="C97" s="56" t="s">
        <v>120</v>
      </c>
      <c r="D97" s="60">
        <f>SUM(E97:K97)+1000</f>
        <v>3000</v>
      </c>
      <c r="E97" s="61">
        <v>0</v>
      </c>
      <c r="F97" s="61">
        <v>0</v>
      </c>
      <c r="G97" s="16">
        <v>2000</v>
      </c>
      <c r="H97" s="61">
        <v>0</v>
      </c>
      <c r="I97" s="61">
        <v>0</v>
      </c>
      <c r="J97" s="61">
        <v>0</v>
      </c>
      <c r="K97" s="61">
        <v>0</v>
      </c>
      <c r="L97" s="31" t="s">
        <v>95</v>
      </c>
    </row>
    <row r="98" spans="1:14" ht="34.5" customHeight="1" x14ac:dyDescent="0.25">
      <c r="A98" s="55">
        <v>464</v>
      </c>
      <c r="B98" s="38">
        <v>5754</v>
      </c>
      <c r="C98" s="20" t="s">
        <v>121</v>
      </c>
      <c r="D98" s="14">
        <f>SUM(E98:K98)</f>
        <v>40418</v>
      </c>
      <c r="E98" s="15">
        <v>0</v>
      </c>
      <c r="F98" s="15">
        <v>23968</v>
      </c>
      <c r="G98" s="16">
        <v>16450</v>
      </c>
      <c r="H98" s="15">
        <v>0</v>
      </c>
      <c r="I98" s="15">
        <v>0</v>
      </c>
      <c r="J98" s="15">
        <v>0</v>
      </c>
      <c r="K98" s="17">
        <v>0</v>
      </c>
      <c r="L98" s="31" t="s">
        <v>9</v>
      </c>
    </row>
    <row r="99" spans="1:14" ht="34.5" customHeight="1" x14ac:dyDescent="0.25">
      <c r="A99" s="55">
        <v>466</v>
      </c>
      <c r="B99" s="38">
        <v>5556</v>
      </c>
      <c r="C99" s="56" t="s">
        <v>122</v>
      </c>
      <c r="D99" s="14">
        <f>SUM(E99:K99)+300</f>
        <v>4877</v>
      </c>
      <c r="E99" s="61">
        <v>2477</v>
      </c>
      <c r="F99" s="61">
        <v>0</v>
      </c>
      <c r="G99" s="16">
        <v>2100</v>
      </c>
      <c r="H99" s="15">
        <v>0</v>
      </c>
      <c r="I99" s="15">
        <v>0</v>
      </c>
      <c r="J99" s="15">
        <v>0</v>
      </c>
      <c r="K99" s="17">
        <v>0</v>
      </c>
      <c r="L99" s="31" t="s">
        <v>95</v>
      </c>
    </row>
    <row r="100" spans="1:14" ht="24" customHeight="1" x14ac:dyDescent="0.25">
      <c r="A100" s="55">
        <v>467</v>
      </c>
      <c r="B100" s="38">
        <v>5810</v>
      </c>
      <c r="C100" s="56" t="s">
        <v>123</v>
      </c>
      <c r="D100" s="14">
        <f>SUM(E100:K100)</f>
        <v>7000</v>
      </c>
      <c r="E100" s="61">
        <v>0</v>
      </c>
      <c r="F100" s="61">
        <v>430</v>
      </c>
      <c r="G100" s="16">
        <v>6570</v>
      </c>
      <c r="H100" s="61">
        <v>0</v>
      </c>
      <c r="I100" s="61">
        <v>0</v>
      </c>
      <c r="J100" s="61">
        <v>0</v>
      </c>
      <c r="K100" s="62">
        <v>0</v>
      </c>
      <c r="L100" s="31" t="s">
        <v>9</v>
      </c>
    </row>
    <row r="101" spans="1:14" ht="24" customHeight="1" x14ac:dyDescent="0.25">
      <c r="A101" s="55">
        <v>469</v>
      </c>
      <c r="B101" s="38">
        <v>5474</v>
      </c>
      <c r="C101" s="56" t="s">
        <v>124</v>
      </c>
      <c r="D101" s="14">
        <f>G101</f>
        <v>3000</v>
      </c>
      <c r="E101" s="61">
        <v>0</v>
      </c>
      <c r="F101" s="61">
        <v>3000</v>
      </c>
      <c r="G101" s="16">
        <v>3000</v>
      </c>
      <c r="H101" s="61">
        <v>0</v>
      </c>
      <c r="I101" s="61">
        <v>0</v>
      </c>
      <c r="J101" s="61">
        <v>0</v>
      </c>
      <c r="K101" s="62">
        <v>0</v>
      </c>
      <c r="L101" s="18" t="s">
        <v>24</v>
      </c>
      <c r="N101" s="33"/>
    </row>
    <row r="102" spans="1:14" ht="24" customHeight="1" x14ac:dyDescent="0.25">
      <c r="A102" s="55">
        <v>470</v>
      </c>
      <c r="B102" s="38">
        <v>5385</v>
      </c>
      <c r="C102" s="56" t="s">
        <v>152</v>
      </c>
      <c r="D102" s="14">
        <f>SUM(E102:K102)</f>
        <v>3500</v>
      </c>
      <c r="E102" s="61">
        <v>0</v>
      </c>
      <c r="F102" s="61">
        <v>0</v>
      </c>
      <c r="G102" s="16">
        <v>3500</v>
      </c>
      <c r="H102" s="61">
        <v>0</v>
      </c>
      <c r="I102" s="61">
        <v>0</v>
      </c>
      <c r="J102" s="61">
        <v>0</v>
      </c>
      <c r="K102" s="62">
        <v>0</v>
      </c>
      <c r="L102" s="18" t="s">
        <v>24</v>
      </c>
      <c r="N102" s="33"/>
    </row>
    <row r="103" spans="1:14" s="33" customFormat="1" ht="15.75" customHeight="1" thickBot="1" x14ac:dyDescent="0.3">
      <c r="A103" s="161" t="s">
        <v>125</v>
      </c>
      <c r="B103" s="162"/>
      <c r="C103" s="163"/>
      <c r="D103" s="48">
        <f>SUM(D68:D102)</f>
        <v>729352</v>
      </c>
      <c r="E103" s="48">
        <f t="shared" ref="E103:K103" si="12">SUM(E68:E102)</f>
        <v>3402</v>
      </c>
      <c r="F103" s="48">
        <f t="shared" si="12"/>
        <v>33043</v>
      </c>
      <c r="G103" s="48">
        <f t="shared" si="12"/>
        <v>249910</v>
      </c>
      <c r="H103" s="48">
        <f t="shared" si="12"/>
        <v>131400</v>
      </c>
      <c r="I103" s="48">
        <f t="shared" si="12"/>
        <v>207200</v>
      </c>
      <c r="J103" s="48">
        <f t="shared" si="12"/>
        <v>0</v>
      </c>
      <c r="K103" s="48">
        <f t="shared" si="12"/>
        <v>0</v>
      </c>
      <c r="L103" s="49"/>
      <c r="M103" s="3"/>
    </row>
    <row r="104" spans="1:14" s="33" customFormat="1" ht="18" customHeight="1" x14ac:dyDescent="0.25">
      <c r="A104" s="164" t="s">
        <v>11</v>
      </c>
      <c r="B104" s="165"/>
      <c r="C104" s="165"/>
      <c r="D104" s="165"/>
      <c r="E104" s="165"/>
      <c r="F104" s="165"/>
      <c r="G104" s="165"/>
      <c r="H104" s="165"/>
      <c r="I104" s="165"/>
      <c r="J104" s="165"/>
      <c r="K104" s="165"/>
      <c r="L104" s="166"/>
      <c r="M104" s="3"/>
    </row>
    <row r="105" spans="1:14" s="33" customFormat="1" ht="24" customHeight="1" x14ac:dyDescent="0.25">
      <c r="A105" s="52">
        <v>537</v>
      </c>
      <c r="B105" s="13">
        <v>5100</v>
      </c>
      <c r="C105" s="20" t="s">
        <v>126</v>
      </c>
      <c r="D105" s="63">
        <f t="shared" ref="D105:D109" si="13">SUM(E105:K105)</f>
        <v>341853</v>
      </c>
      <c r="E105" s="64">
        <v>67343</v>
      </c>
      <c r="F105" s="64">
        <v>34044</v>
      </c>
      <c r="G105" s="65">
        <v>16654</v>
      </c>
      <c r="H105" s="64">
        <v>16807</v>
      </c>
      <c r="I105" s="64">
        <v>16875</v>
      </c>
      <c r="J105" s="64">
        <v>16942</v>
      </c>
      <c r="K105" s="64">
        <v>173188</v>
      </c>
      <c r="L105" s="66" t="s">
        <v>54</v>
      </c>
      <c r="M105" s="3"/>
    </row>
    <row r="106" spans="1:14" s="33" customFormat="1" ht="24" customHeight="1" x14ac:dyDescent="0.25">
      <c r="A106" s="12">
        <v>539</v>
      </c>
      <c r="B106" s="67">
        <v>5764</v>
      </c>
      <c r="C106" s="56" t="s">
        <v>127</v>
      </c>
      <c r="D106" s="63">
        <f>SUM(E106:K106)+54</f>
        <v>56054</v>
      </c>
      <c r="E106" s="15">
        <v>0</v>
      </c>
      <c r="F106" s="15">
        <v>5000</v>
      </c>
      <c r="G106" s="16">
        <v>51000</v>
      </c>
      <c r="H106" s="15">
        <v>0</v>
      </c>
      <c r="I106" s="15">
        <v>0</v>
      </c>
      <c r="J106" s="15">
        <v>0</v>
      </c>
      <c r="K106" s="15">
        <v>0</v>
      </c>
      <c r="L106" s="31" t="s">
        <v>81</v>
      </c>
      <c r="M106" s="3"/>
    </row>
    <row r="107" spans="1:14" s="33" customFormat="1" ht="24" customHeight="1" x14ac:dyDescent="0.25">
      <c r="A107" s="12">
        <v>540</v>
      </c>
      <c r="B107" s="38">
        <v>5762</v>
      </c>
      <c r="C107" s="20" t="s">
        <v>128</v>
      </c>
      <c r="D107" s="54">
        <f>SUM(E107:K107)</f>
        <v>20500</v>
      </c>
      <c r="E107" s="15">
        <v>0</v>
      </c>
      <c r="F107" s="15">
        <v>0</v>
      </c>
      <c r="G107" s="16">
        <v>5125</v>
      </c>
      <c r="H107" s="15">
        <v>5125</v>
      </c>
      <c r="I107" s="15">
        <v>10250</v>
      </c>
      <c r="J107" s="15">
        <v>0</v>
      </c>
      <c r="K107" s="15">
        <v>0</v>
      </c>
      <c r="L107" s="66" t="s">
        <v>9</v>
      </c>
      <c r="M107" s="3"/>
    </row>
    <row r="108" spans="1:14" s="33" customFormat="1" ht="24" customHeight="1" x14ac:dyDescent="0.25">
      <c r="A108" s="12">
        <v>542</v>
      </c>
      <c r="B108" s="38">
        <v>5761</v>
      </c>
      <c r="C108" s="20" t="s">
        <v>129</v>
      </c>
      <c r="D108" s="63">
        <f>SUM(E108:K108)</f>
        <v>45200</v>
      </c>
      <c r="E108" s="15">
        <v>0</v>
      </c>
      <c r="F108" s="15">
        <v>200</v>
      </c>
      <c r="G108" s="16">
        <v>2250</v>
      </c>
      <c r="H108" s="15">
        <v>22000</v>
      </c>
      <c r="I108" s="15">
        <v>20750</v>
      </c>
      <c r="J108" s="15">
        <v>0</v>
      </c>
      <c r="K108" s="15">
        <v>0</v>
      </c>
      <c r="L108" s="66" t="s">
        <v>9</v>
      </c>
      <c r="M108" s="3"/>
    </row>
    <row r="109" spans="1:14" s="33" customFormat="1" ht="24" customHeight="1" x14ac:dyDescent="0.25">
      <c r="A109" s="12">
        <v>544</v>
      </c>
      <c r="B109" s="68">
        <v>5482</v>
      </c>
      <c r="C109" s="20" t="s">
        <v>130</v>
      </c>
      <c r="D109" s="63">
        <f t="shared" si="13"/>
        <v>51325.5</v>
      </c>
      <c r="E109" s="15">
        <v>1201.5</v>
      </c>
      <c r="F109" s="15">
        <v>50</v>
      </c>
      <c r="G109" s="16">
        <v>45874</v>
      </c>
      <c r="H109" s="15">
        <v>4200</v>
      </c>
      <c r="I109" s="15">
        <v>0</v>
      </c>
      <c r="J109" s="15">
        <v>0</v>
      </c>
      <c r="K109" s="15">
        <v>0</v>
      </c>
      <c r="L109" s="66" t="s">
        <v>54</v>
      </c>
      <c r="M109" s="3"/>
    </row>
    <row r="110" spans="1:14" s="33" customFormat="1" ht="24" customHeight="1" x14ac:dyDescent="0.25">
      <c r="A110" s="12">
        <v>546</v>
      </c>
      <c r="B110" s="68">
        <v>5684</v>
      </c>
      <c r="C110" s="56" t="s">
        <v>131</v>
      </c>
      <c r="D110" s="63">
        <f>SUM(E110:K110)+1000</f>
        <v>63500</v>
      </c>
      <c r="E110" s="15">
        <v>0</v>
      </c>
      <c r="F110" s="15">
        <v>5182</v>
      </c>
      <c r="G110" s="16">
        <v>57318</v>
      </c>
      <c r="H110" s="15">
        <v>0</v>
      </c>
      <c r="I110" s="15">
        <v>0</v>
      </c>
      <c r="J110" s="15">
        <v>0</v>
      </c>
      <c r="K110" s="15">
        <v>0</v>
      </c>
      <c r="L110" s="31" t="s">
        <v>81</v>
      </c>
      <c r="M110" s="3"/>
    </row>
    <row r="111" spans="1:14" s="11" customFormat="1" ht="24" customHeight="1" x14ac:dyDescent="0.25">
      <c r="A111" s="12">
        <v>548</v>
      </c>
      <c r="B111" s="38">
        <v>5594</v>
      </c>
      <c r="C111" s="20" t="s">
        <v>132</v>
      </c>
      <c r="D111" s="54">
        <f>SUM(E111:K111)+46</f>
        <v>60396</v>
      </c>
      <c r="E111" s="15">
        <v>0</v>
      </c>
      <c r="F111" s="15">
        <v>5776</v>
      </c>
      <c r="G111" s="16">
        <v>574</v>
      </c>
      <c r="H111" s="15">
        <v>54000</v>
      </c>
      <c r="I111" s="15">
        <v>0</v>
      </c>
      <c r="J111" s="15">
        <v>0</v>
      </c>
      <c r="K111" s="15">
        <v>0</v>
      </c>
      <c r="L111" s="31" t="s">
        <v>81</v>
      </c>
      <c r="M111" s="4"/>
    </row>
    <row r="112" spans="1:14" s="33" customFormat="1" ht="34.5" customHeight="1" x14ac:dyDescent="0.25">
      <c r="A112" s="12">
        <v>550</v>
      </c>
      <c r="B112" s="38">
        <v>5765</v>
      </c>
      <c r="C112" s="20" t="s">
        <v>133</v>
      </c>
      <c r="D112" s="63">
        <f>SUM(E112:K112)+850</f>
        <v>62800</v>
      </c>
      <c r="E112" s="15">
        <v>0</v>
      </c>
      <c r="F112" s="15">
        <v>0</v>
      </c>
      <c r="G112" s="16">
        <v>21950</v>
      </c>
      <c r="H112" s="15">
        <v>20000</v>
      </c>
      <c r="I112" s="15">
        <v>20000</v>
      </c>
      <c r="J112" s="15">
        <v>0</v>
      </c>
      <c r="K112" s="15">
        <v>0</v>
      </c>
      <c r="L112" s="31" t="s">
        <v>95</v>
      </c>
      <c r="M112" s="3"/>
    </row>
    <row r="113" spans="1:14" s="11" customFormat="1" ht="24" customHeight="1" x14ac:dyDescent="0.25">
      <c r="A113" s="12">
        <v>552</v>
      </c>
      <c r="B113" s="39">
        <v>5689</v>
      </c>
      <c r="C113" s="20" t="s">
        <v>134</v>
      </c>
      <c r="D113" s="54">
        <f>SUM(E113:K113)</f>
        <v>35500</v>
      </c>
      <c r="E113" s="15">
        <v>0</v>
      </c>
      <c r="F113" s="15">
        <v>0</v>
      </c>
      <c r="G113" s="16">
        <v>5500</v>
      </c>
      <c r="H113" s="15">
        <v>30000</v>
      </c>
      <c r="I113" s="15">
        <v>0</v>
      </c>
      <c r="J113" s="15">
        <v>0</v>
      </c>
      <c r="K113" s="15">
        <v>0</v>
      </c>
      <c r="L113" s="31" t="s">
        <v>9</v>
      </c>
      <c r="M113" s="4"/>
    </row>
    <row r="114" spans="1:14" s="11" customFormat="1" ht="34.5" customHeight="1" x14ac:dyDescent="0.25">
      <c r="A114" s="12">
        <v>553</v>
      </c>
      <c r="B114" s="39"/>
      <c r="C114" s="20" t="s">
        <v>135</v>
      </c>
      <c r="D114" s="54">
        <f>SUM(E114:K114)+6000</f>
        <v>44000</v>
      </c>
      <c r="E114" s="15">
        <v>0</v>
      </c>
      <c r="F114" s="15">
        <v>0</v>
      </c>
      <c r="G114" s="16">
        <v>38000</v>
      </c>
      <c r="H114" s="15">
        <v>0</v>
      </c>
      <c r="I114" s="15">
        <v>0</v>
      </c>
      <c r="J114" s="15">
        <v>0</v>
      </c>
      <c r="K114" s="15">
        <v>0</v>
      </c>
      <c r="L114" s="31" t="s">
        <v>95</v>
      </c>
      <c r="M114" s="4"/>
    </row>
    <row r="115" spans="1:14" s="11" customFormat="1" ht="24" customHeight="1" x14ac:dyDescent="0.25">
      <c r="A115" s="12">
        <v>555</v>
      </c>
      <c r="B115" s="39"/>
      <c r="C115" s="20" t="s">
        <v>136</v>
      </c>
      <c r="D115" s="54">
        <f t="shared" ref="D115:D121" si="14">SUM(E115:K115)</f>
        <v>188400</v>
      </c>
      <c r="E115" s="15">
        <v>460</v>
      </c>
      <c r="F115" s="15">
        <v>3327</v>
      </c>
      <c r="G115" s="16">
        <v>1073</v>
      </c>
      <c r="H115" s="15">
        <v>60000</v>
      </c>
      <c r="I115" s="15">
        <v>90000</v>
      </c>
      <c r="J115" s="15">
        <v>33540</v>
      </c>
      <c r="K115" s="15">
        <v>0</v>
      </c>
      <c r="L115" s="31" t="s">
        <v>9</v>
      </c>
      <c r="M115" s="4"/>
    </row>
    <row r="116" spans="1:14" s="11" customFormat="1" ht="24" customHeight="1" x14ac:dyDescent="0.25">
      <c r="A116" s="12">
        <v>557</v>
      </c>
      <c r="B116" s="39"/>
      <c r="C116" s="20" t="s">
        <v>137</v>
      </c>
      <c r="D116" s="54">
        <f t="shared" si="14"/>
        <v>3000</v>
      </c>
      <c r="E116" s="15">
        <v>65</v>
      </c>
      <c r="F116" s="15">
        <v>0</v>
      </c>
      <c r="G116" s="16">
        <v>2935</v>
      </c>
      <c r="H116" s="15">
        <v>0</v>
      </c>
      <c r="I116" s="15">
        <v>0</v>
      </c>
      <c r="J116" s="15">
        <v>0</v>
      </c>
      <c r="K116" s="15">
        <v>0</v>
      </c>
      <c r="L116" s="31" t="s">
        <v>9</v>
      </c>
      <c r="M116" s="4"/>
    </row>
    <row r="117" spans="1:14" s="11" customFormat="1" ht="24" customHeight="1" x14ac:dyDescent="0.25">
      <c r="A117" s="12">
        <v>558</v>
      </c>
      <c r="B117" s="39"/>
      <c r="C117" s="20" t="s">
        <v>138</v>
      </c>
      <c r="D117" s="54">
        <f t="shared" si="14"/>
        <v>2500</v>
      </c>
      <c r="E117" s="15">
        <v>48</v>
      </c>
      <c r="F117" s="15">
        <v>1831</v>
      </c>
      <c r="G117" s="16">
        <v>621</v>
      </c>
      <c r="H117" s="15">
        <v>0</v>
      </c>
      <c r="I117" s="15">
        <v>0</v>
      </c>
      <c r="J117" s="15">
        <v>0</v>
      </c>
      <c r="K117" s="15">
        <v>0</v>
      </c>
      <c r="L117" s="31" t="s">
        <v>9</v>
      </c>
      <c r="M117" s="4"/>
    </row>
    <row r="118" spans="1:14" s="11" customFormat="1" ht="34.5" customHeight="1" x14ac:dyDescent="0.25">
      <c r="A118" s="12">
        <v>560</v>
      </c>
      <c r="B118" s="39"/>
      <c r="C118" s="20" t="s">
        <v>139</v>
      </c>
      <c r="D118" s="54">
        <f t="shared" si="14"/>
        <v>25000</v>
      </c>
      <c r="E118" s="15">
        <v>73</v>
      </c>
      <c r="F118" s="15">
        <v>4927</v>
      </c>
      <c r="G118" s="16">
        <v>20000</v>
      </c>
      <c r="H118" s="15">
        <v>0</v>
      </c>
      <c r="I118" s="15">
        <v>0</v>
      </c>
      <c r="J118" s="15">
        <v>0</v>
      </c>
      <c r="K118" s="15">
        <v>0</v>
      </c>
      <c r="L118" s="31" t="s">
        <v>9</v>
      </c>
      <c r="M118" s="4"/>
    </row>
    <row r="119" spans="1:14" s="11" customFormat="1" ht="24" customHeight="1" x14ac:dyDescent="0.25">
      <c r="A119" s="12">
        <v>562</v>
      </c>
      <c r="B119" s="39"/>
      <c r="C119" s="20" t="s">
        <v>160</v>
      </c>
      <c r="D119" s="54">
        <f t="shared" si="14"/>
        <v>4500</v>
      </c>
      <c r="E119" s="15">
        <v>0</v>
      </c>
      <c r="F119" s="15">
        <v>0</v>
      </c>
      <c r="G119" s="16">
        <v>4500</v>
      </c>
      <c r="H119" s="15">
        <v>0</v>
      </c>
      <c r="I119" s="15">
        <v>0</v>
      </c>
      <c r="J119" s="15">
        <v>0</v>
      </c>
      <c r="K119" s="15">
        <v>0</v>
      </c>
      <c r="L119" s="31" t="s">
        <v>9</v>
      </c>
      <c r="M119" s="4"/>
    </row>
    <row r="120" spans="1:14" s="33" customFormat="1" ht="24" customHeight="1" x14ac:dyDescent="0.25">
      <c r="A120" s="73">
        <v>563</v>
      </c>
      <c r="B120" s="69"/>
      <c r="C120" s="56" t="s">
        <v>140</v>
      </c>
      <c r="D120" s="54">
        <f>SUM(E120:K120)</f>
        <v>30000</v>
      </c>
      <c r="E120" s="70">
        <v>0</v>
      </c>
      <c r="F120" s="70">
        <v>0</v>
      </c>
      <c r="G120" s="71">
        <v>30000</v>
      </c>
      <c r="H120" s="61">
        <v>0</v>
      </c>
      <c r="I120" s="61">
        <v>0</v>
      </c>
      <c r="J120" s="15">
        <v>0</v>
      </c>
      <c r="K120" s="15">
        <v>0</v>
      </c>
      <c r="L120" s="72" t="s">
        <v>9</v>
      </c>
      <c r="M120" s="3"/>
    </row>
    <row r="121" spans="1:14" s="11" customFormat="1" ht="15" customHeight="1" x14ac:dyDescent="0.25">
      <c r="A121" s="12">
        <v>565</v>
      </c>
      <c r="B121" s="39"/>
      <c r="C121" s="20" t="s">
        <v>141</v>
      </c>
      <c r="D121" s="54">
        <f t="shared" si="14"/>
        <v>3000</v>
      </c>
      <c r="E121" s="15">
        <v>0</v>
      </c>
      <c r="F121" s="15">
        <v>200</v>
      </c>
      <c r="G121" s="16">
        <v>2800</v>
      </c>
      <c r="H121" s="15">
        <v>0</v>
      </c>
      <c r="I121" s="15">
        <v>0</v>
      </c>
      <c r="J121" s="15">
        <v>0</v>
      </c>
      <c r="K121" s="15">
        <v>0</v>
      </c>
      <c r="L121" s="31" t="s">
        <v>9</v>
      </c>
      <c r="M121" s="4"/>
    </row>
    <row r="122" spans="1:14" s="11" customFormat="1" ht="24" customHeight="1" x14ac:dyDescent="0.25">
      <c r="A122" s="73">
        <v>566</v>
      </c>
      <c r="B122" s="74">
        <v>5693</v>
      </c>
      <c r="C122" s="75" t="s">
        <v>142</v>
      </c>
      <c r="D122" s="76">
        <f>G122</f>
        <v>30000</v>
      </c>
      <c r="E122" s="70">
        <v>0</v>
      </c>
      <c r="F122" s="70">
        <v>31560</v>
      </c>
      <c r="G122" s="71">
        <v>30000</v>
      </c>
      <c r="H122" s="15">
        <v>0</v>
      </c>
      <c r="I122" s="15">
        <v>0</v>
      </c>
      <c r="J122" s="15">
        <v>0</v>
      </c>
      <c r="K122" s="15">
        <v>0</v>
      </c>
      <c r="L122" s="18" t="s">
        <v>24</v>
      </c>
      <c r="M122" s="4"/>
      <c r="N122" s="33"/>
    </row>
    <row r="123" spans="1:14" s="11" customFormat="1" ht="24" customHeight="1" x14ac:dyDescent="0.25">
      <c r="A123" s="73">
        <v>567</v>
      </c>
      <c r="B123" s="77">
        <v>5162</v>
      </c>
      <c r="C123" s="56" t="s">
        <v>159</v>
      </c>
      <c r="D123" s="54">
        <f>SUM(E123:K123)</f>
        <v>12000</v>
      </c>
      <c r="E123" s="61">
        <v>0</v>
      </c>
      <c r="F123" s="61">
        <v>6000</v>
      </c>
      <c r="G123" s="78">
        <v>6000</v>
      </c>
      <c r="H123" s="61">
        <v>0</v>
      </c>
      <c r="I123" s="61">
        <v>0</v>
      </c>
      <c r="J123" s="61">
        <v>0</v>
      </c>
      <c r="K123" s="61">
        <v>0</v>
      </c>
      <c r="L123" s="72" t="s">
        <v>9</v>
      </c>
      <c r="M123" s="4"/>
    </row>
    <row r="124" spans="1:14" s="11" customFormat="1" ht="15" customHeight="1" x14ac:dyDescent="0.25">
      <c r="A124" s="73">
        <v>568</v>
      </c>
      <c r="B124" s="38">
        <v>5763</v>
      </c>
      <c r="C124" s="56" t="s">
        <v>143</v>
      </c>
      <c r="D124" s="54">
        <f>SUM(E124:K124)</f>
        <v>2000</v>
      </c>
      <c r="E124" s="15">
        <v>0</v>
      </c>
      <c r="F124" s="15">
        <v>0</v>
      </c>
      <c r="G124" s="16">
        <v>2000</v>
      </c>
      <c r="H124" s="15">
        <v>0</v>
      </c>
      <c r="I124" s="15">
        <v>0</v>
      </c>
      <c r="J124" s="15">
        <v>0</v>
      </c>
      <c r="K124" s="15">
        <v>0</v>
      </c>
      <c r="L124" s="31" t="s">
        <v>9</v>
      </c>
      <c r="M124" s="4"/>
    </row>
    <row r="125" spans="1:14" s="11" customFormat="1" ht="34.5" customHeight="1" x14ac:dyDescent="0.25">
      <c r="A125" s="12">
        <v>569</v>
      </c>
      <c r="B125" s="38"/>
      <c r="C125" s="20" t="s">
        <v>144</v>
      </c>
      <c r="D125" s="54">
        <f>SUM(E125:K125)+1680</f>
        <v>9680</v>
      </c>
      <c r="E125" s="15">
        <v>0</v>
      </c>
      <c r="F125" s="15">
        <v>0</v>
      </c>
      <c r="G125" s="16">
        <v>8000</v>
      </c>
      <c r="H125" s="15">
        <v>0</v>
      </c>
      <c r="I125" s="15">
        <v>0</v>
      </c>
      <c r="J125" s="15">
        <v>0</v>
      </c>
      <c r="K125" s="15">
        <v>0</v>
      </c>
      <c r="L125" s="31" t="s">
        <v>95</v>
      </c>
      <c r="M125" s="4"/>
    </row>
    <row r="126" spans="1:14" s="33" customFormat="1" ht="24" customHeight="1" x14ac:dyDescent="0.25">
      <c r="A126" s="12">
        <v>570</v>
      </c>
      <c r="B126" s="38"/>
      <c r="C126" s="56" t="s">
        <v>145</v>
      </c>
      <c r="D126" s="54">
        <f t="shared" ref="D126" si="15">SUM(E126:K126)</f>
        <v>500</v>
      </c>
      <c r="E126" s="15">
        <v>0</v>
      </c>
      <c r="F126" s="15">
        <v>0</v>
      </c>
      <c r="G126" s="16">
        <v>500</v>
      </c>
      <c r="H126" s="61">
        <v>0</v>
      </c>
      <c r="I126" s="61">
        <v>0</v>
      </c>
      <c r="J126" s="15">
        <v>0</v>
      </c>
      <c r="K126" s="15">
        <v>0</v>
      </c>
      <c r="L126" s="72" t="s">
        <v>9</v>
      </c>
      <c r="M126" s="3"/>
    </row>
    <row r="127" spans="1:14" s="33" customFormat="1" ht="15.75" customHeight="1" thickBot="1" x14ac:dyDescent="0.3">
      <c r="A127" s="161" t="s">
        <v>12</v>
      </c>
      <c r="B127" s="162"/>
      <c r="C127" s="163"/>
      <c r="D127" s="48">
        <f t="shared" ref="D127:K127" si="16">SUM(D105:D126)</f>
        <v>1091708.5</v>
      </c>
      <c r="E127" s="48">
        <f t="shared" si="16"/>
        <v>69190.5</v>
      </c>
      <c r="F127" s="48">
        <f t="shared" si="16"/>
        <v>98097</v>
      </c>
      <c r="G127" s="48">
        <f t="shared" si="16"/>
        <v>352674</v>
      </c>
      <c r="H127" s="48">
        <f t="shared" si="16"/>
        <v>212132</v>
      </c>
      <c r="I127" s="48">
        <f t="shared" si="16"/>
        <v>157875</v>
      </c>
      <c r="J127" s="48">
        <f t="shared" si="16"/>
        <v>50482</v>
      </c>
      <c r="K127" s="48">
        <f t="shared" si="16"/>
        <v>173188</v>
      </c>
      <c r="L127" s="79"/>
    </row>
    <row r="128" spans="1:14" s="33" customFormat="1" ht="9" customHeight="1" thickBot="1" x14ac:dyDescent="0.3">
      <c r="A128" s="80"/>
      <c r="B128" s="81"/>
      <c r="C128" s="82"/>
      <c r="D128" s="82"/>
      <c r="E128" s="82"/>
      <c r="F128" s="82"/>
      <c r="G128" s="82"/>
      <c r="H128" s="82"/>
      <c r="I128" s="82"/>
      <c r="J128" s="82"/>
      <c r="K128" s="82"/>
      <c r="L128" s="83"/>
    </row>
    <row r="129" spans="1:12" s="33" customFormat="1" ht="18" customHeight="1" thickBot="1" x14ac:dyDescent="0.3">
      <c r="A129" s="167" t="s">
        <v>1</v>
      </c>
      <c r="B129" s="168"/>
      <c r="C129" s="169"/>
      <c r="D129" s="84">
        <f>SUM(D24,D31,D50,D66,D103,D13,D127,D10,D53)</f>
        <v>4430865.5</v>
      </c>
      <c r="E129" s="84">
        <f t="shared" ref="E129:K129" si="17">SUM(E24,E31,E50,E66,E103,E13,E127,E10,E53)</f>
        <v>321831.5</v>
      </c>
      <c r="F129" s="84">
        <f t="shared" si="17"/>
        <v>402041</v>
      </c>
      <c r="G129" s="84">
        <f t="shared" si="17"/>
        <v>1148153</v>
      </c>
      <c r="H129" s="84">
        <f t="shared" si="17"/>
        <v>1001799</v>
      </c>
      <c r="I129" s="84">
        <f t="shared" si="17"/>
        <v>995892</v>
      </c>
      <c r="J129" s="84">
        <f t="shared" si="17"/>
        <v>437059</v>
      </c>
      <c r="K129" s="84">
        <f t="shared" si="17"/>
        <v>174075</v>
      </c>
      <c r="L129" s="85"/>
    </row>
    <row r="130" spans="1:12" s="33" customFormat="1" ht="18" customHeight="1" x14ac:dyDescent="0.25">
      <c r="A130" s="86"/>
      <c r="B130" s="87"/>
      <c r="C130" s="87"/>
      <c r="D130" s="88"/>
      <c r="E130" s="88"/>
      <c r="F130" s="88"/>
      <c r="G130" s="88"/>
      <c r="H130" s="88"/>
      <c r="I130" s="88"/>
      <c r="J130" s="88"/>
      <c r="K130" s="88"/>
      <c r="L130" s="89"/>
    </row>
    <row r="132" spans="1:12" ht="36" customHeight="1" x14ac:dyDescent="0.25">
      <c r="A132" s="142" t="s">
        <v>151</v>
      </c>
      <c r="B132" s="142"/>
      <c r="C132" s="142"/>
      <c r="D132" s="142"/>
      <c r="E132" s="142"/>
      <c r="F132" s="142"/>
      <c r="G132" s="142"/>
      <c r="H132" s="142"/>
      <c r="I132" s="142"/>
      <c r="J132" s="142"/>
      <c r="K132" s="142"/>
      <c r="L132" s="142"/>
    </row>
    <row r="133" spans="1:12" ht="12" thickBot="1" x14ac:dyDescent="0.3"/>
    <row r="134" spans="1:12" ht="24" customHeight="1" x14ac:dyDescent="0.25">
      <c r="A134" s="150" t="s">
        <v>13</v>
      </c>
      <c r="B134" s="152" t="s">
        <v>14</v>
      </c>
      <c r="C134" s="152" t="s">
        <v>15</v>
      </c>
      <c r="D134" s="154" t="s">
        <v>16</v>
      </c>
      <c r="E134" s="156" t="s">
        <v>17</v>
      </c>
      <c r="F134" s="143" t="s">
        <v>18</v>
      </c>
      <c r="G134" s="145" t="s">
        <v>19</v>
      </c>
      <c r="H134" s="146"/>
      <c r="I134" s="146"/>
      <c r="J134" s="146"/>
      <c r="K134" s="147"/>
      <c r="L134" s="148" t="s">
        <v>2</v>
      </c>
    </row>
    <row r="135" spans="1:12" ht="24" customHeight="1" thickBot="1" x14ac:dyDescent="0.3">
      <c r="A135" s="151"/>
      <c r="B135" s="153"/>
      <c r="C135" s="153"/>
      <c r="D135" s="155"/>
      <c r="E135" s="157"/>
      <c r="F135" s="144"/>
      <c r="G135" s="102" t="s">
        <v>20</v>
      </c>
      <c r="H135" s="103" t="s">
        <v>3</v>
      </c>
      <c r="I135" s="103" t="s">
        <v>4</v>
      </c>
      <c r="J135" s="103" t="s">
        <v>5</v>
      </c>
      <c r="K135" s="104" t="s">
        <v>146</v>
      </c>
      <c r="L135" s="149"/>
    </row>
    <row r="136" spans="1:12" ht="18" customHeight="1" x14ac:dyDescent="0.25">
      <c r="A136" s="130" t="s">
        <v>8</v>
      </c>
      <c r="B136" s="131"/>
      <c r="C136" s="131"/>
      <c r="D136" s="131"/>
      <c r="E136" s="131"/>
      <c r="F136" s="131"/>
      <c r="G136" s="131"/>
      <c r="H136" s="131"/>
      <c r="I136" s="131"/>
      <c r="J136" s="131"/>
      <c r="K136" s="131"/>
      <c r="L136" s="132"/>
    </row>
    <row r="137" spans="1:12" ht="54.75" customHeight="1" x14ac:dyDescent="0.25">
      <c r="A137" s="105" t="s">
        <v>9</v>
      </c>
      <c r="B137" s="38"/>
      <c r="C137" s="106" t="s">
        <v>148</v>
      </c>
      <c r="D137" s="125">
        <f>E137+F137+G137+H137+I137+J137+K137</f>
        <v>227531</v>
      </c>
      <c r="E137" s="126">
        <v>0</v>
      </c>
      <c r="F137" s="126">
        <v>0</v>
      </c>
      <c r="G137" s="28">
        <v>0</v>
      </c>
      <c r="H137" s="126">
        <v>0</v>
      </c>
      <c r="I137" s="126">
        <v>0</v>
      </c>
      <c r="J137" s="127">
        <v>0</v>
      </c>
      <c r="K137" s="110">
        <v>227531</v>
      </c>
      <c r="L137" s="128" t="s">
        <v>153</v>
      </c>
    </row>
    <row r="138" spans="1:12" ht="15.75" customHeight="1" thickBot="1" x14ac:dyDescent="0.3">
      <c r="A138" s="139" t="s">
        <v>10</v>
      </c>
      <c r="B138" s="140"/>
      <c r="C138" s="141"/>
      <c r="D138" s="111">
        <f t="shared" ref="D138:K138" si="18">SUM(D137:D137)</f>
        <v>227531</v>
      </c>
      <c r="E138" s="111">
        <f t="shared" si="18"/>
        <v>0</v>
      </c>
      <c r="F138" s="111">
        <f t="shared" si="18"/>
        <v>0</v>
      </c>
      <c r="G138" s="111">
        <f t="shared" si="18"/>
        <v>0</v>
      </c>
      <c r="H138" s="111">
        <f t="shared" si="18"/>
        <v>0</v>
      </c>
      <c r="I138" s="111">
        <f t="shared" si="18"/>
        <v>0</v>
      </c>
      <c r="J138" s="111">
        <f t="shared" si="18"/>
        <v>0</v>
      </c>
      <c r="K138" s="111">
        <f t="shared" si="18"/>
        <v>227531</v>
      </c>
      <c r="L138" s="112"/>
    </row>
    <row r="139" spans="1:12" ht="18" customHeight="1" x14ac:dyDescent="0.25">
      <c r="A139" s="130" t="s">
        <v>70</v>
      </c>
      <c r="B139" s="131"/>
      <c r="C139" s="131"/>
      <c r="D139" s="131"/>
      <c r="E139" s="131"/>
      <c r="F139" s="131"/>
      <c r="G139" s="131"/>
      <c r="H139" s="131"/>
      <c r="I139" s="131"/>
      <c r="J139" s="131"/>
      <c r="K139" s="131"/>
      <c r="L139" s="132"/>
    </row>
    <row r="140" spans="1:12" ht="67.5" customHeight="1" x14ac:dyDescent="0.25">
      <c r="A140" s="113">
        <v>264</v>
      </c>
      <c r="B140" s="114"/>
      <c r="C140" s="106" t="s">
        <v>149</v>
      </c>
      <c r="D140" s="107">
        <f>E140+F140+G140+H140+I140+J140+K140</f>
        <v>2182</v>
      </c>
      <c r="E140" s="115">
        <v>0</v>
      </c>
      <c r="F140" s="115">
        <v>1092</v>
      </c>
      <c r="G140" s="28">
        <v>1090</v>
      </c>
      <c r="H140" s="108">
        <v>0</v>
      </c>
      <c r="I140" s="108">
        <v>0</v>
      </c>
      <c r="J140" s="109">
        <v>0</v>
      </c>
      <c r="K140" s="116">
        <v>0</v>
      </c>
      <c r="L140" s="117" t="s">
        <v>150</v>
      </c>
    </row>
    <row r="141" spans="1:12" ht="15.75" customHeight="1" thickBot="1" x14ac:dyDescent="0.3">
      <c r="A141" s="133" t="s">
        <v>73</v>
      </c>
      <c r="B141" s="134"/>
      <c r="C141" s="135"/>
      <c r="D141" s="118">
        <f t="shared" ref="D141:K141" si="19">SUM(D140:D140)</f>
        <v>2182</v>
      </c>
      <c r="E141" s="118">
        <f t="shared" si="19"/>
        <v>0</v>
      </c>
      <c r="F141" s="118">
        <f t="shared" si="19"/>
        <v>1092</v>
      </c>
      <c r="G141" s="118">
        <f t="shared" si="19"/>
        <v>1090</v>
      </c>
      <c r="H141" s="118">
        <f t="shared" si="19"/>
        <v>0</v>
      </c>
      <c r="I141" s="118">
        <f t="shared" si="19"/>
        <v>0</v>
      </c>
      <c r="J141" s="118">
        <f t="shared" si="19"/>
        <v>0</v>
      </c>
      <c r="K141" s="118">
        <f t="shared" si="19"/>
        <v>0</v>
      </c>
      <c r="L141" s="119"/>
    </row>
    <row r="142" spans="1:12" ht="12" thickBot="1" x14ac:dyDescent="0.3">
      <c r="A142" s="120"/>
      <c r="B142" s="121"/>
      <c r="C142" s="120"/>
      <c r="D142" s="120"/>
      <c r="E142" s="120"/>
      <c r="F142" s="120"/>
      <c r="G142" s="120"/>
      <c r="H142" s="120"/>
      <c r="I142" s="120"/>
      <c r="J142" s="120"/>
      <c r="K142" s="120"/>
      <c r="L142" s="122"/>
    </row>
    <row r="143" spans="1:12" ht="18" customHeight="1" thickBot="1" x14ac:dyDescent="0.3">
      <c r="A143" s="136" t="s">
        <v>1</v>
      </c>
      <c r="B143" s="137"/>
      <c r="C143" s="138"/>
      <c r="D143" s="123">
        <f>D138+D141</f>
        <v>229713</v>
      </c>
      <c r="E143" s="123">
        <f t="shared" ref="E143:K143" si="20">E138+E141</f>
        <v>0</v>
      </c>
      <c r="F143" s="123">
        <f t="shared" si="20"/>
        <v>1092</v>
      </c>
      <c r="G143" s="123">
        <f t="shared" si="20"/>
        <v>1090</v>
      </c>
      <c r="H143" s="123">
        <f t="shared" si="20"/>
        <v>0</v>
      </c>
      <c r="I143" s="123">
        <f t="shared" si="20"/>
        <v>0</v>
      </c>
      <c r="J143" s="123">
        <f t="shared" si="20"/>
        <v>0</v>
      </c>
      <c r="K143" s="123">
        <f t="shared" si="20"/>
        <v>227531</v>
      </c>
      <c r="L143" s="124"/>
    </row>
  </sheetData>
  <mergeCells count="40">
    <mergeCell ref="A1:L1"/>
    <mergeCell ref="A3:A4"/>
    <mergeCell ref="B3:B4"/>
    <mergeCell ref="C3:C4"/>
    <mergeCell ref="D3:D4"/>
    <mergeCell ref="E3:E4"/>
    <mergeCell ref="F3:F4"/>
    <mergeCell ref="G3:K3"/>
    <mergeCell ref="L3:L4"/>
    <mergeCell ref="A66:C66"/>
    <mergeCell ref="A5:L5"/>
    <mergeCell ref="A10:C10"/>
    <mergeCell ref="A11:L11"/>
    <mergeCell ref="A13:C13"/>
    <mergeCell ref="A14:L14"/>
    <mergeCell ref="A24:C24"/>
    <mergeCell ref="A25:L25"/>
    <mergeCell ref="A32:L32"/>
    <mergeCell ref="A50:C50"/>
    <mergeCell ref="A51:L51"/>
    <mergeCell ref="A54:L54"/>
    <mergeCell ref="A67:L67"/>
    <mergeCell ref="A103:C103"/>
    <mergeCell ref="A104:L104"/>
    <mergeCell ref="A127:C127"/>
    <mergeCell ref="A129:C129"/>
    <mergeCell ref="A132:L132"/>
    <mergeCell ref="F134:F135"/>
    <mergeCell ref="G134:K134"/>
    <mergeCell ref="L134:L135"/>
    <mergeCell ref="A134:A135"/>
    <mergeCell ref="B134:B135"/>
    <mergeCell ref="C134:C135"/>
    <mergeCell ref="D134:D135"/>
    <mergeCell ref="E134:E135"/>
    <mergeCell ref="A139:L139"/>
    <mergeCell ref="A141:C141"/>
    <mergeCell ref="A143:C143"/>
    <mergeCell ref="A136:L136"/>
    <mergeCell ref="A138:C138"/>
  </mergeCells>
  <printOptions horizontalCentered="1"/>
  <pageMargins left="0.39370078740157483" right="0.39370078740157483" top="0.78740157480314965" bottom="0.39370078740157483" header="0.31496062992125984" footer="0.11811023622047245"/>
  <pageSetup paperSize="9" scale="83" firstPageNumber="8" fitToHeight="0" orientation="landscape" r:id="rId1"/>
  <headerFooter>
    <oddHeader>&amp;L&amp;"Tahoma,Kurzíva"&amp;10Návrh rozpočtu na rok 2019
Příloha č. 9&amp;R&amp;"Tahoma,Kurzíva"&amp;10Přehled akcí reprodukce majetku kraje včetně závazků kraje vyvolaných pro rok 2020 a další léta
a ostatních akcí vyvolávajících nové závazky pro rok 2020 a další léta</oddHeader>
    <oddFooter>&amp;C&amp;"Tahoma,Obyčejné"&amp;10&amp;P</oddFooter>
  </headerFooter>
  <rowBreaks count="6" manualBreakCount="6">
    <brk id="24" max="16383" man="1"/>
    <brk id="46" max="16383" man="1"/>
    <brk id="66" max="16383" man="1"/>
    <brk id="85" max="16383" man="1"/>
    <brk id="103" max="16383" man="1"/>
    <brk id="125" max="16383" man="1"/>
  </rowBreaks>
  <ignoredErrors>
    <ignoredError sqref="G4:K4 G135:K135" numberStoredAsText="1"/>
    <ignoredError sqref="D19 D81 D99 D101 D106 D114 D122 D1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RMK a závazky</vt:lpstr>
      <vt:lpstr>'RMK a závazky'!Názvy_tisku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cp:lastPrinted>2018-11-26T11:12:57Z</cp:lastPrinted>
  <dcterms:created xsi:type="dcterms:W3CDTF">2018-10-22T05:33:16Z</dcterms:created>
  <dcterms:modified xsi:type="dcterms:W3CDTF">2018-11-26T15:07:45Z</dcterms:modified>
</cp:coreProperties>
</file>