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0\11 - Mat. do ZK\2MAT do ZK-prac\"/>
    </mc:Choice>
  </mc:AlternateContent>
  <bookViews>
    <workbookView xWindow="0" yWindow="0" windowWidth="28800" windowHeight="12435"/>
  </bookViews>
  <sheets>
    <sheet name="RMK a závazky" sheetId="1" r:id="rId1"/>
  </sheets>
  <externalReferences>
    <externalReference r:id="rId2"/>
  </externalReferences>
  <definedNames>
    <definedName name="kurz">[1]rozhodnutí!$N$31</definedName>
    <definedName name="_xlnm.Print_Titles" localSheetId="0">'RMK a závazky'!$2:$4</definedName>
    <definedName name="Z_038CF6B2_7B3F_4A01_A462_2733E395149B_.wvu.Cols" localSheetId="0" hidden="1">'RMK a závazky'!$B:$B</definedName>
    <definedName name="Z_038CF6B2_7B3F_4A01_A462_2733E395149B_.wvu.PrintArea" localSheetId="0" hidden="1">'RMK a závazky'!$A$1:$L$117</definedName>
    <definedName name="Z_038CF6B2_7B3F_4A01_A462_2733E395149B_.wvu.PrintTitles" localSheetId="0" hidden="1">'RMK a závazky'!$2:$4</definedName>
    <definedName name="Z_06955F1B_5DDC_4ACB_AC47_06215168C130_.wvu.Cols" localSheetId="0" hidden="1">'RMK a závazky'!$B:$B</definedName>
    <definedName name="Z_06955F1B_5DDC_4ACB_AC47_06215168C130_.wvu.PrintArea" localSheetId="0" hidden="1">'RMK a závazky'!$A$1:$L$117</definedName>
    <definedName name="Z_06955F1B_5DDC_4ACB_AC47_06215168C130_.wvu.PrintTitles" localSheetId="0" hidden="1">'RMK a závazky'!$2:$4</definedName>
    <definedName name="Z_61B615FA_A35B_4CBE_9433_E2564F62A4F7_.wvu.Cols" localSheetId="0" hidden="1">'RMK a závazky'!$B:$B</definedName>
    <definedName name="Z_61B615FA_A35B_4CBE_9433_E2564F62A4F7_.wvu.PrintArea" localSheetId="0" hidden="1">'RMK a závazky'!$A$1:$L$117</definedName>
    <definedName name="Z_61B615FA_A35B_4CBE_9433_E2564F62A4F7_.wvu.PrintTitles" localSheetId="0" hidden="1">'RMK a závazky'!$2:$4</definedName>
    <definedName name="Z_8135008D_FA09_47D0_A3D6_431443FF0074_.wvu.Cols" localSheetId="0" hidden="1">'RMK a závazky'!$B:$B</definedName>
    <definedName name="Z_8135008D_FA09_47D0_A3D6_431443FF0074_.wvu.PrintArea" localSheetId="0" hidden="1">'RMK a závazky'!$A$1:$L$117</definedName>
    <definedName name="Z_8135008D_FA09_47D0_A3D6_431443FF0074_.wvu.PrintTitles" localSheetId="0" hidden="1">'RMK a závazky'!$2:$4</definedName>
    <definedName name="Z_816DCA7E_FC41_44AE_85AF_FE12F0BC4BE0_.wvu.Cols" localSheetId="0" hidden="1">'RMK a závazky'!$B:$B,'RMK a závazky'!#REF!</definedName>
    <definedName name="Z_816DCA7E_FC41_44AE_85AF_FE12F0BC4BE0_.wvu.PrintArea" localSheetId="0" hidden="1">'RMK a závazky'!$A$1:$L$117</definedName>
    <definedName name="Z_816DCA7E_FC41_44AE_85AF_FE12F0BC4BE0_.wvu.PrintTitles" localSheetId="0" hidden="1">'RMK a závazky'!$2:$4</definedName>
    <definedName name="Z_A45EA3DE_5B96_4607_A0C5_478ED8E5C5A2_.wvu.Cols" localSheetId="0" hidden="1">'RMK a závazky'!$B:$B,'RMK a závazky'!#REF!</definedName>
    <definedName name="Z_A45EA3DE_5B96_4607_A0C5_478ED8E5C5A2_.wvu.PrintArea" localSheetId="0" hidden="1">'RMK a závazky'!$A$1:$L$117</definedName>
    <definedName name="Z_A45EA3DE_5B96_4607_A0C5_478ED8E5C5A2_.wvu.PrintTitles" localSheetId="0" hidden="1">'RMK a závazky'!$2:$4</definedName>
    <definedName name="Z_A75D8D73_D84E_45ED_81CC_3AB447ABD77C_.wvu.Cols" localSheetId="0" hidden="1">'RMK a závazky'!#REF!</definedName>
    <definedName name="Z_A75D8D73_D84E_45ED_81CC_3AB447ABD77C_.wvu.PrintArea" localSheetId="0" hidden="1">'RMK a závazky'!$A$1:$L$117</definedName>
    <definedName name="Z_A75D8D73_D84E_45ED_81CC_3AB447ABD77C_.wvu.PrintTitles" localSheetId="0" hidden="1">'RMK a závazky'!$2:$4</definedName>
    <definedName name="Z_AF65B0D2_A89B_4D75_B4AE_5BFEE1615BA9_.wvu.Cols" localSheetId="0" hidden="1">'RMK a závazky'!$B:$B</definedName>
    <definedName name="Z_AF65B0D2_A89B_4D75_B4AE_5BFEE1615BA9_.wvu.PrintArea" localSheetId="0" hidden="1">'RMK a závazky'!$A$1:$L$117</definedName>
    <definedName name="Z_AF65B0D2_A89B_4D75_B4AE_5BFEE1615BA9_.wvu.PrintTitles" localSheetId="0" hidden="1">'RMK a závazky'!$2:$4</definedName>
    <definedName name="Z_C49FCFC9_CF51_484E_9F6E_E5FACC7A48A4_.wvu.Cols" localSheetId="0" hidden="1">'RMK a závazky'!$B:$B,'RMK a závazky'!#REF!</definedName>
    <definedName name="Z_C49FCFC9_CF51_484E_9F6E_E5FACC7A48A4_.wvu.PrintArea" localSheetId="0" hidden="1">'RMK a závazky'!$A$1:$L$117</definedName>
    <definedName name="Z_C49FCFC9_CF51_484E_9F6E_E5FACC7A48A4_.wvu.PrintTitles" localSheetId="0" hidden="1">'RMK a závazky'!$2:$4</definedName>
    <definedName name="Z_EBE613F2_32CB_4E3D_B0BB_2E9DFB67D43D_.wvu.Cols" localSheetId="0" hidden="1">'RMK a závazky'!$B:$B</definedName>
    <definedName name="Z_EBE613F2_32CB_4E3D_B0BB_2E9DFB67D43D_.wvu.PrintArea" localSheetId="0" hidden="1">'RMK a závazky'!$A$1:$L$116</definedName>
    <definedName name="Z_EBE613F2_32CB_4E3D_B0BB_2E9DFB67D43D_.wvu.PrintTitles" localSheetId="0" hidden="1">'RMK a závazky'!$2:$4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E136" i="1" l="1"/>
  <c r="F136" i="1"/>
  <c r="G136" i="1"/>
  <c r="H136" i="1"/>
  <c r="I136" i="1"/>
  <c r="J136" i="1"/>
  <c r="K136" i="1"/>
  <c r="D136" i="1"/>
  <c r="E14" i="1" l="1"/>
  <c r="F14" i="1"/>
  <c r="G14" i="1"/>
  <c r="H14" i="1"/>
  <c r="I14" i="1"/>
  <c r="J14" i="1"/>
  <c r="K14" i="1"/>
  <c r="D13" i="1"/>
  <c r="D145" i="1" l="1"/>
  <c r="D142" i="1"/>
  <c r="D124" i="1"/>
  <c r="D125" i="1"/>
  <c r="D126" i="1"/>
  <c r="D129" i="1"/>
  <c r="D130" i="1"/>
  <c r="D131" i="1"/>
  <c r="D135" i="1"/>
  <c r="D134" i="1"/>
  <c r="D138" i="1"/>
  <c r="D23" i="1" l="1"/>
  <c r="K146" i="1" l="1"/>
  <c r="J146" i="1"/>
  <c r="I146" i="1"/>
  <c r="H146" i="1"/>
  <c r="G146" i="1"/>
  <c r="F146" i="1"/>
  <c r="E146" i="1"/>
  <c r="D146" i="1"/>
  <c r="E143" i="1"/>
  <c r="F143" i="1"/>
  <c r="G143" i="1"/>
  <c r="H143" i="1"/>
  <c r="I143" i="1"/>
  <c r="J143" i="1"/>
  <c r="K143" i="1"/>
  <c r="D143" i="1"/>
  <c r="K140" i="1"/>
  <c r="G140" i="1"/>
  <c r="H140" i="1"/>
  <c r="I140" i="1"/>
  <c r="J140" i="1"/>
  <c r="E140" i="1"/>
  <c r="F140" i="1"/>
  <c r="J132" i="1"/>
  <c r="K132" i="1"/>
  <c r="E132" i="1"/>
  <c r="F132" i="1"/>
  <c r="G132" i="1"/>
  <c r="H132" i="1"/>
  <c r="I132" i="1"/>
  <c r="D132" i="1"/>
  <c r="E127" i="1"/>
  <c r="F127" i="1"/>
  <c r="G127" i="1"/>
  <c r="H127" i="1"/>
  <c r="I127" i="1"/>
  <c r="J127" i="1"/>
  <c r="K127" i="1"/>
  <c r="D127" i="1"/>
  <c r="H148" i="1" l="1"/>
  <c r="G148" i="1"/>
  <c r="K148" i="1"/>
  <c r="J148" i="1"/>
  <c r="F148" i="1"/>
  <c r="E148" i="1"/>
  <c r="I148" i="1"/>
  <c r="D139" i="1"/>
  <c r="D140" i="1" s="1"/>
  <c r="D148" i="1" s="1"/>
  <c r="F114" i="1" l="1"/>
  <c r="G114" i="1"/>
  <c r="H114" i="1"/>
  <c r="I114" i="1"/>
  <c r="J114" i="1"/>
  <c r="K114" i="1"/>
  <c r="D6" i="1" l="1"/>
  <c r="D7" i="1"/>
  <c r="D8" i="1"/>
  <c r="E9" i="1"/>
  <c r="F9" i="1"/>
  <c r="G9" i="1"/>
  <c r="H9" i="1"/>
  <c r="I9" i="1"/>
  <c r="J9" i="1"/>
  <c r="K9" i="1"/>
  <c r="D11" i="1"/>
  <c r="D12" i="1"/>
  <c r="D16" i="1"/>
  <c r="D17" i="1"/>
  <c r="D18" i="1"/>
  <c r="D19" i="1"/>
  <c r="D20" i="1"/>
  <c r="D21" i="1"/>
  <c r="D22" i="1"/>
  <c r="D24" i="1"/>
  <c r="D25" i="1"/>
  <c r="D26" i="1"/>
  <c r="E27" i="1"/>
  <c r="F27" i="1"/>
  <c r="G27" i="1"/>
  <c r="H27" i="1"/>
  <c r="I27" i="1"/>
  <c r="J27" i="1"/>
  <c r="K27" i="1"/>
  <c r="E29" i="1"/>
  <c r="E42" i="1" s="1"/>
  <c r="D30" i="1"/>
  <c r="D31" i="1"/>
  <c r="D32" i="1"/>
  <c r="D33" i="1"/>
  <c r="D34" i="1"/>
  <c r="D35" i="1"/>
  <c r="D36" i="1"/>
  <c r="D37" i="1"/>
  <c r="D38" i="1"/>
  <c r="D39" i="1"/>
  <c r="D40" i="1"/>
  <c r="D41" i="1"/>
  <c r="F42" i="1"/>
  <c r="G42" i="1"/>
  <c r="H42" i="1"/>
  <c r="I42" i="1"/>
  <c r="J42" i="1"/>
  <c r="K42" i="1"/>
  <c r="D44" i="1"/>
  <c r="D45" i="1"/>
  <c r="D46" i="1"/>
  <c r="D47" i="1"/>
  <c r="D48" i="1"/>
  <c r="D49" i="1"/>
  <c r="D50" i="1"/>
  <c r="E51" i="1"/>
  <c r="F51" i="1"/>
  <c r="G51" i="1"/>
  <c r="H51" i="1"/>
  <c r="I51" i="1"/>
  <c r="J51" i="1"/>
  <c r="K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E95" i="1"/>
  <c r="F95" i="1"/>
  <c r="G95" i="1"/>
  <c r="H95" i="1"/>
  <c r="I95" i="1"/>
  <c r="J95" i="1"/>
  <c r="K95" i="1"/>
  <c r="E97" i="1"/>
  <c r="E114" i="1" s="1"/>
  <c r="D98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4" i="1" l="1"/>
  <c r="I116" i="1"/>
  <c r="E116" i="1"/>
  <c r="H116" i="1"/>
  <c r="K116" i="1"/>
  <c r="G116" i="1"/>
  <c r="D95" i="1"/>
  <c r="J116" i="1"/>
  <c r="F116" i="1"/>
  <c r="D97" i="1"/>
  <c r="D114" i="1" s="1"/>
  <c r="D29" i="1"/>
  <c r="D42" i="1" s="1"/>
  <c r="D27" i="1"/>
  <c r="D51" i="1"/>
  <c r="D9" i="1"/>
  <c r="D116" i="1" l="1"/>
</calcChain>
</file>

<file path=xl/sharedStrings.xml><?xml version="1.0" encoding="utf-8"?>
<sst xmlns="http://schemas.openxmlformats.org/spreadsheetml/2006/main" count="278" uniqueCount="182">
  <si>
    <t>CELKEM</t>
  </si>
  <si>
    <t>ODVĚTVÍ ZDRAVOTNICTVÍ CELKEM</t>
  </si>
  <si>
    <t>Sloupec Celkové výdaje na akci se rovná požadavku na rok 2020, jelikož nenavazuje na výdaje předchozích let.</t>
  </si>
  <si>
    <t>Obnova vozového parku (Zdravotnická záchranná služba Moravskoslezského kraje, příspěvková organizace, Ostrava)</t>
  </si>
  <si>
    <t>Pořízení zdravotnických přístrojů</t>
  </si>
  <si>
    <t>-</t>
  </si>
  <si>
    <t>Rekonstrukce stravovacího provozu (Nemocnice ve Frýdku-Místku, příspěvková organizace)</t>
  </si>
  <si>
    <t>Výstavba operačních sálů a dospávacích pokojů (Nemocnice s poliklinikou Karviná-Ráj, příspěvková organizace)</t>
  </si>
  <si>
    <t>Výstavba JIP dětského oddělení a boxu ARO (Nemocnice s poliklinikou Karviná-Ráj, příspěvková organizace)</t>
  </si>
  <si>
    <t>Vestavba sociálních zařízení (Nemocnice s poliklinikou Karviná-Ráj, příspěvková organizace)</t>
  </si>
  <si>
    <t>Rekonstrukce šaten sester (Nemocnice s poliklinikou Havířov, příspěvková organizace)</t>
  </si>
  <si>
    <t>Rozdíl do výše celkových výdajů na akci bude dokryt z vlastních zdrojů příspěvkové organizace. Přednostně budou použity vlastní zdroje příspěvkové organizace.</t>
  </si>
  <si>
    <t>Rekonstrukce hemodialýzy v budově S (Nemocnice ve Frýdku-Místku, příspěvková organizace)</t>
  </si>
  <si>
    <t>Rekonstrukce elektroinstalace Orlová (Nemocnice s poliklinikou Karviná-Ráj, příspěvková organizace)</t>
  </si>
  <si>
    <t>Odstranění příčin hrozící havárie vnitřního bazénu (Odborný léčebný ústav Metylovice - Moravskoslezské sanatorium, příspěvková organizace)</t>
  </si>
  <si>
    <t>Rekonstrukce podkroví (Odborný léčebný ústav Metylovice - Moravskoslezské sanatorium, příspěvková organizace)</t>
  </si>
  <si>
    <t>Rozdíl do výše celkových výdajů na akci byl dokryt z vlastních zdrojů příspěvkové organizace.</t>
  </si>
  <si>
    <t>Domov sester - přístavba výtahu a stavební úpravy (Slezská nemocnice v Opavě, příspěvková organizace)</t>
  </si>
  <si>
    <t>Nemocnice Havířov - ČOV (Nemocnice s poliklinikou Havířov, příspěvková organizace)</t>
  </si>
  <si>
    <t>Pavilon L - stavební úpravy (Slezská nemocnice v Opavě, příspěvková organizace)</t>
  </si>
  <si>
    <t>Pavilon H - stavební úpravy a přístavba (Slezská nemocnice v Opavě, příspěvková organizace)</t>
  </si>
  <si>
    <t>Přístavba a nástavba rehabilitace (Nemocnice Třinec, příspěvková organizace)</t>
  </si>
  <si>
    <t xml:space="preserve"> - </t>
  </si>
  <si>
    <t>Nemocnice s poliklinikou v Novém Jičíně – reinvestiční část nájemného a opravy</t>
  </si>
  <si>
    <t>ODVĚTVÍ ZDRAVOTNICTVÍ:</t>
  </si>
  <si>
    <t>ODVĚTVÍ ŠKOLSTVÍ CELKEM</t>
  </si>
  <si>
    <t>Obměna a ekologizace vozového parku v odvětví školství</t>
  </si>
  <si>
    <t xml:space="preserve">Zajištění objektové bezpečnosti škol a školských zařízení </t>
  </si>
  <si>
    <t>Pořízení zemědělské techniky (Školní statek, Opava, příspěvková organizace)</t>
  </si>
  <si>
    <t>Změna systému ústředního topení (Dětský domov a Školní jídelna, Radkov-Dubová 141, příspěvková organizace)</t>
  </si>
  <si>
    <t xml:space="preserve">Zateplení objektu školy na ul. O. Jeremiáše (Střední škola služeb a podnikání, Ostrava-Poruba, příspěvková organizace) </t>
  </si>
  <si>
    <t>Výstavba trafostanice (Střední škola techniky a služeb, Karviná, příspěvková organizace)</t>
  </si>
  <si>
    <t>Výměna zdroje vytápění hlavní školní budovy (Odborné učiliště a Praktická škola, Hlučín, příspěvková organizace)</t>
  </si>
  <si>
    <t>Výměna oken budovy školy (Základní škola a Mateřská škola, Nový Jičín, Dlouhá 54, příspěvková organizace)</t>
  </si>
  <si>
    <t>Vybudování trafostanic (Vyšší odborná škola, Střední odborná škola a Střední odborné učiliště, Kopřivnice, příspěvková organizace)</t>
  </si>
  <si>
    <t xml:space="preserve">Rozdíl do výše celkových výdajů na akci byl dokryt z vlastních zdrojů příspěvkové organizace. </t>
  </si>
  <si>
    <t xml:space="preserve">Úprava okolí školy (Obchodní akademie a Střední odborná škola logistická, Opava, příspěvková organizace)  </t>
  </si>
  <si>
    <t>Sanace suterénního zdiva (Střední škola, Bohumín, příspěvková organizace)</t>
  </si>
  <si>
    <t>Sanace hlavní budovy školy (Střední průmyslová škola stavební, Opava, příspěvková organizace)</t>
  </si>
  <si>
    <t>Sanace dvorní části budov školy (Základní umělecká škola, Nový Jičín, Derkova 1, příspěvková organizace)</t>
  </si>
  <si>
    <t>Rekonstrukce školní kuchyně a výdejny (Základní škola, Ostrava-Poruba, Čkalovova 942, příspěvková organizace)</t>
  </si>
  <si>
    <t>Rekonstrukce střechy tělocvičny (Gymnázium Olgy Havlové, Ostrava-Poruba, příspěvková organizace)</t>
  </si>
  <si>
    <t>Rekonstrukce rozvodny nízkého napětí a trafostanice (Střední škola prof. Zdeňka Matějčka, Ostrava-Poruba, příspěvková organizace)</t>
  </si>
  <si>
    <t>Rekonstrukce plynové kotelny (Gymnázium Hladnov a Jazyková škola s právem státní jazykové zkoušky, Ostrava, příspěvková organizace)</t>
  </si>
  <si>
    <t>Rekonstrukce nádvoří (Střední zdravotnická škola a Vyšší odborná škola zdravotnická, Ostrava, příspěvková organizace)</t>
  </si>
  <si>
    <t>Rekonstrukce hlavního vstupu budovy školy a šaten (Gymnázium a Střední odborná škola, Frýdek-Místek, Cihelní 410, příspěvková organizace)</t>
  </si>
  <si>
    <t>Rekonstrukce elektroinstalace v tělocvičnách (Gymnázium Petra Bezruče, Frýdek-Místek, příspěvková organizace)</t>
  </si>
  <si>
    <t>Rekonstrukce elektroinstalace budovy školy (Základní škola Floriána Bayera, Kopřivnice, Štramberská 189, příspěvková organizace)</t>
  </si>
  <si>
    <t>Rekonstrukce elektroinstalace (Dětský domov a Školní jídelna, Čeladná 87, příspěvková organizace)</t>
  </si>
  <si>
    <t>Rozdíl do výše celkových výdajů na akci byl dokryt z vlastních zdrojů příspěvkové organizace. V roce 2020 nařízen odvod do rozpočtu kraje ve výši 345 tis. Kč.</t>
  </si>
  <si>
    <t>Rekonstrukce atletického oválu (Gymnázium, Karviná, příspěvková organizace)</t>
  </si>
  <si>
    <t>Oprava zdravotechniky objektu školy (Masarykova střední škola zemědělská a Vyšší odborná škola, Opava, příspěvková organizace)</t>
  </si>
  <si>
    <t>Napojení na městskou kanalizaci (Základní umělecká škola, Město Albrechtice, Tyršova 1, příspěvková organizace)</t>
  </si>
  <si>
    <t>Celková oprava hygienických zařízení a zdravotechniky (Dětský domov a Školní jídelna, Havířov-Podlesí, Čelakovského 1, příspěvková organizace)</t>
  </si>
  <si>
    <t>Rekonstrukce trafostanic a rozvodů elektroinstalace (Střední škola stavební a dřevozpracující, Ostrava, příspěvková organizace)</t>
  </si>
  <si>
    <t>Rekonstrukce prostor dílen (Střední průmyslová škola, Ostrava-Vítkovice, příspěvková organizace)</t>
  </si>
  <si>
    <t>Rekonstrukce nevyužitých budov OA pro ZUŠ Orlová (Základní umělecká škola J. R. Míši, Orlová, příspěvková organizace)</t>
  </si>
  <si>
    <t>Rekonstrukce elektroinstalace (Základní škola pro sluchově postižené a Mateřská škola pro sluchově postižené, Ostrava-Poruba, příspěvková organizace)</t>
  </si>
  <si>
    <t>V roce 2020 nařízen odvod do rozpočtu kraje ve výši 1 300 tis. Kč.</t>
  </si>
  <si>
    <t>Rekonstrukce objektu na ul. B. Němcové, Opava (Střední odborné učiliště stavební, Opava, příspěvková organizace)</t>
  </si>
  <si>
    <t>Rekonstrukce sociálních zařízení (Střední zdravotnická škola, Karviná, příspěvková organizace)</t>
  </si>
  <si>
    <t>Modernizace Školního statku v Opavě (Školní statek, Opava, příspěvková organizace)</t>
  </si>
  <si>
    <t>Využití objektu v Bílé (Vzdělávací a sportovní centrum Bílá, příspěvková organizace)</t>
  </si>
  <si>
    <t>Stavební úpravy budovy školy (Základní umělecká škola, Rychvald, Orlovská 495, příspěvková organizace)</t>
  </si>
  <si>
    <t>Vybudování dílen pro praktické vyučování (Střední odborná škola, Frýdek-Místek,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</si>
  <si>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</si>
  <si>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Rekonstrukce objektu SŠ a domova mládeže (Střední škola společného stravování, Ostrava-Hrabůvka, příspěvková organizace)</t>
  </si>
  <si>
    <t>Rekonstrukce elektroinstalace hlavní budovy školy (Slezské gymnázium, Opava, příspěvková organizace)</t>
  </si>
  <si>
    <t>Rekonstrukce elektroinstalace (Střední škola technických oborů, Havířov-Šumbark, Lidická 1a/600, příspěvková organizace)</t>
  </si>
  <si>
    <t>Rekonstrukce objektů Polského gymnázia (Polské gymnázium - Polskie Gimnazjum im. Juliusza Słowackiego, Český Těšín, příspěvková organizace)</t>
  </si>
  <si>
    <t>Rekonstrukce budovy na ulici Praskova čp. 411 v Opavě (Základní škola, Opava, Havlíčkova 1, příspěvková organizace)</t>
  </si>
  <si>
    <t>ODVĚTVÍ ŠKOLSTVÍ:</t>
  </si>
  <si>
    <t>ODVĚTVÍ SOCIÁLNÍCH VĚCÍ CELKEM</t>
  </si>
  <si>
    <t>Nákup automobilů pro příspěvkové organizace v odvětví sociálních věcí</t>
  </si>
  <si>
    <t>Stavební úpravy přízemí objektu Bezručova (Domov Duha, příspěvková organizace, Nový Jičín)</t>
  </si>
  <si>
    <t>Rozdíl do výše celkových výdajů na akci byl a bude dokryt z vlastních zdrojů příspěvkové organizace. Přednostně budou použity vlastní zdroje příspěvkové organizace.</t>
  </si>
  <si>
    <t>Rekonstrukce administrativní budovy Domova Fontána (Fontána, příspěvková organizace, Hlučín)</t>
  </si>
  <si>
    <t>Dům pro volnočasové aktivity seniorů se zahradním parterem (Domov Letokruhy, příspěvková organizace, Budišov nad Budišovkou)</t>
  </si>
  <si>
    <t>Výstavba domova pro seniory a domova se zvláštním režimem Kopřivnice</t>
  </si>
  <si>
    <t>Spolufinancování akce Ministerstvem práce a sociálních věcí v režimu ex-post plateb. Částky uvedeny včetně dotace ve výši 20.341,6 tis. Kč.</t>
  </si>
  <si>
    <t>Rekonstrukce ubytovací části a přístavba budovy D (Nový domov, příspěvková organizace, Karviná)</t>
  </si>
  <si>
    <t xml:space="preserve"> -</t>
  </si>
  <si>
    <t>Rekonstrukce budovy a spojovací chodby Máchova (Domov Duha, příspěvková organizace, Nový Jičín)</t>
  </si>
  <si>
    <t>ODVĚTVÍ SOCIÁLNÍCH VĚCÍ:</t>
  </si>
  <si>
    <t>ODVĚTVÍ KULTURY CELKEM</t>
  </si>
  <si>
    <t>Reprodukce majetku kraje v odvětví kultury</t>
  </si>
  <si>
    <t>Obnova expozice (zámek v Bruntále, Kosárna v Karlovicích) (Muzeum v Bruntále, příspěvková organizace)</t>
  </si>
  <si>
    <t>Zámek Nová Horka – expozice přízemí (Muzeum Novojičínska, příspěvková organizace)</t>
  </si>
  <si>
    <t>Zámek Nová Horka – restaurování a obnova (Muzeum Novojičínska, příspěvková organizace)</t>
  </si>
  <si>
    <t>Sloupec Celkové výdaje na akci neobsahuje skutečné výdaje před r. 2019, jelikož nenavazuje na výdaje předchozích let.</t>
  </si>
  <si>
    <t>Podpora rozvoje muzejnictví v Moravskoslezském kraje - příspěvkové organizace MSK</t>
  </si>
  <si>
    <t xml:space="preserve">Zámek Bruntál - revitalizace objektu (Muzeum v Bruntále, příspěvková organizace) </t>
  </si>
  <si>
    <t>Novostavba objektu depozitáře (Muzeum v Bruntále, příspěvková organizace)</t>
  </si>
  <si>
    <t>Hrad Sovinec - oprava lesnické školy (Muzeum v Bruntále, příspěvková organizace)</t>
  </si>
  <si>
    <t>Hrad Hukvaldy - dobudování infrastruktury (Muzeum Beskyd Frýdek-Místek, příspěvková organizace)</t>
  </si>
  <si>
    <t>Hrad Sovinec - oprava vnitřního opevnění (Muzeum v Bruntále, příspěvková organizace)</t>
  </si>
  <si>
    <t xml:space="preserve">Celkové výdaje činí 620 mil. Kč, předpokládá se zajištění zbývajících prostředků ze státního rozpočtu a rozpočtu statutárního města Ostravy. </t>
  </si>
  <si>
    <t>Přístavba Domu umění - Galerie 21. století (Galerie výtvarného umění v Ostravě, příspěvková organizace)</t>
  </si>
  <si>
    <t xml:space="preserve">Celkové výdaje činí 1.350 mil. Kč, předpokládá se zajištění zbývajících prostředků ze státního rozpočtu a rozpočtu statutárního města Ostravy. </t>
  </si>
  <si>
    <t>Novostavba Moravskoslezské vědecké knihovny (Moravskoslezská vědecká knihovna v Ostravě, příspěvková organizace)</t>
  </si>
  <si>
    <t>ODVĚTVÍ KULTURY:</t>
  </si>
  <si>
    <t>ODVĚTVÍ DOPRAVY A CHYTRÉHO REGIONU CELKEM</t>
  </si>
  <si>
    <t xml:space="preserve">Akce budou realizovány společností Letiště Ostrava,      a. s. a fnancování akcí bude řešeno formou zápočtu nájemného.  </t>
  </si>
  <si>
    <t xml:space="preserve">Letiště Leoše Janáčka Ostrava, ostatní reprodukce majetku kraje </t>
  </si>
  <si>
    <t>Rekonstrukce vzletové a přistávací dráhy a navazujících provozních ploch Letiště Leoše Janáčka Ostrava – projektová dokumentace</t>
  </si>
  <si>
    <t>Vypořádání pozemků pod stavbami silnic II. a III. třídy</t>
  </si>
  <si>
    <t>Vysokorychlostní datová síť</t>
  </si>
  <si>
    <t>Most 4848-15 Kozlovice (Správa silnic Moravskoslezského kraje, příspěvková organizace, Ostrava)</t>
  </si>
  <si>
    <t>Most 48416-3 Frýdlant nad Ostravicí (Správa silnic Moravskoslezského kraje, příspěvková organizace, Ostrava)</t>
  </si>
  <si>
    <t>Smart technologie na silnicích II. a III. tříd (Správa silnic Moravskoslezského kraje, příspěvková organizace, Ostrava)</t>
  </si>
  <si>
    <t>Okružní křižovatka silnic III/46611 x III/4697, Ludgeřovice (Správa silnic Moravskoslezského kraje, příspěvková organizace, Ostrava)</t>
  </si>
  <si>
    <t>Protihluková opatření na silnicích II. a III. tříd (Správa silnic Moravskoslezského kraje, příspěvková organizace, Ostrava)</t>
  </si>
  <si>
    <t>Každoroční potřeba finančních prostředků na financování oprav vozovek. Objem rozpočtu na dané akci je stanoven v závislosti na možnosti rozpočtu daného roku. V roce 2019 je uveden upravený rozpočet. Sloupec Celkové výdaje na akci se rovná požadavku na rok 2020, jelikož nenavazuje na výdaje předchozích let.</t>
  </si>
  <si>
    <t>Souvislé opravy silnic II. a III. tříd, včetně mostních objektů (Správa silnic Moravskoslezského kraje, příspěvková organizace, Ostrava)</t>
  </si>
  <si>
    <t>ODVĚTVÍ DOPRAVY  A CHYTRÉHO REGIONU:</t>
  </si>
  <si>
    <t>ODVĚTVÍ FINANCÍ A SPRÁVY MAJETKU CELKEM</t>
  </si>
  <si>
    <t>Výdaje související se sdílenými službami - investiční</t>
  </si>
  <si>
    <t>Jedná se o celkové náklady na realizaci investičních opatření, včetně úhrady úroků a služeb za energetický management.</t>
  </si>
  <si>
    <t>Realizace energetických úspor metodou EPC ve vybraných objektech Moravskoslezského kraje</t>
  </si>
  <si>
    <t>ODVĚTVÍ FINANCÍ A SPRÁVY MAJETKU:</t>
  </si>
  <si>
    <t>ODVĚTVÍ VLASTNÍ SPRÁVNÍ ČINNOST KRAJE A ČINNOST ZASTUPITELSTVA KRAJE CELKEM</t>
  </si>
  <si>
    <t>Kapitálové výdaje - činnost zastupitelstva kraje</t>
  </si>
  <si>
    <t>Ostatní kapitálové výdaje - činnost krajského úřadu</t>
  </si>
  <si>
    <t>Kapitálové výdaje - ICT - činnost krajského úřadu</t>
  </si>
  <si>
    <t>ODVĚTVÍ VLASTNÍ SPRÁVNÍ ČINNOST KRAJE A ČINNOST ZASTUPITELSTVA KRAJE:</t>
  </si>
  <si>
    <t>po r. 2023</t>
  </si>
  <si>
    <t>2023</t>
  </si>
  <si>
    <t>2022</t>
  </si>
  <si>
    <t>2021</t>
  </si>
  <si>
    <t>2020</t>
  </si>
  <si>
    <t>Poznámka</t>
  </si>
  <si>
    <t xml:space="preserve">Požadavek na rozpočet kraje </t>
  </si>
  <si>
    <t>Předpokl. výdaje
r. 2019</t>
  </si>
  <si>
    <t>Skutečné výdaje před            r. 2019</t>
  </si>
  <si>
    <t xml:space="preserve">Celkové výdaje na akci </t>
  </si>
  <si>
    <t>Název akce</t>
  </si>
  <si>
    <t>ORG</t>
  </si>
  <si>
    <t>Str. přílohy
č. 2</t>
  </si>
  <si>
    <t>v tis. Kč</t>
  </si>
  <si>
    <t>PŘEHLED AKCÍ REPRODUKCE MAJETKU KRAJE V NÁVRHU ROZPOČTU KRAJE NA ROK 2020 VČETNĚ ZÁVAZKŮ KRAJE
VYVOLANÝCH PRO ROK 2021 A DALŠÍ LÉTA (v tis. Kč)</t>
  </si>
  <si>
    <t>Rekonstrukce části objektu pro umístění sídla Správy silnic MSK v Ostravě-Zábřehu (Správa silnic Moravskoslezského kraje, příspěvková organizace, Ostrava)</t>
  </si>
  <si>
    <t>Zámek Nová Horka - dobudování infrastruktury (Muzeum Novojičínska, příspěvková organizace)</t>
  </si>
  <si>
    <t>ODVĚTVÍ DOPRAVY A CHYTRÉHO REGIONU:</t>
  </si>
  <si>
    <t>ODVĚTVÍ CESTOVNÍHO RUCHU:</t>
  </si>
  <si>
    <t>ODVĚTVÍ CESTOVNÍHO RUCHU CELKEM</t>
  </si>
  <si>
    <t>Skutečné výdaje před r. 2019</t>
  </si>
  <si>
    <t>Stavební úpravy prostor VŠB pro technické lyceum</t>
  </si>
  <si>
    <t xml:space="preserve">Rada kraje usn. č. 58/5216 ze dne 11. 3. 2019 rozhodla vyčlenit finanční prostředky na odbornou studii za účelem ověření nutných úprav prostor pro výuku a usn. č. 68/6182 ze dne 27. 8. 2019 na projektovou dokumentaci. Zastupitelstvo kraje usnesením č. 11/1323 ze dne 13. 3. 2019 rozhodlo uzavřít Memorandum o spolupráci v oblasti vzdělávání mezi Moravskoslezským krajem, Vysokou školou báňskou – Technickou univerzitou Ostrava a Moravskoslezským inovačním centrem Ostrava, a. s. Memorandum bylo uzavřeno dne 25. 3. 2019. Zastupitelstvo kraje usn. č. 13/1612 ze dne 12. 9. 2019 zřídilo příspěvkovou organizaci kraje Technologickou a podnikatelskou akademii, Ostrava, příspěvkovou organizaci.  </t>
  </si>
  <si>
    <t>0713</t>
  </si>
  <si>
    <t>Propagace Moravskoslezského kraje na Letišti Leoše Janáčka Ostrava</t>
  </si>
  <si>
    <t>Služby Moravskoslezského paktu zaměstnanosti, z.s.</t>
  </si>
  <si>
    <t>Podpora aktivit k rozvoji vzdělanosti</t>
  </si>
  <si>
    <t xml:space="preserve">Provozování železniční dráhy </t>
  </si>
  <si>
    <t>Zkvalitnění dopravního napojení závodu společnosti Mondelez CR Biscuit Production s.r.o. na silnici I/57</t>
  </si>
  <si>
    <t xml:space="preserve">Závazek Moravskoslezského kraje byl schválen usnesením zastupitelstva kraje č. 8/684 ze dne 27.2.2014. Jedná se o smlouvu na dobu neurčitou. </t>
  </si>
  <si>
    <t>Závazek Moravskoslezského kraje byl schválen usnesením zastupitelstva kraje č. 9/962 ze dne 13.9.2018.</t>
  </si>
  <si>
    <t>ODVĚTVÍ REGIONÁLNÍHO ROZVOJE:</t>
  </si>
  <si>
    <t>ODVĚTVÍ REGIONÁLNÍHO ROZVOJE CELKEM</t>
  </si>
  <si>
    <t>Program na podporu přípravy projektové dokumentace 2016</t>
  </si>
  <si>
    <t>Program na podporu přípravy projektové dokumentace 2017</t>
  </si>
  <si>
    <t>Členství Moravskoslezského kraje v zájmovém sdružení na dobu neurčitou schválilo zastupitelstvo kraje usnesením č. 10/1116 ze dne 13.12.2018.</t>
  </si>
  <si>
    <t>Usnesením zastupitelstva kraje č.  20/2098 ze dne 23.6.2016 bylo rozhodnuto o poskytnutí dotací v rámci tohoto dotačního programu. Jedná se o výplatu druhých splátek dotací na základě uzavřených dodatků ke smlouvám v návaznosti na prodloužení termínů realizace projektů.</t>
  </si>
  <si>
    <t>Usnesením  zastupitelstva kraje č. 3/177 ze dne 16.3.2017 bylo rozhodnuto o poskytnutí dotací v rámci tohoto dotačního programu. Jedná se o výplatu druhých splátek dotací na základě uzavřených dodatků ke smlouvám v návaznosti na prodložení termínů realizace projektů.</t>
  </si>
  <si>
    <t>Na základě usnesení rady kraje č. 68/6167 ze dne 27.8.2019  byla uzavřena smlouva o pronájmu ploch na realizaci propagace kraje na Letištii Leoše Janáčka v Ostravě.</t>
  </si>
  <si>
    <t xml:space="preserve">Usnesením  zastupitelstva kraje č. 13/1588 ze dne 12.9.2019 bylo rozhodnuto o poskytnutí dotací v rámci tohoto dotačního programu. Rada kraje usnesením č. 68/6232 ze dne 27.8.2019 doporučila zastupitesltvu kraje rozhodnout dofinancovat dotační program v letech 2020-2022. </t>
  </si>
  <si>
    <t>1308</t>
  </si>
  <si>
    <t>ODVĚTVÍ ÚZEMNÍHO PLÁNOVÁNÍ A STAVEBNÍHO ŘÁDU:</t>
  </si>
  <si>
    <t>ODVĚTVÍ ÚZEMNÍHO PLÁNOVÁNÍ A STAVEBNÍHO ŘÁDU CELKEM</t>
  </si>
  <si>
    <t>ODVĚTVÍ ŽIVOTNÍHO PROSTŘEDÍ:</t>
  </si>
  <si>
    <t>ODVĚTVÍ ŽIVOTNÍHO PROSTŘEDÍ CELKEM</t>
  </si>
  <si>
    <t>Moravskoslezský kraj zajišťuje údržbu chráněných části přírody na území kraje vyplývající z obecně právních předpisů. V návaznosti na to jsou uzavřené dlouhodobé smlouvy nebo smlouvy na dobu neurčitou s jednotlivými subjekty na tyto činnosti. Závazek Moravskoslezského kraje byl schválen usnesením zasedání zastupitelstva kraje č. 6/520 dne 14.12.2017.</t>
  </si>
  <si>
    <t>Chráněné části přírody</t>
  </si>
  <si>
    <t>Jednotný personální a mzdový systém pro příspěvkové organizace Moravskoslezského kraje</t>
  </si>
  <si>
    <t>Sloupec Celkové výdaje na akci se rovná požadavku na rok 2020 a 2021. V roce 2021 jsou plánovány výkupy pozemků v souvislosti s modernizací a rekonstrukcí silnic II/478 Ostrava, ulice Nová Krmelínská, a II/478 prodloužená Mostní II. etapa.</t>
  </si>
  <si>
    <t>PŘEHLED OSTATNÍCH AKCÍ V NÁVRHU ROZPOČTU KRAJE NA ROK 2020, VYVOLÁVAJÍCÍCH NOVÉ A UPRAVENÉ ZÁVAZKY KRAJE
 PRO ROK 2021 A DALŠÍ LÉTA (v tis. Kč)</t>
  </si>
  <si>
    <t xml:space="preserve">Usnesením rady kraje č. 67/6030 ze dne 30. 7. 2019 bylo rozhodnuto o uzavření Smlouvy o dílo na strategické vedení propagační kampaně s názvem "Řemeslo má respekt". </t>
  </si>
  <si>
    <t>Usnesením č. 71/6439 ze dne 7. 10. 2019 rozhodla rada kraje vybrat k uzavření smlouvy na realizaci projektu „Aktualizace č. 2 Zásad územního rozvoje Moravskoslezského kraje“ společnost Atelier T-plan, s.r.o.</t>
  </si>
  <si>
    <t>Aktualizace Zásad územního rozvoje Moravskoslezského kraje</t>
  </si>
  <si>
    <t>Smart region</t>
  </si>
  <si>
    <t>Závazek na "Komplexní zajištění služby inteligentního parkovacího systému v okolí KÚ" vyplývajcí z uzavřené smlouvy na 48 měsíců od uzavření smlouvy č. 02108/2019/KŘ, o které rozhodla rada kraje usnesením č. 64/5787 ze dne 11. 6. 2019.</t>
  </si>
  <si>
    <t>Dotační program – Úprava lyžařských běžeckých tras v Moravskoslezském kraji 2019/2020, 2020/2021 a 2021/2022</t>
  </si>
  <si>
    <t>Rozdíl do výše celkových výdajů na akci byl dokryt z vlastních zdrojů příspěvkové organizace a dotací od SFŽP.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</si>
</sst>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4" tint="-0.249977111117893"/>
      <name val="Tahoma"/>
      <family val="2"/>
      <charset val="238"/>
    </font>
    <font>
      <b/>
      <sz val="8"/>
      <color theme="4" tint="-0.249977111117893"/>
      <name val="Tahoma"/>
      <family val="2"/>
      <charset val="238"/>
    </font>
    <font>
      <sz val="8"/>
      <color theme="4" tint="-0.249977111117893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9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b/>
      <sz val="12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2" fillId="0" borderId="0"/>
  </cellStyleXfs>
  <cellXfs count="20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justify" vertical="justify"/>
    </xf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vertical="center"/>
    </xf>
    <xf numFmtId="3" fontId="3" fillId="0" borderId="0" xfId="1" applyNumberFormat="1" applyFont="1" applyFill="1" applyBorder="1" applyAlignment="1">
      <alignment horizontal="justify" vertical="justify"/>
    </xf>
    <xf numFmtId="3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justify" vertical="justify"/>
    </xf>
    <xf numFmtId="3" fontId="5" fillId="2" borderId="2" xfId="1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horizontal="justify" vertical="justify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vertical="center"/>
    </xf>
    <xf numFmtId="3" fontId="5" fillId="2" borderId="8" xfId="1" applyNumberFormat="1" applyFont="1" applyFill="1" applyBorder="1" applyAlignment="1">
      <alignment horizontal="justify" vertical="justify"/>
    </xf>
    <xf numFmtId="3" fontId="5" fillId="2" borderId="9" xfId="1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justify" vertical="center" wrapText="1"/>
    </xf>
    <xf numFmtId="3" fontId="6" fillId="0" borderId="14" xfId="1" applyNumberFormat="1" applyFont="1" applyFill="1" applyBorder="1" applyAlignment="1">
      <alignment horizontal="right" vertical="center"/>
    </xf>
    <xf numFmtId="3" fontId="6" fillId="2" borderId="14" xfId="2" applyNumberFormat="1" applyFont="1" applyFill="1" applyBorder="1" applyAlignment="1">
      <alignment vertical="center"/>
    </xf>
    <xf numFmtId="3" fontId="6" fillId="0" borderId="15" xfId="1" applyNumberFormat="1" applyFont="1" applyFill="1" applyBorder="1" applyAlignment="1">
      <alignment vertical="center"/>
    </xf>
    <xf numFmtId="0" fontId="6" fillId="0" borderId="15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justify" vertical="center" wrapText="1"/>
    </xf>
    <xf numFmtId="3" fontId="6" fillId="0" borderId="17" xfId="1" applyNumberFormat="1" applyFont="1" applyFill="1" applyBorder="1" applyAlignment="1">
      <alignment horizontal="justify" vertical="center" wrapText="1"/>
    </xf>
    <xf numFmtId="3" fontId="6" fillId="0" borderId="14" xfId="1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horizontal="left" vertical="center" wrapText="1"/>
    </xf>
    <xf numFmtId="164" fontId="8" fillId="0" borderId="14" xfId="3" applyNumberFormat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justify" vertical="center" wrapText="1"/>
    </xf>
    <xf numFmtId="3" fontId="6" fillId="0" borderId="19" xfId="1" applyNumberFormat="1" applyFont="1" applyFill="1" applyBorder="1" applyAlignment="1">
      <alignment horizontal="right" vertical="center"/>
    </xf>
    <xf numFmtId="3" fontId="6" fillId="2" borderId="19" xfId="2" applyNumberFormat="1" applyFont="1" applyFill="1" applyBorder="1" applyAlignment="1">
      <alignment vertical="center"/>
    </xf>
    <xf numFmtId="3" fontId="5" fillId="2" borderId="23" xfId="1" applyNumberFormat="1" applyFont="1" applyFill="1" applyBorder="1" applyAlignment="1">
      <alignment horizontal="justify" vertical="justify"/>
    </xf>
    <xf numFmtId="3" fontId="6" fillId="0" borderId="15" xfId="1" applyNumberFormat="1" applyFont="1" applyBorder="1" applyAlignment="1">
      <alignment horizontal="right" vertical="center"/>
    </xf>
    <xf numFmtId="3" fontId="6" fillId="0" borderId="1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horizontal="left" vertical="center" wrapText="1"/>
    </xf>
    <xf numFmtId="0" fontId="6" fillId="0" borderId="25" xfId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justify" vertical="center" wrapText="1"/>
    </xf>
    <xf numFmtId="3" fontId="6" fillId="0" borderId="19" xfId="1" applyNumberFormat="1" applyFont="1" applyBorder="1" applyAlignment="1">
      <alignment horizontal="right" vertical="center"/>
    </xf>
    <xf numFmtId="3" fontId="6" fillId="2" borderId="27" xfId="2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6" fillId="0" borderId="19" xfId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/>
    </xf>
    <xf numFmtId="3" fontId="6" fillId="0" borderId="27" xfId="1" applyNumberFormat="1" applyFont="1" applyBorder="1" applyAlignment="1">
      <alignment horizontal="right" vertical="center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9" xfId="1" applyNumberFormat="1" applyFont="1" applyFill="1" applyBorder="1" applyAlignment="1">
      <alignment vertical="center"/>
    </xf>
    <xf numFmtId="0" fontId="6" fillId="0" borderId="27" xfId="1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3" fontId="6" fillId="0" borderId="14" xfId="1" applyNumberFormat="1" applyFont="1" applyBorder="1" applyAlignment="1">
      <alignment horizontal="right" vertical="center"/>
    </xf>
    <xf numFmtId="3" fontId="6" fillId="0" borderId="31" xfId="1" applyNumberFormat="1" applyFont="1" applyFill="1" applyBorder="1" applyAlignment="1">
      <alignment vertical="center"/>
    </xf>
    <xf numFmtId="0" fontId="6" fillId="0" borderId="32" xfId="0" applyFont="1" applyFill="1" applyBorder="1" applyAlignment="1">
      <alignment horizontal="left" vertical="center" wrapText="1"/>
    </xf>
    <xf numFmtId="0" fontId="6" fillId="0" borderId="32" xfId="1" applyFont="1" applyFill="1" applyBorder="1" applyAlignment="1">
      <alignment horizontal="center" vertical="center"/>
    </xf>
    <xf numFmtId="3" fontId="6" fillId="0" borderId="33" xfId="1" applyNumberFormat="1" applyFont="1" applyFill="1" applyBorder="1" applyAlignment="1">
      <alignment vertical="center"/>
    </xf>
    <xf numFmtId="3" fontId="5" fillId="2" borderId="34" xfId="1" applyNumberFormat="1" applyFont="1" applyFill="1" applyBorder="1" applyAlignment="1">
      <alignment horizontal="justify" vertical="justify"/>
    </xf>
    <xf numFmtId="3" fontId="5" fillId="2" borderId="35" xfId="1" applyNumberFormat="1" applyFont="1" applyFill="1" applyBorder="1" applyAlignment="1">
      <alignment vertical="center"/>
    </xf>
    <xf numFmtId="3" fontId="6" fillId="0" borderId="36" xfId="1" applyNumberFormat="1" applyFont="1" applyFill="1" applyBorder="1" applyAlignment="1">
      <alignment horizontal="right" vertical="center"/>
    </xf>
    <xf numFmtId="3" fontId="6" fillId="0" borderId="37" xfId="1" applyNumberFormat="1" applyFont="1" applyFill="1" applyBorder="1" applyAlignment="1">
      <alignment horizontal="right" vertical="center"/>
    </xf>
    <xf numFmtId="3" fontId="6" fillId="0" borderId="38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3" fontId="6" fillId="0" borderId="42" xfId="1" applyNumberFormat="1" applyFont="1" applyFill="1" applyBorder="1" applyAlignment="1">
      <alignment vertical="center"/>
    </xf>
    <xf numFmtId="3" fontId="6" fillId="0" borderId="43" xfId="1" applyNumberFormat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3" fontId="6" fillId="0" borderId="47" xfId="1" applyNumberFormat="1" applyFont="1" applyFill="1" applyBorder="1" applyAlignment="1">
      <alignment horizontal="justify" vertical="center"/>
    </xf>
    <xf numFmtId="3" fontId="6" fillId="0" borderId="48" xfId="1" applyNumberFormat="1" applyFont="1" applyBorder="1" applyAlignment="1">
      <alignment vertical="center"/>
    </xf>
    <xf numFmtId="3" fontId="6" fillId="0" borderId="48" xfId="1" applyNumberFormat="1" applyFont="1" applyFill="1" applyBorder="1" applyAlignment="1">
      <alignment vertical="center"/>
    </xf>
    <xf numFmtId="3" fontId="6" fillId="0" borderId="49" xfId="1" applyNumberFormat="1" applyFont="1" applyFill="1" applyBorder="1" applyAlignment="1">
      <alignment vertical="center"/>
    </xf>
    <xf numFmtId="3" fontId="6" fillId="3" borderId="49" xfId="1" applyNumberFormat="1" applyFont="1" applyFill="1" applyBorder="1" applyAlignment="1">
      <alignment vertical="center"/>
    </xf>
    <xf numFmtId="0" fontId="6" fillId="0" borderId="50" xfId="1" applyFont="1" applyFill="1" applyBorder="1" applyAlignment="1">
      <alignment horizontal="center" vertical="center"/>
    </xf>
    <xf numFmtId="3" fontId="6" fillId="0" borderId="51" xfId="1" applyNumberFormat="1" applyFont="1" applyBorder="1" applyAlignment="1">
      <alignment vertical="center"/>
    </xf>
    <xf numFmtId="3" fontId="6" fillId="0" borderId="52" xfId="1" applyNumberFormat="1" applyFont="1" applyFill="1" applyBorder="1" applyAlignment="1">
      <alignment vertical="center"/>
    </xf>
    <xf numFmtId="3" fontId="6" fillId="3" borderId="52" xfId="1" applyNumberFormat="1" applyFont="1" applyFill="1" applyBorder="1" applyAlignment="1">
      <alignment vertical="center"/>
    </xf>
    <xf numFmtId="3" fontId="6" fillId="0" borderId="53" xfId="1" applyNumberFormat="1" applyFont="1" applyFill="1" applyBorder="1" applyAlignment="1">
      <alignment vertical="center"/>
    </xf>
    <xf numFmtId="0" fontId="6" fillId="0" borderId="54" xfId="1" applyFont="1" applyFill="1" applyBorder="1" applyAlignment="1">
      <alignment horizontal="center" vertical="center"/>
    </xf>
    <xf numFmtId="0" fontId="6" fillId="0" borderId="55" xfId="1" applyFont="1" applyFill="1" applyBorder="1" applyAlignment="1">
      <alignment horizontal="center" vertical="center"/>
    </xf>
    <xf numFmtId="0" fontId="6" fillId="0" borderId="48" xfId="1" applyFont="1" applyFill="1" applyBorder="1" applyAlignment="1">
      <alignment horizontal="center" vertical="center" wrapText="1"/>
    </xf>
    <xf numFmtId="3" fontId="5" fillId="2" borderId="56" xfId="1" applyNumberFormat="1" applyFont="1" applyFill="1" applyBorder="1" applyAlignment="1">
      <alignment horizontal="justify" vertical="justify"/>
    </xf>
    <xf numFmtId="3" fontId="6" fillId="2" borderId="38" xfId="2" applyNumberFormat="1" applyFont="1" applyFill="1" applyBorder="1" applyAlignment="1">
      <alignment vertical="center"/>
    </xf>
    <xf numFmtId="0" fontId="6" fillId="0" borderId="14" xfId="2" applyFont="1" applyFill="1" applyBorder="1" applyAlignment="1" applyProtection="1">
      <alignment horizontal="left" vertical="center" wrapText="1"/>
    </xf>
    <xf numFmtId="0" fontId="6" fillId="0" borderId="57" xfId="1" applyFont="1" applyFill="1" applyBorder="1" applyAlignment="1">
      <alignment horizontal="center" vertical="center"/>
    </xf>
    <xf numFmtId="0" fontId="6" fillId="0" borderId="57" xfId="1" applyFont="1" applyFill="1" applyBorder="1" applyAlignment="1">
      <alignment horizontal="center" vertical="center" wrapText="1"/>
    </xf>
    <xf numFmtId="3" fontId="5" fillId="2" borderId="58" xfId="1" applyNumberFormat="1" applyFont="1" applyFill="1" applyBorder="1" applyAlignment="1">
      <alignment horizontal="center" vertical="center" wrapText="1"/>
    </xf>
    <xf numFmtId="49" fontId="5" fillId="2" borderId="58" xfId="1" applyNumberFormat="1" applyFont="1" applyFill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justify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9" fontId="5" fillId="2" borderId="58" xfId="4" applyNumberFormat="1" applyFont="1" applyFill="1" applyBorder="1" applyAlignment="1">
      <alignment horizontal="center" vertical="center"/>
    </xf>
    <xf numFmtId="3" fontId="5" fillId="2" borderId="58" xfId="4" applyNumberFormat="1" applyFont="1" applyFill="1" applyBorder="1" applyAlignment="1">
      <alignment horizontal="center" vertical="center" wrapText="1"/>
    </xf>
    <xf numFmtId="3" fontId="5" fillId="2" borderId="56" xfId="4" applyNumberFormat="1" applyFont="1" applyFill="1" applyBorder="1" applyAlignment="1">
      <alignment horizontal="justify" vertical="justify"/>
    </xf>
    <xf numFmtId="3" fontId="5" fillId="2" borderId="9" xfId="4" applyNumberFormat="1" applyFont="1" applyFill="1" applyBorder="1" applyAlignment="1">
      <alignment vertical="center"/>
    </xf>
    <xf numFmtId="3" fontId="5" fillId="2" borderId="8" xfId="4" applyNumberFormat="1" applyFont="1" applyFill="1" applyBorder="1" applyAlignment="1">
      <alignment horizontal="justify" vertical="justify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justify" vertical="justify"/>
    </xf>
    <xf numFmtId="3" fontId="5" fillId="2" borderId="2" xfId="4" applyNumberFormat="1" applyFont="1" applyFill="1" applyBorder="1" applyAlignment="1">
      <alignment vertical="center"/>
    </xf>
    <xf numFmtId="3" fontId="5" fillId="2" borderId="1" xfId="4" applyNumberFormat="1" applyFont="1" applyFill="1" applyBorder="1" applyAlignment="1">
      <alignment horizontal="justify" vertical="justify"/>
    </xf>
    <xf numFmtId="0" fontId="6" fillId="0" borderId="68" xfId="4" applyFont="1" applyFill="1" applyBorder="1" applyAlignment="1">
      <alignment horizontal="center" vertical="center"/>
    </xf>
    <xf numFmtId="0" fontId="6" fillId="0" borderId="14" xfId="4" applyFont="1" applyFill="1" applyBorder="1" applyAlignment="1">
      <alignment horizontal="left" vertical="center" wrapText="1"/>
    </xf>
    <xf numFmtId="3" fontId="6" fillId="0" borderId="49" xfId="4" applyNumberFormat="1" applyFont="1" applyFill="1" applyBorder="1" applyAlignment="1">
      <alignment vertical="center"/>
    </xf>
    <xf numFmtId="3" fontId="6" fillId="0" borderId="48" xfId="4" applyNumberFormat="1" applyFont="1" applyFill="1" applyBorder="1" applyAlignment="1">
      <alignment vertical="center"/>
    </xf>
    <xf numFmtId="3" fontId="6" fillId="0" borderId="48" xfId="4" applyNumberFormat="1" applyFont="1" applyFill="1" applyBorder="1" applyAlignment="1">
      <alignment horizontal="right" vertical="center"/>
    </xf>
    <xf numFmtId="3" fontId="6" fillId="0" borderId="47" xfId="4" applyNumberFormat="1" applyFont="1" applyFill="1" applyBorder="1" applyAlignment="1">
      <alignment horizontal="justify" vertical="center"/>
    </xf>
    <xf numFmtId="49" fontId="6" fillId="0" borderId="48" xfId="4" applyNumberFormat="1" applyFont="1" applyFill="1" applyBorder="1" applyAlignment="1">
      <alignment horizontal="center" vertical="center" wrapText="1"/>
    </xf>
    <xf numFmtId="3" fontId="5" fillId="2" borderId="69" xfId="4" applyNumberFormat="1" applyFont="1" applyFill="1" applyBorder="1" applyAlignment="1">
      <alignment vertical="center"/>
    </xf>
    <xf numFmtId="0" fontId="6" fillId="0" borderId="48" xfId="4" applyFont="1" applyFill="1" applyBorder="1" applyAlignment="1">
      <alignment horizontal="center" vertical="center" wrapText="1"/>
    </xf>
    <xf numFmtId="0" fontId="6" fillId="0" borderId="14" xfId="6" applyFont="1" applyFill="1" applyBorder="1" applyAlignment="1">
      <alignment vertical="center" wrapText="1"/>
    </xf>
    <xf numFmtId="3" fontId="6" fillId="0" borderId="47" xfId="4" applyNumberFormat="1" applyFont="1" applyFill="1" applyBorder="1" applyAlignment="1">
      <alignment horizontal="justify" vertical="center" wrapText="1"/>
    </xf>
    <xf numFmtId="164" fontId="8" fillId="0" borderId="27" xfId="3" applyNumberFormat="1" applyFont="1" applyFill="1" applyBorder="1" applyAlignment="1">
      <alignment horizontal="center" vertical="center" wrapText="1"/>
    </xf>
    <xf numFmtId="3" fontId="6" fillId="0" borderId="51" xfId="1" applyNumberFormat="1" applyFont="1" applyFill="1" applyBorder="1" applyAlignment="1">
      <alignment vertical="center"/>
    </xf>
    <xf numFmtId="3" fontId="6" fillId="0" borderId="70" xfId="1" applyNumberFormat="1" applyFont="1" applyFill="1" applyBorder="1" applyAlignment="1">
      <alignment horizontal="justify" vertical="center"/>
    </xf>
    <xf numFmtId="0" fontId="6" fillId="0" borderId="37" xfId="1" applyFont="1" applyFill="1" applyBorder="1" applyAlignment="1">
      <alignment horizontal="center" vertical="center" wrapText="1"/>
    </xf>
    <xf numFmtId="3" fontId="6" fillId="0" borderId="38" xfId="1" applyNumberFormat="1" applyFont="1" applyFill="1" applyBorder="1" applyAlignment="1">
      <alignment vertical="center"/>
    </xf>
    <xf numFmtId="3" fontId="6" fillId="3" borderId="38" xfId="1" applyNumberFormat="1" applyFont="1" applyFill="1" applyBorder="1" applyAlignment="1">
      <alignment vertical="center"/>
    </xf>
    <xf numFmtId="3" fontId="6" fillId="0" borderId="37" xfId="1" applyNumberFormat="1" applyFont="1" applyBorder="1" applyAlignment="1">
      <alignment vertical="center"/>
    </xf>
    <xf numFmtId="49" fontId="6" fillId="0" borderId="51" xfId="4" applyNumberFormat="1" applyFont="1" applyFill="1" applyBorder="1" applyAlignment="1">
      <alignment horizontal="center" vertical="center" wrapText="1"/>
    </xf>
    <xf numFmtId="3" fontId="6" fillId="0" borderId="19" xfId="1" applyNumberFormat="1" applyFont="1" applyFill="1" applyBorder="1" applyAlignment="1">
      <alignment vertical="center"/>
    </xf>
    <xf numFmtId="3" fontId="6" fillId="0" borderId="52" xfId="4" applyNumberFormat="1" applyFont="1" applyFill="1" applyBorder="1" applyAlignment="1">
      <alignment vertical="center"/>
    </xf>
    <xf numFmtId="3" fontId="6" fillId="2" borderId="52" xfId="2" applyNumberFormat="1" applyFont="1" applyFill="1" applyBorder="1" applyAlignment="1">
      <alignment vertical="center"/>
    </xf>
    <xf numFmtId="3" fontId="6" fillId="0" borderId="51" xfId="4" applyNumberFormat="1" applyFont="1" applyFill="1" applyBorder="1" applyAlignment="1">
      <alignment vertical="center"/>
    </xf>
    <xf numFmtId="3" fontId="6" fillId="0" borderId="51" xfId="4" applyNumberFormat="1" applyFont="1" applyFill="1" applyBorder="1" applyAlignment="1">
      <alignment horizontal="right" vertical="center"/>
    </xf>
    <xf numFmtId="3" fontId="6" fillId="0" borderId="70" xfId="4" applyNumberFormat="1" applyFont="1" applyFill="1" applyBorder="1" applyAlignment="1">
      <alignment horizontal="justify" vertical="center"/>
    </xf>
    <xf numFmtId="49" fontId="6" fillId="0" borderId="37" xfId="4" applyNumberFormat="1" applyFont="1" applyFill="1" applyBorder="1" applyAlignment="1">
      <alignment horizontal="center" vertical="center" wrapText="1"/>
    </xf>
    <xf numFmtId="3" fontId="6" fillId="0" borderId="38" xfId="4" applyNumberFormat="1" applyFont="1" applyFill="1" applyBorder="1" applyAlignment="1">
      <alignment vertical="center"/>
    </xf>
    <xf numFmtId="3" fontId="6" fillId="0" borderId="37" xfId="4" applyNumberFormat="1" applyFont="1" applyFill="1" applyBorder="1" applyAlignment="1">
      <alignment vertical="center"/>
    </xf>
    <xf numFmtId="3" fontId="6" fillId="0" borderId="37" xfId="4" applyNumberFormat="1" applyFont="1" applyFill="1" applyBorder="1" applyAlignment="1">
      <alignment horizontal="right" vertical="center"/>
    </xf>
    <xf numFmtId="3" fontId="6" fillId="0" borderId="72" xfId="4" applyNumberFormat="1" applyFont="1" applyFill="1" applyBorder="1" applyAlignment="1">
      <alignment horizontal="justify" vertical="center"/>
    </xf>
    <xf numFmtId="0" fontId="6" fillId="0" borderId="73" xfId="4" applyFont="1" applyFill="1" applyBorder="1" applyAlignment="1">
      <alignment horizontal="center" vertical="center"/>
    </xf>
    <xf numFmtId="0" fontId="6" fillId="0" borderId="27" xfId="4" applyFont="1" applyFill="1" applyBorder="1" applyAlignment="1">
      <alignment horizontal="left" vertical="center" wrapText="1"/>
    </xf>
    <xf numFmtId="0" fontId="6" fillId="0" borderId="74" xfId="4" applyFont="1" applyFill="1" applyBorder="1" applyAlignment="1">
      <alignment horizontal="center" vertical="center"/>
    </xf>
    <xf numFmtId="0" fontId="5" fillId="0" borderId="32" xfId="4" applyFont="1" applyFill="1" applyBorder="1" applyAlignment="1">
      <alignment horizontal="center" vertical="center" wrapText="1"/>
    </xf>
    <xf numFmtId="0" fontId="6" fillId="0" borderId="30" xfId="4" applyFont="1" applyFill="1" applyBorder="1" applyAlignment="1">
      <alignment horizontal="center" vertical="center" wrapText="1"/>
    </xf>
    <xf numFmtId="0" fontId="6" fillId="0" borderId="71" xfId="4" applyFont="1" applyFill="1" applyBorder="1" applyAlignment="1">
      <alignment horizontal="center" vertical="center"/>
    </xf>
    <xf numFmtId="0" fontId="6" fillId="0" borderId="27" xfId="6" applyFont="1" applyFill="1" applyBorder="1" applyAlignment="1">
      <alignment vertical="center" wrapText="1"/>
    </xf>
    <xf numFmtId="0" fontId="5" fillId="0" borderId="22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5" fillId="0" borderId="2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vertical="center"/>
    </xf>
    <xf numFmtId="0" fontId="6" fillId="2" borderId="11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0" borderId="46" xfId="1" applyFont="1" applyFill="1" applyBorder="1" applyAlignment="1">
      <alignment horizontal="left" vertical="center" wrapText="1"/>
    </xf>
    <xf numFmtId="0" fontId="5" fillId="0" borderId="45" xfId="1" applyFont="1" applyFill="1" applyBorder="1" applyAlignment="1">
      <alignment horizontal="left" vertical="center" wrapText="1"/>
    </xf>
    <xf numFmtId="0" fontId="5" fillId="0" borderId="44" xfId="1" applyFont="1" applyFill="1" applyBorder="1" applyAlignment="1">
      <alignment horizontal="left" vertical="center" wrapText="1"/>
    </xf>
    <xf numFmtId="0" fontId="5" fillId="2" borderId="41" xfId="1" applyFont="1" applyFill="1" applyBorder="1" applyAlignment="1">
      <alignment vertical="center"/>
    </xf>
    <xf numFmtId="0" fontId="6" fillId="2" borderId="40" xfId="1" applyFont="1" applyFill="1" applyBorder="1" applyAlignment="1">
      <alignment vertical="center"/>
    </xf>
    <xf numFmtId="0" fontId="6" fillId="2" borderId="39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center" vertical="center" wrapText="1"/>
    </xf>
    <xf numFmtId="3" fontId="5" fillId="2" borderId="63" xfId="1" applyNumberFormat="1" applyFont="1" applyFill="1" applyBorder="1" applyAlignment="1">
      <alignment horizontal="center" vertical="center" wrapText="1"/>
    </xf>
    <xf numFmtId="3" fontId="5" fillId="2" borderId="59" xfId="1" applyNumberFormat="1" applyFont="1" applyFill="1" applyBorder="1" applyAlignment="1">
      <alignment horizontal="center" vertical="center" wrapText="1"/>
    </xf>
    <xf numFmtId="0" fontId="5" fillId="2" borderId="62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62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3" fontId="5" fillId="2" borderId="21" xfId="1" applyNumberFormat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61" xfId="1" applyFont="1" applyFill="1" applyBorder="1" applyAlignment="1">
      <alignment horizontal="center" vertical="center" wrapText="1"/>
    </xf>
    <xf numFmtId="0" fontId="5" fillId="2" borderId="60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vertical="center" wrapText="1"/>
    </xf>
    <xf numFmtId="0" fontId="6" fillId="2" borderId="40" xfId="1" applyFont="1" applyFill="1" applyBorder="1" applyAlignment="1">
      <alignment vertical="center" wrapText="1"/>
    </xf>
    <xf numFmtId="0" fontId="6" fillId="2" borderId="39" xfId="1" applyFont="1" applyFill="1" applyBorder="1" applyAlignment="1">
      <alignment vertical="center" wrapText="1"/>
    </xf>
    <xf numFmtId="0" fontId="5" fillId="2" borderId="40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11" fillId="0" borderId="0" xfId="4" applyFont="1" applyFill="1" applyAlignment="1">
      <alignment horizontal="center" vertical="center" wrapText="1"/>
    </xf>
    <xf numFmtId="0" fontId="5" fillId="2" borderId="63" xfId="4" applyFont="1" applyFill="1" applyBorder="1" applyAlignment="1">
      <alignment horizontal="center" vertical="center" wrapText="1"/>
    </xf>
    <xf numFmtId="0" fontId="5" fillId="2" borderId="59" xfId="4" applyFont="1" applyFill="1" applyBorder="1" applyAlignment="1">
      <alignment horizontal="center" vertical="center" wrapText="1"/>
    </xf>
    <xf numFmtId="0" fontId="5" fillId="2" borderId="62" xfId="4" applyFont="1" applyFill="1" applyBorder="1" applyAlignment="1">
      <alignment horizontal="center" vertical="center"/>
    </xf>
    <xf numFmtId="0" fontId="5" fillId="2" borderId="35" xfId="4" applyFont="1" applyFill="1" applyBorder="1" applyAlignment="1">
      <alignment horizontal="center" vertical="center"/>
    </xf>
    <xf numFmtId="3" fontId="5" fillId="2" borderId="62" xfId="4" applyNumberFormat="1" applyFont="1" applyFill="1" applyBorder="1" applyAlignment="1">
      <alignment horizontal="center" vertical="center" wrapText="1"/>
    </xf>
    <xf numFmtId="3" fontId="5" fillId="2" borderId="35" xfId="4" applyNumberFormat="1" applyFont="1" applyFill="1" applyBorder="1" applyAlignment="1">
      <alignment horizontal="center" vertical="center" wrapText="1"/>
    </xf>
    <xf numFmtId="49" fontId="5" fillId="2" borderId="64" xfId="4" applyNumberFormat="1" applyFont="1" applyFill="1" applyBorder="1" applyAlignment="1">
      <alignment horizontal="center" vertical="center" wrapText="1"/>
    </xf>
    <xf numFmtId="0" fontId="1" fillId="2" borderId="66" xfId="4" applyFill="1" applyBorder="1" applyAlignment="1">
      <alignment horizontal="center" vertical="center" wrapText="1"/>
    </xf>
    <xf numFmtId="49" fontId="5" fillId="2" borderId="65" xfId="4" applyNumberFormat="1" applyFont="1" applyFill="1" applyBorder="1" applyAlignment="1">
      <alignment horizontal="center" vertical="center" wrapText="1"/>
    </xf>
    <xf numFmtId="0" fontId="1" fillId="2" borderId="67" xfId="4" applyFill="1" applyBorder="1" applyAlignment="1">
      <alignment horizontal="center" vertical="center" wrapText="1"/>
    </xf>
    <xf numFmtId="3" fontId="5" fillId="2" borderId="21" xfId="4" applyNumberFormat="1" applyFont="1" applyFill="1" applyBorder="1" applyAlignment="1">
      <alignment horizontal="center" vertical="center" wrapText="1"/>
    </xf>
    <xf numFmtId="0" fontId="1" fillId="2" borderId="21" xfId="4" applyFill="1" applyBorder="1" applyAlignment="1">
      <alignment horizontal="center" vertical="center" wrapText="1"/>
    </xf>
    <xf numFmtId="0" fontId="1" fillId="2" borderId="61" xfId="4" applyFill="1" applyBorder="1" applyAlignment="1">
      <alignment horizontal="center" vertical="center" wrapText="1"/>
    </xf>
    <xf numFmtId="0" fontId="5" fillId="2" borderId="60" xfId="4" applyFont="1" applyFill="1" applyBorder="1" applyAlignment="1">
      <alignment horizontal="center" vertical="center"/>
    </xf>
    <xf numFmtId="0" fontId="5" fillId="2" borderId="34" xfId="4" applyFont="1" applyFill="1" applyBorder="1" applyAlignment="1">
      <alignment horizontal="center" vertical="center"/>
    </xf>
    <xf numFmtId="0" fontId="5" fillId="0" borderId="22" xfId="4" applyFont="1" applyFill="1" applyBorder="1" applyAlignment="1">
      <alignment horizontal="left" vertical="center" wrapText="1"/>
    </xf>
    <xf numFmtId="0" fontId="5" fillId="0" borderId="21" xfId="4" applyFont="1" applyFill="1" applyBorder="1" applyAlignment="1">
      <alignment horizontal="left" vertical="center" wrapText="1"/>
    </xf>
    <xf numFmtId="0" fontId="5" fillId="0" borderId="20" xfId="4" applyFont="1" applyFill="1" applyBorder="1" applyAlignment="1">
      <alignment horizontal="left" vertical="center" wrapText="1"/>
    </xf>
    <xf numFmtId="0" fontId="5" fillId="2" borderId="12" xfId="4" applyFont="1" applyFill="1" applyBorder="1" applyAlignment="1">
      <alignment vertical="center" wrapText="1"/>
    </xf>
    <xf numFmtId="0" fontId="5" fillId="2" borderId="11" xfId="4" applyFont="1" applyFill="1" applyBorder="1" applyAlignment="1">
      <alignment vertical="center" wrapText="1"/>
    </xf>
    <xf numFmtId="0" fontId="5" fillId="2" borderId="10" xfId="4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/>
    </xf>
    <xf numFmtId="0" fontId="6" fillId="2" borderId="11" xfId="4" applyFont="1" applyFill="1" applyBorder="1" applyAlignment="1">
      <alignment vertical="center"/>
    </xf>
    <xf numFmtId="0" fontId="6" fillId="2" borderId="10" xfId="4" applyFont="1" applyFill="1" applyBorder="1" applyAlignment="1">
      <alignment vertical="center"/>
    </xf>
    <xf numFmtId="0" fontId="5" fillId="2" borderId="5" xfId="4" applyFont="1" applyFill="1" applyBorder="1" applyAlignment="1">
      <alignment vertical="center"/>
    </xf>
    <xf numFmtId="0" fontId="6" fillId="2" borderId="4" xfId="4" applyFont="1" applyFill="1" applyBorder="1" applyAlignment="1">
      <alignment vertical="center"/>
    </xf>
    <xf numFmtId="0" fontId="6" fillId="2" borderId="3" xfId="4" applyFont="1" applyFill="1" applyBorder="1" applyAlignment="1">
      <alignment vertical="center"/>
    </xf>
  </cellXfs>
  <cellStyles count="7">
    <cellStyle name="Normální" xfId="0" builtinId="0"/>
    <cellStyle name="Normální 3" xfId="1"/>
    <cellStyle name="Normální 3 2" xfId="4"/>
    <cellStyle name="Normální 4" xfId="5"/>
    <cellStyle name="Normální 6 3" xfId="6"/>
    <cellStyle name="normální_číselníky MSK" xfId="3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3"/>
  <sheetViews>
    <sheetView tabSelected="1" zoomScaleNormal="100" zoomScaleSheetLayoutView="100" workbookViewId="0">
      <selection activeCell="C104" sqref="C104"/>
    </sheetView>
  </sheetViews>
  <sheetFormatPr defaultRowHeight="11.25" x14ac:dyDescent="0.25"/>
  <cols>
    <col min="1" max="1" width="6.5703125" style="1" customWidth="1"/>
    <col min="2" max="2" width="9.140625" style="3" hidden="1" customWidth="1"/>
    <col min="3" max="3" width="44.7109375" style="1" customWidth="1"/>
    <col min="4" max="4" width="9.5703125" style="1" customWidth="1"/>
    <col min="5" max="5" width="9.28515625" style="1" customWidth="1"/>
    <col min="6" max="11" width="9.5703125" style="1" customWidth="1"/>
    <col min="12" max="12" width="39.5703125" style="2" customWidth="1"/>
    <col min="13" max="13" width="9.140625" style="1" customWidth="1"/>
    <col min="14" max="16384" width="9.140625" style="1"/>
  </cols>
  <sheetData>
    <row r="1" spans="1:23" ht="36" customHeight="1" x14ac:dyDescent="0.25">
      <c r="A1" s="159" t="s">
        <v>139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92"/>
      <c r="N1" s="92"/>
      <c r="O1" s="92"/>
      <c r="P1" s="92"/>
      <c r="Q1" s="93"/>
      <c r="R1" s="93"/>
      <c r="S1" s="93"/>
      <c r="T1" s="93"/>
      <c r="U1" s="93"/>
      <c r="V1" s="93"/>
      <c r="W1" s="92"/>
    </row>
    <row r="2" spans="1:23" ht="12" thickBot="1" x14ac:dyDescent="0.3">
      <c r="A2" s="65"/>
      <c r="B2" s="91"/>
      <c r="C2" s="65"/>
      <c r="D2" s="65"/>
      <c r="E2" s="65"/>
      <c r="F2" s="65"/>
      <c r="G2" s="65"/>
      <c r="H2" s="65"/>
      <c r="I2" s="65"/>
      <c r="J2" s="65"/>
      <c r="K2" s="65"/>
      <c r="L2" s="90" t="s">
        <v>138</v>
      </c>
      <c r="Q2" s="89"/>
      <c r="R2" s="89"/>
      <c r="S2" s="89"/>
      <c r="T2" s="89"/>
      <c r="U2" s="89"/>
      <c r="V2" s="89"/>
    </row>
    <row r="3" spans="1:23" ht="24" customHeight="1" x14ac:dyDescent="0.25">
      <c r="A3" s="160" t="s">
        <v>137</v>
      </c>
      <c r="B3" s="162" t="s">
        <v>136</v>
      </c>
      <c r="C3" s="162" t="s">
        <v>135</v>
      </c>
      <c r="D3" s="164" t="s">
        <v>134</v>
      </c>
      <c r="E3" s="164" t="s">
        <v>133</v>
      </c>
      <c r="F3" s="164" t="s">
        <v>132</v>
      </c>
      <c r="G3" s="166" t="s">
        <v>131</v>
      </c>
      <c r="H3" s="167"/>
      <c r="I3" s="167"/>
      <c r="J3" s="167"/>
      <c r="K3" s="168"/>
      <c r="L3" s="169" t="s">
        <v>130</v>
      </c>
    </row>
    <row r="4" spans="1:23" ht="24" customHeight="1" thickBot="1" x14ac:dyDescent="0.3">
      <c r="A4" s="161"/>
      <c r="B4" s="163"/>
      <c r="C4" s="163"/>
      <c r="D4" s="165"/>
      <c r="E4" s="165"/>
      <c r="F4" s="165"/>
      <c r="G4" s="88" t="s">
        <v>129</v>
      </c>
      <c r="H4" s="88" t="s">
        <v>128</v>
      </c>
      <c r="I4" s="88" t="s">
        <v>127</v>
      </c>
      <c r="J4" s="88" t="s">
        <v>126</v>
      </c>
      <c r="K4" s="87" t="s">
        <v>125</v>
      </c>
      <c r="L4" s="170"/>
    </row>
    <row r="5" spans="1:23" s="64" customFormat="1" ht="18" customHeight="1" x14ac:dyDescent="0.25">
      <c r="A5" s="156" t="s">
        <v>124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8"/>
    </row>
    <row r="6" spans="1:23" s="65" customFormat="1" ht="24" customHeight="1" x14ac:dyDescent="0.25">
      <c r="A6" s="29">
        <v>13</v>
      </c>
      <c r="B6" s="86">
        <v>5337</v>
      </c>
      <c r="C6" s="27" t="s">
        <v>123</v>
      </c>
      <c r="D6" s="66">
        <f>G6</f>
        <v>24230</v>
      </c>
      <c r="E6" s="18">
        <v>3193</v>
      </c>
      <c r="F6" s="18">
        <v>22081</v>
      </c>
      <c r="G6" s="19">
        <v>24230</v>
      </c>
      <c r="H6" s="18">
        <v>0</v>
      </c>
      <c r="I6" s="18">
        <v>0</v>
      </c>
      <c r="J6" s="18">
        <v>0</v>
      </c>
      <c r="K6" s="52">
        <v>0</v>
      </c>
      <c r="L6" s="17" t="s">
        <v>2</v>
      </c>
    </row>
    <row r="7" spans="1:23" s="65" customFormat="1" ht="24" customHeight="1" x14ac:dyDescent="0.25">
      <c r="A7" s="29">
        <v>14</v>
      </c>
      <c r="B7" s="86">
        <v>5338</v>
      </c>
      <c r="C7" s="27" t="s">
        <v>122</v>
      </c>
      <c r="D7" s="66">
        <f>G7</f>
        <v>6500</v>
      </c>
      <c r="E7" s="18">
        <v>2127</v>
      </c>
      <c r="F7" s="18">
        <v>8561</v>
      </c>
      <c r="G7" s="19">
        <v>6500</v>
      </c>
      <c r="H7" s="18">
        <v>0</v>
      </c>
      <c r="I7" s="18">
        <v>0</v>
      </c>
      <c r="J7" s="18">
        <v>0</v>
      </c>
      <c r="K7" s="52">
        <v>0</v>
      </c>
      <c r="L7" s="17" t="s">
        <v>2</v>
      </c>
    </row>
    <row r="8" spans="1:23" s="65" customFormat="1" ht="24" customHeight="1" x14ac:dyDescent="0.25">
      <c r="A8" s="29">
        <v>15</v>
      </c>
      <c r="B8" s="22">
        <v>5339</v>
      </c>
      <c r="C8" s="27" t="s">
        <v>121</v>
      </c>
      <c r="D8" s="53">
        <f>G8</f>
        <v>450</v>
      </c>
      <c r="E8" s="18">
        <v>1681</v>
      </c>
      <c r="F8" s="18">
        <v>250</v>
      </c>
      <c r="G8" s="19">
        <v>450</v>
      </c>
      <c r="H8" s="18">
        <v>0</v>
      </c>
      <c r="I8" s="18">
        <v>0</v>
      </c>
      <c r="J8" s="18">
        <v>0</v>
      </c>
      <c r="K8" s="52">
        <v>0</v>
      </c>
      <c r="L8" s="17" t="s">
        <v>2</v>
      </c>
    </row>
    <row r="9" spans="1:23" s="64" customFormat="1" ht="27.75" customHeight="1" thickBot="1" x14ac:dyDescent="0.3">
      <c r="A9" s="171" t="s">
        <v>120</v>
      </c>
      <c r="B9" s="172"/>
      <c r="C9" s="173"/>
      <c r="D9" s="58">
        <f t="shared" ref="D9:K9" si="0">SUM(D6:D8)</f>
        <v>31180</v>
      </c>
      <c r="E9" s="58">
        <f t="shared" si="0"/>
        <v>7001</v>
      </c>
      <c r="F9" s="58">
        <f t="shared" si="0"/>
        <v>30892</v>
      </c>
      <c r="G9" s="58">
        <f t="shared" si="0"/>
        <v>31180</v>
      </c>
      <c r="H9" s="58">
        <f t="shared" si="0"/>
        <v>0</v>
      </c>
      <c r="I9" s="58">
        <f t="shared" si="0"/>
        <v>0</v>
      </c>
      <c r="J9" s="58">
        <f t="shared" si="0"/>
        <v>0</v>
      </c>
      <c r="K9" s="58">
        <f t="shared" si="0"/>
        <v>0</v>
      </c>
      <c r="L9" s="57"/>
      <c r="M9" s="65"/>
    </row>
    <row r="10" spans="1:23" s="64" customFormat="1" ht="18" customHeight="1" x14ac:dyDescent="0.25">
      <c r="A10" s="150" t="s">
        <v>119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2"/>
      <c r="M10" s="65"/>
    </row>
    <row r="11" spans="1:23" s="65" customFormat="1" ht="34.5" customHeight="1" x14ac:dyDescent="0.25">
      <c r="A11" s="29">
        <v>41</v>
      </c>
      <c r="B11" s="85">
        <v>5057</v>
      </c>
      <c r="C11" s="84" t="s">
        <v>118</v>
      </c>
      <c r="D11" s="67">
        <f>SUM(E11:K11)</f>
        <v>201302</v>
      </c>
      <c r="E11" s="61">
        <v>116792</v>
      </c>
      <c r="F11" s="61">
        <v>25120</v>
      </c>
      <c r="G11" s="83">
        <v>19507</v>
      </c>
      <c r="H11" s="72">
        <v>19507</v>
      </c>
      <c r="I11" s="72">
        <v>19507</v>
      </c>
      <c r="J11" s="72">
        <v>869</v>
      </c>
      <c r="K11" s="59">
        <v>0</v>
      </c>
      <c r="L11" s="25" t="s">
        <v>117</v>
      </c>
    </row>
    <row r="12" spans="1:23" s="65" customFormat="1" ht="24" customHeight="1" x14ac:dyDescent="0.25">
      <c r="A12" s="29">
        <v>43</v>
      </c>
      <c r="B12" s="85">
        <v>5313</v>
      </c>
      <c r="C12" s="84" t="s">
        <v>116</v>
      </c>
      <c r="D12" s="53">
        <f>G12</f>
        <v>500</v>
      </c>
      <c r="E12" s="61">
        <v>0</v>
      </c>
      <c r="F12" s="61">
        <v>500</v>
      </c>
      <c r="G12" s="83">
        <v>500</v>
      </c>
      <c r="H12" s="72">
        <v>0</v>
      </c>
      <c r="I12" s="72">
        <v>0</v>
      </c>
      <c r="J12" s="72">
        <v>0</v>
      </c>
      <c r="K12" s="59">
        <v>0</v>
      </c>
      <c r="L12" s="17" t="s">
        <v>2</v>
      </c>
    </row>
    <row r="13" spans="1:23" s="65" customFormat="1" ht="24" customHeight="1" x14ac:dyDescent="0.25">
      <c r="A13" s="29">
        <v>44</v>
      </c>
      <c r="B13" s="85"/>
      <c r="C13" s="84" t="s">
        <v>172</v>
      </c>
      <c r="D13" s="67">
        <f>SUM(E13:K13)</f>
        <v>52000</v>
      </c>
      <c r="E13" s="61">
        <v>0</v>
      </c>
      <c r="F13" s="61">
        <v>0</v>
      </c>
      <c r="G13" s="83">
        <v>2000</v>
      </c>
      <c r="H13" s="72">
        <v>20000</v>
      </c>
      <c r="I13" s="72">
        <v>20000</v>
      </c>
      <c r="J13" s="72">
        <v>10000</v>
      </c>
      <c r="K13" s="59">
        <v>0</v>
      </c>
      <c r="L13" s="25" t="s">
        <v>5</v>
      </c>
    </row>
    <row r="14" spans="1:23" s="64" customFormat="1" ht="15.75" customHeight="1" thickBot="1" x14ac:dyDescent="0.3">
      <c r="A14" s="153" t="s">
        <v>115</v>
      </c>
      <c r="B14" s="174"/>
      <c r="C14" s="175"/>
      <c r="D14" s="58">
        <f>SUM(D11:D13)</f>
        <v>253802</v>
      </c>
      <c r="E14" s="58">
        <f t="shared" ref="E14:K14" si="1">SUM(E11:E13)</f>
        <v>116792</v>
      </c>
      <c r="F14" s="58">
        <f t="shared" si="1"/>
        <v>25620</v>
      </c>
      <c r="G14" s="58">
        <f t="shared" si="1"/>
        <v>22007</v>
      </c>
      <c r="H14" s="58">
        <f t="shared" si="1"/>
        <v>39507</v>
      </c>
      <c r="I14" s="58">
        <f t="shared" si="1"/>
        <v>39507</v>
      </c>
      <c r="J14" s="58">
        <f t="shared" si="1"/>
        <v>10869</v>
      </c>
      <c r="K14" s="58">
        <f t="shared" si="1"/>
        <v>0</v>
      </c>
      <c r="L14" s="82"/>
      <c r="M14" s="65"/>
    </row>
    <row r="15" spans="1:23" s="4" customFormat="1" ht="18" customHeight="1" x14ac:dyDescent="0.25">
      <c r="A15" s="156" t="s">
        <v>114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8"/>
      <c r="M15" s="1"/>
    </row>
    <row r="16" spans="1:23" ht="73.5" x14ac:dyDescent="0.25">
      <c r="A16" s="29">
        <v>73</v>
      </c>
      <c r="B16" s="81">
        <v>4355</v>
      </c>
      <c r="C16" s="27" t="s">
        <v>113</v>
      </c>
      <c r="D16" s="66">
        <f>SUM(G16)</f>
        <v>57500</v>
      </c>
      <c r="E16" s="73">
        <v>0</v>
      </c>
      <c r="F16" s="73">
        <v>227627</v>
      </c>
      <c r="G16" s="19">
        <v>57500</v>
      </c>
      <c r="H16" s="72">
        <v>0</v>
      </c>
      <c r="I16" s="72">
        <v>0</v>
      </c>
      <c r="J16" s="72">
        <v>0</v>
      </c>
      <c r="K16" s="70">
        <v>0</v>
      </c>
      <c r="L16" s="69" t="s">
        <v>112</v>
      </c>
      <c r="N16" s="4"/>
    </row>
    <row r="17" spans="1:14" ht="24" customHeight="1" x14ac:dyDescent="0.25">
      <c r="A17" s="74">
        <v>75</v>
      </c>
      <c r="B17" s="28">
        <v>4450</v>
      </c>
      <c r="C17" s="27" t="s">
        <v>111</v>
      </c>
      <c r="D17" s="66">
        <f>SUM(G17)</f>
        <v>3000</v>
      </c>
      <c r="E17" s="72">
        <v>0</v>
      </c>
      <c r="F17" s="73">
        <v>0</v>
      </c>
      <c r="G17" s="19">
        <v>3000</v>
      </c>
      <c r="H17" s="72">
        <v>0</v>
      </c>
      <c r="I17" s="72">
        <v>0</v>
      </c>
      <c r="J17" s="72">
        <v>0</v>
      </c>
      <c r="K17" s="70">
        <v>0</v>
      </c>
      <c r="L17" s="17" t="s">
        <v>5</v>
      </c>
      <c r="N17" s="4"/>
    </row>
    <row r="18" spans="1:14" ht="34.5" customHeight="1" x14ac:dyDescent="0.25">
      <c r="A18" s="74">
        <v>76</v>
      </c>
      <c r="B18" s="28">
        <v>5741</v>
      </c>
      <c r="C18" s="27" t="s">
        <v>110</v>
      </c>
      <c r="D18" s="66">
        <f>SUM(G18)</f>
        <v>9000</v>
      </c>
      <c r="E18" s="72">
        <v>0</v>
      </c>
      <c r="F18" s="73">
        <v>0</v>
      </c>
      <c r="G18" s="19">
        <v>9000</v>
      </c>
      <c r="H18" s="72">
        <v>0</v>
      </c>
      <c r="I18" s="72">
        <v>0</v>
      </c>
      <c r="J18" s="72">
        <v>0</v>
      </c>
      <c r="K18" s="70">
        <v>0</v>
      </c>
      <c r="L18" s="17" t="s">
        <v>5</v>
      </c>
      <c r="N18" s="4"/>
    </row>
    <row r="19" spans="1:14" ht="24" customHeight="1" x14ac:dyDescent="0.25">
      <c r="A19" s="74">
        <v>77</v>
      </c>
      <c r="B19" s="28">
        <v>5934</v>
      </c>
      <c r="C19" s="27" t="s">
        <v>109</v>
      </c>
      <c r="D19" s="66">
        <f>SUM(G19)</f>
        <v>38000</v>
      </c>
      <c r="E19" s="72">
        <v>0</v>
      </c>
      <c r="F19" s="72">
        <v>5900</v>
      </c>
      <c r="G19" s="19">
        <v>38000</v>
      </c>
      <c r="H19" s="72">
        <v>0</v>
      </c>
      <c r="I19" s="72">
        <v>0</v>
      </c>
      <c r="J19" s="72">
        <v>0</v>
      </c>
      <c r="K19" s="70">
        <v>0</v>
      </c>
      <c r="L19" s="17" t="s">
        <v>2</v>
      </c>
      <c r="N19" s="4"/>
    </row>
    <row r="20" spans="1:14" ht="24" customHeight="1" x14ac:dyDescent="0.25">
      <c r="A20" s="74">
        <v>79</v>
      </c>
      <c r="B20" s="28">
        <v>5950</v>
      </c>
      <c r="C20" s="27" t="s">
        <v>108</v>
      </c>
      <c r="D20" s="66">
        <f t="shared" ref="D20:D25" si="2">SUM(E20+F20+G20+H20+I20+J20+K20)</f>
        <v>40600</v>
      </c>
      <c r="E20" s="72">
        <v>0</v>
      </c>
      <c r="F20" s="72">
        <v>0</v>
      </c>
      <c r="G20" s="19">
        <v>40600</v>
      </c>
      <c r="H20" s="72">
        <v>0</v>
      </c>
      <c r="I20" s="72">
        <v>0</v>
      </c>
      <c r="J20" s="72">
        <v>0</v>
      </c>
      <c r="K20" s="70">
        <v>0</v>
      </c>
      <c r="L20" s="17" t="s">
        <v>5</v>
      </c>
      <c r="N20" s="4"/>
    </row>
    <row r="21" spans="1:14" ht="24" customHeight="1" x14ac:dyDescent="0.25">
      <c r="A21" s="74">
        <v>80</v>
      </c>
      <c r="B21" s="28">
        <v>5951</v>
      </c>
      <c r="C21" s="27" t="s">
        <v>107</v>
      </c>
      <c r="D21" s="66">
        <f t="shared" si="2"/>
        <v>22500</v>
      </c>
      <c r="E21" s="72">
        <v>0</v>
      </c>
      <c r="F21" s="72">
        <v>0</v>
      </c>
      <c r="G21" s="19">
        <v>22500</v>
      </c>
      <c r="H21" s="72">
        <v>0</v>
      </c>
      <c r="I21" s="72">
        <v>0</v>
      </c>
      <c r="J21" s="72">
        <v>0</v>
      </c>
      <c r="K21" s="70">
        <v>0</v>
      </c>
      <c r="L21" s="17" t="s">
        <v>5</v>
      </c>
      <c r="N21" s="4"/>
    </row>
    <row r="22" spans="1:14" ht="15" customHeight="1" x14ac:dyDescent="0.25">
      <c r="A22" s="80">
        <v>82</v>
      </c>
      <c r="B22" s="28">
        <v>5878</v>
      </c>
      <c r="C22" s="27" t="s">
        <v>106</v>
      </c>
      <c r="D22" s="72">
        <f t="shared" si="2"/>
        <v>390064</v>
      </c>
      <c r="E22" s="72">
        <v>0</v>
      </c>
      <c r="F22" s="72">
        <v>64</v>
      </c>
      <c r="G22" s="19">
        <v>29000</v>
      </c>
      <c r="H22" s="72">
        <v>18000</v>
      </c>
      <c r="I22" s="72">
        <v>139000</v>
      </c>
      <c r="J22" s="71">
        <v>204000</v>
      </c>
      <c r="K22" s="71">
        <v>0</v>
      </c>
      <c r="L22" s="17" t="s">
        <v>5</v>
      </c>
    </row>
    <row r="23" spans="1:14" ht="56.25" customHeight="1" x14ac:dyDescent="0.25">
      <c r="A23" s="55">
        <v>84</v>
      </c>
      <c r="B23" s="118">
        <v>4788</v>
      </c>
      <c r="C23" s="27" t="s">
        <v>105</v>
      </c>
      <c r="D23" s="56">
        <f>SUM(G23+H23+I23+J23+K23)</f>
        <v>69000</v>
      </c>
      <c r="E23" s="119">
        <v>0</v>
      </c>
      <c r="F23" s="120">
        <v>5000</v>
      </c>
      <c r="G23" s="19">
        <v>13000</v>
      </c>
      <c r="H23" s="119">
        <v>56000</v>
      </c>
      <c r="I23" s="119">
        <v>0</v>
      </c>
      <c r="J23" s="119">
        <v>0</v>
      </c>
      <c r="K23" s="121">
        <v>0</v>
      </c>
      <c r="L23" s="17" t="s">
        <v>173</v>
      </c>
    </row>
    <row r="24" spans="1:14" ht="34.5" customHeight="1" x14ac:dyDescent="0.25">
      <c r="A24" s="79">
        <v>85</v>
      </c>
      <c r="B24" s="115">
        <v>5924</v>
      </c>
      <c r="C24" s="49" t="s">
        <v>140</v>
      </c>
      <c r="D24" s="78">
        <f t="shared" si="2"/>
        <v>15551</v>
      </c>
      <c r="E24" s="76">
        <v>0</v>
      </c>
      <c r="F24" s="77">
        <v>551</v>
      </c>
      <c r="G24" s="41">
        <v>15000</v>
      </c>
      <c r="H24" s="76">
        <v>0</v>
      </c>
      <c r="I24" s="76">
        <v>0</v>
      </c>
      <c r="J24" s="116">
        <v>0</v>
      </c>
      <c r="K24" s="75">
        <v>0</v>
      </c>
      <c r="L24" s="117" t="s">
        <v>5</v>
      </c>
    </row>
    <row r="25" spans="1:14" ht="34.5" customHeight="1" x14ac:dyDescent="0.25">
      <c r="A25" s="74">
        <v>86</v>
      </c>
      <c r="B25" s="28">
        <v>5954</v>
      </c>
      <c r="C25" s="27" t="s">
        <v>104</v>
      </c>
      <c r="D25" s="66">
        <f t="shared" si="2"/>
        <v>64200</v>
      </c>
      <c r="E25" s="72">
        <v>0</v>
      </c>
      <c r="F25" s="73">
        <v>0</v>
      </c>
      <c r="G25" s="19">
        <v>64200</v>
      </c>
      <c r="H25" s="72">
        <v>0</v>
      </c>
      <c r="I25" s="72">
        <v>0</v>
      </c>
      <c r="J25" s="71">
        <v>0</v>
      </c>
      <c r="K25" s="70">
        <v>0</v>
      </c>
      <c r="L25" s="69" t="s">
        <v>5</v>
      </c>
    </row>
    <row r="26" spans="1:14" ht="34.5" customHeight="1" x14ac:dyDescent="0.25">
      <c r="A26" s="74">
        <v>88</v>
      </c>
      <c r="B26" s="28">
        <v>5752</v>
      </c>
      <c r="C26" s="27" t="s">
        <v>103</v>
      </c>
      <c r="D26" s="66">
        <f>G26</f>
        <v>8954</v>
      </c>
      <c r="E26" s="72">
        <v>0</v>
      </c>
      <c r="F26" s="73">
        <v>82</v>
      </c>
      <c r="G26" s="19">
        <v>8954</v>
      </c>
      <c r="H26" s="72">
        <v>0</v>
      </c>
      <c r="I26" s="72">
        <v>0</v>
      </c>
      <c r="J26" s="71">
        <v>0</v>
      </c>
      <c r="K26" s="70">
        <v>0</v>
      </c>
      <c r="L26" s="69" t="s">
        <v>102</v>
      </c>
    </row>
    <row r="27" spans="1:14" s="68" customFormat="1" ht="15.75" customHeight="1" thickBot="1" x14ac:dyDescent="0.3">
      <c r="A27" s="153" t="s">
        <v>101</v>
      </c>
      <c r="B27" s="154"/>
      <c r="C27" s="155"/>
      <c r="D27" s="58">
        <f t="shared" ref="D27:K27" si="3">SUM(D16:D26)</f>
        <v>718369</v>
      </c>
      <c r="E27" s="58">
        <f t="shared" si="3"/>
        <v>0</v>
      </c>
      <c r="F27" s="58">
        <f t="shared" si="3"/>
        <v>239224</v>
      </c>
      <c r="G27" s="58">
        <f t="shared" si="3"/>
        <v>300754</v>
      </c>
      <c r="H27" s="58">
        <f t="shared" si="3"/>
        <v>74000</v>
      </c>
      <c r="I27" s="58">
        <f t="shared" si="3"/>
        <v>139000</v>
      </c>
      <c r="J27" s="58">
        <f t="shared" si="3"/>
        <v>204000</v>
      </c>
      <c r="K27" s="58">
        <f t="shared" si="3"/>
        <v>0</v>
      </c>
      <c r="L27" s="57"/>
      <c r="M27" s="1"/>
    </row>
    <row r="28" spans="1:14" s="64" customFormat="1" ht="18" customHeight="1" x14ac:dyDescent="0.25">
      <c r="A28" s="150" t="s">
        <v>100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2"/>
      <c r="M28" s="65"/>
    </row>
    <row r="29" spans="1:14" ht="34.5" customHeight="1" x14ac:dyDescent="0.25">
      <c r="A29" s="55">
        <v>172</v>
      </c>
      <c r="B29" s="28">
        <v>5635</v>
      </c>
      <c r="C29" s="27" t="s">
        <v>99</v>
      </c>
      <c r="D29" s="67">
        <f>SUM(E29+F29+G29+H29+I29+J29+K29)</f>
        <v>400000</v>
      </c>
      <c r="E29" s="61">
        <f>424+115</f>
        <v>539</v>
      </c>
      <c r="F29" s="61">
        <v>30491</v>
      </c>
      <c r="G29" s="19">
        <v>20000</v>
      </c>
      <c r="H29" s="61">
        <v>100000</v>
      </c>
      <c r="I29" s="61">
        <v>150000</v>
      </c>
      <c r="J29" s="60">
        <v>98970</v>
      </c>
      <c r="K29" s="59">
        <v>0</v>
      </c>
      <c r="L29" s="25" t="s">
        <v>98</v>
      </c>
    </row>
    <row r="30" spans="1:14" s="65" customFormat="1" ht="34.5" customHeight="1" x14ac:dyDescent="0.25">
      <c r="A30" s="55">
        <v>174</v>
      </c>
      <c r="B30" s="28">
        <v>4724</v>
      </c>
      <c r="C30" s="27" t="s">
        <v>97</v>
      </c>
      <c r="D30" s="67">
        <f>SUM(E30+F30+G30+H30+I30+J30+K30)</f>
        <v>170000</v>
      </c>
      <c r="E30" s="61">
        <v>6410</v>
      </c>
      <c r="F30" s="61">
        <v>10400</v>
      </c>
      <c r="G30" s="19">
        <v>25000</v>
      </c>
      <c r="H30" s="61">
        <v>17050</v>
      </c>
      <c r="I30" s="61">
        <v>51100</v>
      </c>
      <c r="J30" s="60">
        <v>60040</v>
      </c>
      <c r="K30" s="59">
        <v>0</v>
      </c>
      <c r="L30" s="25" t="s">
        <v>96</v>
      </c>
    </row>
    <row r="31" spans="1:14" s="65" customFormat="1" ht="24" customHeight="1" x14ac:dyDescent="0.25">
      <c r="A31" s="55">
        <v>176</v>
      </c>
      <c r="B31" s="28">
        <v>5748</v>
      </c>
      <c r="C31" s="27" t="s">
        <v>141</v>
      </c>
      <c r="D31" s="67">
        <f>SUM(E31+F31+G31+H31+I31+J31+K31)</f>
        <v>36760</v>
      </c>
      <c r="E31" s="61">
        <v>0</v>
      </c>
      <c r="F31" s="61">
        <v>1660</v>
      </c>
      <c r="G31" s="19">
        <v>5100</v>
      </c>
      <c r="H31" s="61">
        <v>30000</v>
      </c>
      <c r="I31" s="61">
        <v>0</v>
      </c>
      <c r="J31" s="60">
        <v>0</v>
      </c>
      <c r="K31" s="59">
        <v>0</v>
      </c>
      <c r="L31" s="25" t="s">
        <v>81</v>
      </c>
    </row>
    <row r="32" spans="1:14" s="65" customFormat="1" ht="24" customHeight="1" x14ac:dyDescent="0.25">
      <c r="A32" s="55">
        <v>178</v>
      </c>
      <c r="B32" s="28">
        <v>5843</v>
      </c>
      <c r="C32" s="27" t="s">
        <v>95</v>
      </c>
      <c r="D32" s="67">
        <f>SUM(E32+F32+G32+H32+I32+J32+K32)</f>
        <v>8200</v>
      </c>
      <c r="E32" s="61">
        <v>0</v>
      </c>
      <c r="F32" s="61">
        <v>2000</v>
      </c>
      <c r="G32" s="19">
        <v>5500</v>
      </c>
      <c r="H32" s="61">
        <v>700</v>
      </c>
      <c r="I32" s="61">
        <v>0</v>
      </c>
      <c r="J32" s="60">
        <v>0</v>
      </c>
      <c r="K32" s="59">
        <v>0</v>
      </c>
      <c r="L32" s="25" t="s">
        <v>81</v>
      </c>
    </row>
    <row r="33" spans="1:13" s="65" customFormat="1" ht="24" customHeight="1" x14ac:dyDescent="0.25">
      <c r="A33" s="55">
        <v>179</v>
      </c>
      <c r="B33" s="28">
        <v>5847</v>
      </c>
      <c r="C33" s="27" t="s">
        <v>94</v>
      </c>
      <c r="D33" s="67">
        <f>SUM(E33+F33+G33+H33+I33+J33+K33)</f>
        <v>31000</v>
      </c>
      <c r="E33" s="61">
        <v>0</v>
      </c>
      <c r="F33" s="61">
        <v>5000</v>
      </c>
      <c r="G33" s="19">
        <v>26000</v>
      </c>
      <c r="H33" s="61">
        <v>0</v>
      </c>
      <c r="I33" s="61">
        <v>0</v>
      </c>
      <c r="J33" s="60">
        <v>0</v>
      </c>
      <c r="K33" s="59">
        <v>0</v>
      </c>
      <c r="L33" s="25" t="s">
        <v>81</v>
      </c>
    </row>
    <row r="34" spans="1:13" s="65" customFormat="1" ht="24" customHeight="1" x14ac:dyDescent="0.25">
      <c r="A34" s="55">
        <v>181</v>
      </c>
      <c r="B34" s="28">
        <v>5844</v>
      </c>
      <c r="C34" s="27" t="s">
        <v>93</v>
      </c>
      <c r="D34" s="67">
        <f>SUM(E34+F34+G34+H34+I34+J34+K34)+176</f>
        <v>4876</v>
      </c>
      <c r="E34" s="61">
        <v>0</v>
      </c>
      <c r="F34" s="61">
        <v>4000</v>
      </c>
      <c r="G34" s="19">
        <v>700</v>
      </c>
      <c r="H34" s="61">
        <v>0</v>
      </c>
      <c r="I34" s="61">
        <v>0</v>
      </c>
      <c r="J34" s="60">
        <v>0</v>
      </c>
      <c r="K34" s="59">
        <v>0</v>
      </c>
      <c r="L34" s="25" t="s">
        <v>16</v>
      </c>
    </row>
    <row r="35" spans="1:13" s="65" customFormat="1" ht="24" customHeight="1" x14ac:dyDescent="0.25">
      <c r="A35" s="55">
        <v>182</v>
      </c>
      <c r="B35" s="28">
        <v>5848</v>
      </c>
      <c r="C35" s="27" t="s">
        <v>92</v>
      </c>
      <c r="D35" s="67">
        <f>SUM(E35+F35+G35+H35+I35+J35+K35)</f>
        <v>100000</v>
      </c>
      <c r="E35" s="61">
        <v>0</v>
      </c>
      <c r="F35" s="61">
        <v>3000</v>
      </c>
      <c r="G35" s="19">
        <v>6000</v>
      </c>
      <c r="H35" s="61">
        <v>40000</v>
      </c>
      <c r="I35" s="61">
        <v>51000</v>
      </c>
      <c r="J35" s="60">
        <v>0</v>
      </c>
      <c r="K35" s="59">
        <v>0</v>
      </c>
      <c r="L35" s="25" t="s">
        <v>81</v>
      </c>
    </row>
    <row r="36" spans="1:13" s="65" customFormat="1" ht="24" customHeight="1" x14ac:dyDescent="0.25">
      <c r="A36" s="55">
        <v>184</v>
      </c>
      <c r="B36" s="28">
        <v>5955</v>
      </c>
      <c r="C36" s="27" t="s">
        <v>91</v>
      </c>
      <c r="D36" s="67">
        <f>SUM(E36+F36+G36+H36+I36+J36+K36)+450</f>
        <v>100450</v>
      </c>
      <c r="E36" s="61">
        <v>0</v>
      </c>
      <c r="F36" s="61">
        <v>0</v>
      </c>
      <c r="G36" s="19">
        <v>5000</v>
      </c>
      <c r="H36" s="61">
        <v>45000</v>
      </c>
      <c r="I36" s="61">
        <v>50000</v>
      </c>
      <c r="J36" s="60">
        <v>0</v>
      </c>
      <c r="K36" s="59">
        <v>0</v>
      </c>
      <c r="L36" s="25" t="s">
        <v>16</v>
      </c>
    </row>
    <row r="37" spans="1:13" s="65" customFormat="1" ht="34.5" customHeight="1" x14ac:dyDescent="0.25">
      <c r="A37" s="55">
        <v>186</v>
      </c>
      <c r="B37" s="28">
        <v>5254</v>
      </c>
      <c r="C37" s="27" t="s">
        <v>90</v>
      </c>
      <c r="D37" s="67">
        <f>SUM(E37+F37+G37+H37+I37+J37+K37)</f>
        <v>23529</v>
      </c>
      <c r="E37" s="61">
        <v>0</v>
      </c>
      <c r="F37" s="61">
        <v>13090</v>
      </c>
      <c r="G37" s="19">
        <v>3105</v>
      </c>
      <c r="H37" s="61">
        <v>3478</v>
      </c>
      <c r="I37" s="61">
        <v>2774</v>
      </c>
      <c r="J37" s="60">
        <v>1082</v>
      </c>
      <c r="K37" s="59">
        <v>0</v>
      </c>
      <c r="L37" s="17" t="s">
        <v>89</v>
      </c>
    </row>
    <row r="38" spans="1:13" s="65" customFormat="1" ht="24" customHeight="1" x14ac:dyDescent="0.25">
      <c r="A38" s="55">
        <v>188</v>
      </c>
      <c r="B38" s="28">
        <v>5849</v>
      </c>
      <c r="C38" s="27" t="s">
        <v>88</v>
      </c>
      <c r="D38" s="67">
        <f>SUM(E38+F38+G38+H38+I38+J38+K38)</f>
        <v>14200</v>
      </c>
      <c r="E38" s="61">
        <v>0</v>
      </c>
      <c r="F38" s="61">
        <v>4200</v>
      </c>
      <c r="G38" s="19">
        <v>10000</v>
      </c>
      <c r="H38" s="61">
        <v>0</v>
      </c>
      <c r="I38" s="61">
        <v>0</v>
      </c>
      <c r="J38" s="60">
        <v>0</v>
      </c>
      <c r="K38" s="59">
        <v>0</v>
      </c>
      <c r="L38" s="25" t="s">
        <v>22</v>
      </c>
    </row>
    <row r="39" spans="1:13" s="65" customFormat="1" ht="24" customHeight="1" x14ac:dyDescent="0.25">
      <c r="A39" s="55">
        <v>189</v>
      </c>
      <c r="B39" s="28">
        <v>5956</v>
      </c>
      <c r="C39" s="27" t="s">
        <v>87</v>
      </c>
      <c r="D39" s="67">
        <f>SUM(E39+F39+G39+H39+I39+J39+K39)</f>
        <v>4900</v>
      </c>
      <c r="E39" s="61">
        <v>0</v>
      </c>
      <c r="F39" s="61">
        <v>0</v>
      </c>
      <c r="G39" s="19">
        <v>4900</v>
      </c>
      <c r="H39" s="61">
        <v>0</v>
      </c>
      <c r="I39" s="61">
        <v>0</v>
      </c>
      <c r="J39" s="60">
        <v>0</v>
      </c>
      <c r="K39" s="59">
        <v>0</v>
      </c>
      <c r="L39" s="25" t="s">
        <v>22</v>
      </c>
    </row>
    <row r="40" spans="1:13" s="65" customFormat="1" ht="24" customHeight="1" x14ac:dyDescent="0.25">
      <c r="A40" s="55">
        <v>190</v>
      </c>
      <c r="B40" s="28">
        <v>5885</v>
      </c>
      <c r="C40" s="27" t="s">
        <v>86</v>
      </c>
      <c r="D40" s="67">
        <f>SUM(E40+F40+G40+H40+I40+J40+K40)</f>
        <v>7242</v>
      </c>
      <c r="E40" s="61">
        <v>0</v>
      </c>
      <c r="F40" s="61">
        <v>242</v>
      </c>
      <c r="G40" s="19">
        <v>7000</v>
      </c>
      <c r="H40" s="61">
        <v>0</v>
      </c>
      <c r="I40" s="61">
        <v>0</v>
      </c>
      <c r="J40" s="60">
        <v>0</v>
      </c>
      <c r="K40" s="59">
        <v>0</v>
      </c>
      <c r="L40" s="25" t="s">
        <v>22</v>
      </c>
    </row>
    <row r="41" spans="1:13" s="65" customFormat="1" ht="24" customHeight="1" x14ac:dyDescent="0.25">
      <c r="A41" s="55">
        <v>191</v>
      </c>
      <c r="B41" s="28">
        <v>5250</v>
      </c>
      <c r="C41" s="27" t="s">
        <v>85</v>
      </c>
      <c r="D41" s="67">
        <f>SUM(G41)</f>
        <v>860</v>
      </c>
      <c r="E41" s="61">
        <v>0</v>
      </c>
      <c r="F41" s="61">
        <v>1729</v>
      </c>
      <c r="G41" s="19">
        <v>860</v>
      </c>
      <c r="H41" s="61">
        <v>0</v>
      </c>
      <c r="I41" s="61">
        <v>0</v>
      </c>
      <c r="J41" s="60">
        <v>0</v>
      </c>
      <c r="K41" s="59">
        <v>0</v>
      </c>
      <c r="L41" s="17" t="s">
        <v>2</v>
      </c>
    </row>
    <row r="42" spans="1:13" s="64" customFormat="1" ht="15.75" customHeight="1" thickBot="1" x14ac:dyDescent="0.3">
      <c r="A42" s="153" t="s">
        <v>84</v>
      </c>
      <c r="B42" s="154"/>
      <c r="C42" s="155"/>
      <c r="D42" s="58">
        <f t="shared" ref="D42:K42" si="4">SUM(D29:D41)</f>
        <v>902017</v>
      </c>
      <c r="E42" s="58">
        <f t="shared" si="4"/>
        <v>6949</v>
      </c>
      <c r="F42" s="58">
        <f t="shared" si="4"/>
        <v>75812</v>
      </c>
      <c r="G42" s="58">
        <f t="shared" si="4"/>
        <v>119165</v>
      </c>
      <c r="H42" s="58">
        <f t="shared" si="4"/>
        <v>236228</v>
      </c>
      <c r="I42" s="58">
        <f t="shared" si="4"/>
        <v>304874</v>
      </c>
      <c r="J42" s="58">
        <f t="shared" si="4"/>
        <v>160092</v>
      </c>
      <c r="K42" s="58">
        <f t="shared" si="4"/>
        <v>0</v>
      </c>
      <c r="L42" s="57"/>
      <c r="M42" s="65"/>
    </row>
    <row r="43" spans="1:13" s="4" customFormat="1" ht="18" customHeight="1" x14ac:dyDescent="0.25">
      <c r="A43" s="141" t="s">
        <v>83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3"/>
      <c r="M43" s="1"/>
    </row>
    <row r="44" spans="1:13" s="4" customFormat="1" ht="24" customHeight="1" x14ac:dyDescent="0.25">
      <c r="A44" s="63">
        <v>317</v>
      </c>
      <c r="B44" s="22">
        <v>5758</v>
      </c>
      <c r="C44" s="27" t="s">
        <v>82</v>
      </c>
      <c r="D44" s="26">
        <f>SUM(E44+F44+G44+H44+I44+J44+K44)</f>
        <v>160000</v>
      </c>
      <c r="E44" s="61">
        <v>0</v>
      </c>
      <c r="F44" s="61">
        <v>350</v>
      </c>
      <c r="G44" s="19">
        <v>3500</v>
      </c>
      <c r="H44" s="61">
        <v>50000</v>
      </c>
      <c r="I44" s="61">
        <v>70000</v>
      </c>
      <c r="J44" s="60">
        <v>36150</v>
      </c>
      <c r="K44" s="59">
        <v>0</v>
      </c>
      <c r="L44" s="25" t="s">
        <v>81</v>
      </c>
      <c r="M44" s="1"/>
    </row>
    <row r="45" spans="1:13" s="4" customFormat="1" ht="34.5" customHeight="1" x14ac:dyDescent="0.25">
      <c r="A45" s="55">
        <v>319</v>
      </c>
      <c r="B45" s="22">
        <v>5418</v>
      </c>
      <c r="C45" s="27" t="s">
        <v>80</v>
      </c>
      <c r="D45" s="26">
        <f>SUM(E45+F45+G45+H45+I45+J45+K45)</f>
        <v>73070</v>
      </c>
      <c r="E45" s="61">
        <v>1047</v>
      </c>
      <c r="F45" s="61">
        <v>35543</v>
      </c>
      <c r="G45" s="19">
        <v>36480</v>
      </c>
      <c r="H45" s="61">
        <v>0</v>
      </c>
      <c r="I45" s="61">
        <v>0</v>
      </c>
      <c r="J45" s="60">
        <v>0</v>
      </c>
      <c r="K45" s="59">
        <v>0</v>
      </c>
      <c r="L45" s="25" t="s">
        <v>79</v>
      </c>
      <c r="M45" s="1"/>
    </row>
    <row r="46" spans="1:13" s="4" customFormat="1" ht="24" customHeight="1" x14ac:dyDescent="0.25">
      <c r="A46" s="38">
        <v>321</v>
      </c>
      <c r="B46" s="62">
        <v>5737</v>
      </c>
      <c r="C46" s="21" t="s">
        <v>78</v>
      </c>
      <c r="D46" s="26">
        <f>SUM(E46+F46+G46+H46+I46+J46+K46)</f>
        <v>250000</v>
      </c>
      <c r="E46" s="61">
        <v>240</v>
      </c>
      <c r="F46" s="61">
        <v>12060</v>
      </c>
      <c r="G46" s="19">
        <v>25000</v>
      </c>
      <c r="H46" s="61">
        <v>140000</v>
      </c>
      <c r="I46" s="61">
        <v>72700</v>
      </c>
      <c r="J46" s="60">
        <v>0</v>
      </c>
      <c r="K46" s="59">
        <v>0</v>
      </c>
      <c r="L46" s="25" t="s">
        <v>5</v>
      </c>
      <c r="M46" s="1"/>
    </row>
    <row r="47" spans="1:13" s="4" customFormat="1" ht="34.5" customHeight="1" x14ac:dyDescent="0.25">
      <c r="A47" s="38">
        <v>323</v>
      </c>
      <c r="B47" s="62">
        <v>5957</v>
      </c>
      <c r="C47" s="21" t="s">
        <v>77</v>
      </c>
      <c r="D47" s="26">
        <f>SUM(E47+F47+G47+H47+I47+J47+K47)+492</f>
        <v>12817</v>
      </c>
      <c r="E47" s="61">
        <v>0</v>
      </c>
      <c r="F47" s="61">
        <v>0</v>
      </c>
      <c r="G47" s="19">
        <v>12325</v>
      </c>
      <c r="H47" s="61">
        <v>0</v>
      </c>
      <c r="I47" s="61">
        <v>0</v>
      </c>
      <c r="J47" s="60">
        <v>0</v>
      </c>
      <c r="K47" s="59">
        <v>0</v>
      </c>
      <c r="L47" s="25" t="s">
        <v>16</v>
      </c>
      <c r="M47" s="1"/>
    </row>
    <row r="48" spans="1:13" s="4" customFormat="1" ht="45" customHeight="1" x14ac:dyDescent="0.25">
      <c r="A48" s="38">
        <v>325</v>
      </c>
      <c r="B48" s="62">
        <v>5958</v>
      </c>
      <c r="C48" s="21" t="s">
        <v>76</v>
      </c>
      <c r="D48" s="26">
        <f>SUM(E48+F48+G48+H48+I48+J48+K48)+1530</f>
        <v>4830</v>
      </c>
      <c r="E48" s="61">
        <v>0</v>
      </c>
      <c r="F48" s="61">
        <v>0</v>
      </c>
      <c r="G48" s="19">
        <v>3300</v>
      </c>
      <c r="H48" s="61">
        <v>0</v>
      </c>
      <c r="I48" s="61">
        <v>0</v>
      </c>
      <c r="J48" s="60">
        <v>0</v>
      </c>
      <c r="K48" s="59">
        <v>0</v>
      </c>
      <c r="L48" s="25" t="s">
        <v>75</v>
      </c>
      <c r="M48" s="1"/>
    </row>
    <row r="49" spans="1:13" s="4" customFormat="1" ht="34.5" customHeight="1" x14ac:dyDescent="0.25">
      <c r="A49" s="38">
        <v>326</v>
      </c>
      <c r="B49" s="62">
        <v>5959</v>
      </c>
      <c r="C49" s="21" t="s">
        <v>74</v>
      </c>
      <c r="D49" s="26">
        <f>SUM(E49+F49+G49+H49+I49+J49+K49)+300</f>
        <v>900</v>
      </c>
      <c r="E49" s="61">
        <v>0</v>
      </c>
      <c r="F49" s="61">
        <v>0</v>
      </c>
      <c r="G49" s="19">
        <v>600</v>
      </c>
      <c r="H49" s="61">
        <v>0</v>
      </c>
      <c r="I49" s="61">
        <v>0</v>
      </c>
      <c r="J49" s="60">
        <v>0</v>
      </c>
      <c r="K49" s="59">
        <v>0</v>
      </c>
      <c r="L49" s="25" t="s">
        <v>11</v>
      </c>
      <c r="M49" s="1"/>
    </row>
    <row r="50" spans="1:13" s="4" customFormat="1" ht="24" customHeight="1" x14ac:dyDescent="0.25">
      <c r="A50" s="38">
        <v>327</v>
      </c>
      <c r="B50" s="62">
        <v>5347</v>
      </c>
      <c r="C50" s="21" t="s">
        <v>73</v>
      </c>
      <c r="D50" s="26">
        <f>G50</f>
        <v>1000</v>
      </c>
      <c r="E50" s="61">
        <v>0</v>
      </c>
      <c r="F50" s="61">
        <v>2500</v>
      </c>
      <c r="G50" s="19">
        <v>1000</v>
      </c>
      <c r="H50" s="61">
        <v>0</v>
      </c>
      <c r="I50" s="61">
        <v>0</v>
      </c>
      <c r="J50" s="60">
        <v>0</v>
      </c>
      <c r="K50" s="59">
        <v>0</v>
      </c>
      <c r="L50" s="25" t="s">
        <v>2</v>
      </c>
      <c r="M50" s="1"/>
    </row>
    <row r="51" spans="1:13" s="4" customFormat="1" ht="15.75" customHeight="1" thickBot="1" x14ac:dyDescent="0.3">
      <c r="A51" s="144" t="s">
        <v>72</v>
      </c>
      <c r="B51" s="145"/>
      <c r="C51" s="146"/>
      <c r="D51" s="58">
        <f t="shared" ref="D51:K51" si="5">SUM(D44:D50)</f>
        <v>502617</v>
      </c>
      <c r="E51" s="58">
        <f t="shared" si="5"/>
        <v>1287</v>
      </c>
      <c r="F51" s="58">
        <f t="shared" si="5"/>
        <v>50453</v>
      </c>
      <c r="G51" s="58">
        <f t="shared" si="5"/>
        <v>82205</v>
      </c>
      <c r="H51" s="58">
        <f t="shared" si="5"/>
        <v>190000</v>
      </c>
      <c r="I51" s="58">
        <f t="shared" si="5"/>
        <v>142700</v>
      </c>
      <c r="J51" s="58">
        <f t="shared" si="5"/>
        <v>36150</v>
      </c>
      <c r="K51" s="58">
        <f t="shared" si="5"/>
        <v>0</v>
      </c>
      <c r="L51" s="57"/>
      <c r="M51" s="1"/>
    </row>
    <row r="52" spans="1:13" s="4" customFormat="1" ht="18" customHeight="1" x14ac:dyDescent="0.25">
      <c r="A52" s="156" t="s">
        <v>71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/>
      <c r="M52" s="1"/>
    </row>
    <row r="53" spans="1:13" s="4" customFormat="1" ht="24" customHeight="1" x14ac:dyDescent="0.25">
      <c r="A53" s="29">
        <v>406</v>
      </c>
      <c r="B53" s="37">
        <v>5730</v>
      </c>
      <c r="C53" s="21" t="s">
        <v>70</v>
      </c>
      <c r="D53" s="36">
        <f>SUM(E53:K53)+22+5</f>
        <v>180327</v>
      </c>
      <c r="E53" s="35">
        <v>97</v>
      </c>
      <c r="F53" s="35">
        <v>7203</v>
      </c>
      <c r="G53" s="19">
        <v>10000</v>
      </c>
      <c r="H53" s="35">
        <v>100000</v>
      </c>
      <c r="I53" s="35">
        <v>63000</v>
      </c>
      <c r="J53" s="35">
        <v>0</v>
      </c>
      <c r="K53" s="34">
        <v>0</v>
      </c>
      <c r="L53" s="25" t="s">
        <v>16</v>
      </c>
      <c r="M53" s="1"/>
    </row>
    <row r="54" spans="1:13" s="4" customFormat="1" ht="34.5" customHeight="1" x14ac:dyDescent="0.25">
      <c r="A54" s="55">
        <v>408</v>
      </c>
      <c r="B54" s="37">
        <v>5750</v>
      </c>
      <c r="C54" s="21" t="s">
        <v>69</v>
      </c>
      <c r="D54" s="36">
        <f t="shared" ref="D54:D62" si="6">SUM(E54:K54)</f>
        <v>74500</v>
      </c>
      <c r="E54" s="35">
        <v>957</v>
      </c>
      <c r="F54" s="35">
        <v>21543</v>
      </c>
      <c r="G54" s="19">
        <v>13000</v>
      </c>
      <c r="H54" s="35">
        <v>39000</v>
      </c>
      <c r="I54" s="35">
        <v>0</v>
      </c>
      <c r="J54" s="35">
        <v>0</v>
      </c>
      <c r="K54" s="35">
        <v>0</v>
      </c>
      <c r="L54" s="25" t="s">
        <v>22</v>
      </c>
      <c r="M54" s="1"/>
    </row>
    <row r="55" spans="1:13" s="4" customFormat="1" ht="24" customHeight="1" x14ac:dyDescent="0.25">
      <c r="A55" s="55">
        <v>410</v>
      </c>
      <c r="B55" s="37">
        <v>5856</v>
      </c>
      <c r="C55" s="21" t="s">
        <v>68</v>
      </c>
      <c r="D55" s="36">
        <f t="shared" si="6"/>
        <v>12600</v>
      </c>
      <c r="E55" s="35">
        <v>0</v>
      </c>
      <c r="F55" s="35">
        <v>3200</v>
      </c>
      <c r="G55" s="19">
        <v>5400</v>
      </c>
      <c r="H55" s="35">
        <v>4000</v>
      </c>
      <c r="I55" s="35"/>
      <c r="J55" s="35">
        <v>0</v>
      </c>
      <c r="K55" s="35">
        <v>0</v>
      </c>
      <c r="L55" s="25" t="s">
        <v>5</v>
      </c>
      <c r="M55" s="1"/>
    </row>
    <row r="56" spans="1:13" ht="24" customHeight="1" x14ac:dyDescent="0.25">
      <c r="A56" s="29">
        <v>411</v>
      </c>
      <c r="B56" s="37">
        <v>5866</v>
      </c>
      <c r="C56" s="21" t="s">
        <v>67</v>
      </c>
      <c r="D56" s="36">
        <f t="shared" si="6"/>
        <v>22000</v>
      </c>
      <c r="E56" s="35">
        <v>0</v>
      </c>
      <c r="F56" s="35">
        <v>1000</v>
      </c>
      <c r="G56" s="19">
        <v>12000</v>
      </c>
      <c r="H56" s="35">
        <v>9000</v>
      </c>
      <c r="I56" s="35">
        <v>0</v>
      </c>
      <c r="J56" s="35">
        <v>0</v>
      </c>
      <c r="K56" s="35">
        <v>0</v>
      </c>
      <c r="L56" s="25" t="s">
        <v>5</v>
      </c>
    </row>
    <row r="57" spans="1:13" ht="34.5" customHeight="1" x14ac:dyDescent="0.25">
      <c r="A57" s="51">
        <v>413</v>
      </c>
      <c r="B57" s="37">
        <v>5867</v>
      </c>
      <c r="C57" s="21" t="s">
        <v>66</v>
      </c>
      <c r="D57" s="36">
        <f t="shared" si="6"/>
        <v>52500</v>
      </c>
      <c r="E57" s="35">
        <v>0</v>
      </c>
      <c r="F57" s="35">
        <v>2500</v>
      </c>
      <c r="G57" s="19">
        <v>5000</v>
      </c>
      <c r="H57" s="35">
        <v>45000</v>
      </c>
      <c r="I57" s="35">
        <v>0</v>
      </c>
      <c r="J57" s="35">
        <v>0</v>
      </c>
      <c r="K57" s="35">
        <v>0</v>
      </c>
      <c r="L57" s="25" t="s">
        <v>5</v>
      </c>
    </row>
    <row r="58" spans="1:13" s="4" customFormat="1" ht="34.5" customHeight="1" x14ac:dyDescent="0.25">
      <c r="A58" s="51">
        <v>415</v>
      </c>
      <c r="B58" s="37">
        <v>5868</v>
      </c>
      <c r="C58" s="21" t="s">
        <v>65</v>
      </c>
      <c r="D58" s="36">
        <f t="shared" si="6"/>
        <v>30000</v>
      </c>
      <c r="E58" s="35">
        <v>0</v>
      </c>
      <c r="F58" s="35">
        <v>2200</v>
      </c>
      <c r="G58" s="19">
        <v>5000</v>
      </c>
      <c r="H58" s="35">
        <v>22800</v>
      </c>
      <c r="I58" s="35">
        <v>0</v>
      </c>
      <c r="J58" s="35">
        <v>0</v>
      </c>
      <c r="K58" s="35">
        <v>0</v>
      </c>
      <c r="L58" s="25" t="s">
        <v>5</v>
      </c>
      <c r="M58" s="1"/>
    </row>
    <row r="59" spans="1:13" s="4" customFormat="1" ht="24" customHeight="1" x14ac:dyDescent="0.25">
      <c r="A59" s="51">
        <v>417</v>
      </c>
      <c r="B59" s="37">
        <v>5884</v>
      </c>
      <c r="C59" s="21" t="s">
        <v>64</v>
      </c>
      <c r="D59" s="36">
        <f t="shared" si="6"/>
        <v>253299</v>
      </c>
      <c r="E59" s="35">
        <v>2061</v>
      </c>
      <c r="F59" s="35">
        <v>18136</v>
      </c>
      <c r="G59" s="19">
        <v>120000</v>
      </c>
      <c r="H59" s="35">
        <v>113102</v>
      </c>
      <c r="I59" s="35">
        <v>0</v>
      </c>
      <c r="J59" s="35">
        <v>0</v>
      </c>
      <c r="K59" s="35">
        <v>0</v>
      </c>
      <c r="L59" s="25" t="s">
        <v>5</v>
      </c>
      <c r="M59" s="1"/>
    </row>
    <row r="60" spans="1:13" ht="24" customHeight="1" x14ac:dyDescent="0.25">
      <c r="A60" s="38">
        <v>419</v>
      </c>
      <c r="B60" s="37">
        <v>5810</v>
      </c>
      <c r="C60" s="21" t="s">
        <v>63</v>
      </c>
      <c r="D60" s="53">
        <f t="shared" si="6"/>
        <v>24500</v>
      </c>
      <c r="E60" s="35">
        <v>410</v>
      </c>
      <c r="F60" s="35">
        <v>19090</v>
      </c>
      <c r="G60" s="19">
        <v>5000</v>
      </c>
      <c r="H60" s="35">
        <v>0</v>
      </c>
      <c r="I60" s="35">
        <v>0</v>
      </c>
      <c r="J60" s="35">
        <v>0</v>
      </c>
      <c r="K60" s="34">
        <v>0</v>
      </c>
      <c r="L60" s="25" t="s">
        <v>5</v>
      </c>
    </row>
    <row r="61" spans="1:13" s="4" customFormat="1" ht="24" customHeight="1" x14ac:dyDescent="0.25">
      <c r="A61" s="55">
        <v>421</v>
      </c>
      <c r="B61" s="37">
        <v>5681</v>
      </c>
      <c r="C61" s="21" t="s">
        <v>62</v>
      </c>
      <c r="D61" s="53">
        <f t="shared" si="6"/>
        <v>105000</v>
      </c>
      <c r="E61" s="35">
        <v>0</v>
      </c>
      <c r="F61" s="35">
        <v>2200</v>
      </c>
      <c r="G61" s="19">
        <v>5000</v>
      </c>
      <c r="H61" s="35">
        <v>10000</v>
      </c>
      <c r="I61" s="35">
        <v>87800</v>
      </c>
      <c r="J61" s="35">
        <v>0</v>
      </c>
      <c r="K61" s="35">
        <v>0</v>
      </c>
      <c r="L61" s="25" t="s">
        <v>5</v>
      </c>
      <c r="M61" s="1"/>
    </row>
    <row r="62" spans="1:13" s="4" customFormat="1" ht="24" customHeight="1" x14ac:dyDescent="0.25">
      <c r="A62" s="55">
        <v>423</v>
      </c>
      <c r="B62" s="54">
        <v>5754</v>
      </c>
      <c r="C62" s="27" t="s">
        <v>61</v>
      </c>
      <c r="D62" s="56">
        <f t="shared" si="6"/>
        <v>88418</v>
      </c>
      <c r="E62" s="18">
        <v>23660</v>
      </c>
      <c r="F62" s="18">
        <v>16758</v>
      </c>
      <c r="G62" s="19">
        <v>18000</v>
      </c>
      <c r="H62" s="18">
        <v>30000</v>
      </c>
      <c r="I62" s="18">
        <v>0</v>
      </c>
      <c r="J62" s="18">
        <v>0</v>
      </c>
      <c r="K62" s="52">
        <v>0</v>
      </c>
      <c r="L62" s="25" t="s">
        <v>5</v>
      </c>
      <c r="M62" s="1"/>
    </row>
    <row r="63" spans="1:13" s="4" customFormat="1" ht="24" customHeight="1" x14ac:dyDescent="0.25">
      <c r="A63" s="55">
        <v>425</v>
      </c>
      <c r="B63" s="54">
        <v>5789</v>
      </c>
      <c r="C63" s="27" t="s">
        <v>60</v>
      </c>
      <c r="D63" s="56">
        <f>SUM(E63:K63)+35</f>
        <v>8835</v>
      </c>
      <c r="E63" s="18">
        <v>200</v>
      </c>
      <c r="F63" s="18">
        <v>3300</v>
      </c>
      <c r="G63" s="19">
        <v>5300</v>
      </c>
      <c r="H63" s="18">
        <v>0</v>
      </c>
      <c r="I63" s="18">
        <v>0</v>
      </c>
      <c r="J63" s="18">
        <v>0</v>
      </c>
      <c r="K63" s="18">
        <v>0</v>
      </c>
      <c r="L63" s="25" t="s">
        <v>16</v>
      </c>
      <c r="M63" s="1"/>
    </row>
    <row r="64" spans="1:13" s="4" customFormat="1" ht="24" customHeight="1" x14ac:dyDescent="0.25">
      <c r="A64" s="51">
        <v>427</v>
      </c>
      <c r="B64" s="50">
        <v>5456</v>
      </c>
      <c r="C64" s="49" t="s">
        <v>59</v>
      </c>
      <c r="D64" s="48">
        <f>SUM(E64:K64)</f>
        <v>55928</v>
      </c>
      <c r="E64" s="47">
        <v>0</v>
      </c>
      <c r="F64" s="47">
        <v>1628</v>
      </c>
      <c r="G64" s="41">
        <v>11300</v>
      </c>
      <c r="H64" s="47">
        <v>43000</v>
      </c>
      <c r="I64" s="47">
        <v>0</v>
      </c>
      <c r="J64" s="47">
        <v>0</v>
      </c>
      <c r="K64" s="47">
        <v>0</v>
      </c>
      <c r="L64" s="39" t="s">
        <v>58</v>
      </c>
      <c r="M64" s="1"/>
    </row>
    <row r="65" spans="1:13" s="4" customFormat="1" ht="34.5" customHeight="1" x14ac:dyDescent="0.25">
      <c r="A65" s="45">
        <v>429</v>
      </c>
      <c r="B65" s="44">
        <v>5890</v>
      </c>
      <c r="C65" s="43" t="s">
        <v>57</v>
      </c>
      <c r="D65" s="42">
        <f>SUM(E65:K65)+60</f>
        <v>2496</v>
      </c>
      <c r="E65" s="31">
        <v>0</v>
      </c>
      <c r="F65" s="31">
        <v>836</v>
      </c>
      <c r="G65" s="41">
        <v>1600</v>
      </c>
      <c r="H65" s="31">
        <v>0</v>
      </c>
      <c r="I65" s="31">
        <v>0</v>
      </c>
      <c r="J65" s="31">
        <v>0</v>
      </c>
      <c r="K65" s="31">
        <v>0</v>
      </c>
      <c r="L65" s="39" t="s">
        <v>16</v>
      </c>
      <c r="M65" s="1"/>
    </row>
    <row r="66" spans="1:13" s="4" customFormat="1" ht="24" customHeight="1" x14ac:dyDescent="0.25">
      <c r="A66" s="38">
        <v>431</v>
      </c>
      <c r="B66" s="37">
        <v>5915</v>
      </c>
      <c r="C66" s="21" t="s">
        <v>56</v>
      </c>
      <c r="D66" s="36">
        <f t="shared" ref="D66:D71" si="7">SUM(E66:K66)</f>
        <v>50500</v>
      </c>
      <c r="E66" s="35">
        <v>0</v>
      </c>
      <c r="F66" s="35">
        <v>500</v>
      </c>
      <c r="G66" s="19">
        <v>2500</v>
      </c>
      <c r="H66" s="35">
        <v>20000</v>
      </c>
      <c r="I66" s="35">
        <v>27500</v>
      </c>
      <c r="J66" s="35">
        <v>0</v>
      </c>
      <c r="K66" s="34">
        <v>0</v>
      </c>
      <c r="L66" s="25" t="s">
        <v>5</v>
      </c>
      <c r="M66" s="1"/>
    </row>
    <row r="67" spans="1:13" s="4" customFormat="1" ht="24" customHeight="1" x14ac:dyDescent="0.25">
      <c r="A67" s="38">
        <v>433</v>
      </c>
      <c r="B67" s="37">
        <v>5914</v>
      </c>
      <c r="C67" s="21" t="s">
        <v>55</v>
      </c>
      <c r="D67" s="36">
        <f t="shared" si="7"/>
        <v>7350</v>
      </c>
      <c r="E67" s="35">
        <v>0</v>
      </c>
      <c r="F67" s="35">
        <v>350</v>
      </c>
      <c r="G67" s="19">
        <v>7000</v>
      </c>
      <c r="H67" s="35">
        <v>0</v>
      </c>
      <c r="I67" s="35">
        <v>0</v>
      </c>
      <c r="J67" s="35">
        <v>0</v>
      </c>
      <c r="K67" s="34">
        <v>0</v>
      </c>
      <c r="L67" s="25" t="s">
        <v>5</v>
      </c>
      <c r="M67" s="1"/>
    </row>
    <row r="68" spans="1:13" s="4" customFormat="1" ht="34.5" customHeight="1" x14ac:dyDescent="0.25">
      <c r="A68" s="38">
        <v>435</v>
      </c>
      <c r="B68" s="37">
        <v>5927</v>
      </c>
      <c r="C68" s="21" t="s">
        <v>54</v>
      </c>
      <c r="D68" s="36">
        <f t="shared" si="7"/>
        <v>5200</v>
      </c>
      <c r="E68" s="35">
        <v>0</v>
      </c>
      <c r="F68" s="35">
        <v>200</v>
      </c>
      <c r="G68" s="19">
        <v>5000</v>
      </c>
      <c r="H68" s="35">
        <v>0</v>
      </c>
      <c r="I68" s="35">
        <v>0</v>
      </c>
      <c r="J68" s="35">
        <v>0</v>
      </c>
      <c r="K68" s="34">
        <v>0</v>
      </c>
      <c r="L68" s="25" t="s">
        <v>5</v>
      </c>
      <c r="M68" s="1"/>
    </row>
    <row r="69" spans="1:13" s="4" customFormat="1" ht="34.5" customHeight="1" x14ac:dyDescent="0.25">
      <c r="A69" s="38">
        <v>437</v>
      </c>
      <c r="B69" s="37"/>
      <c r="C69" s="21" t="s">
        <v>53</v>
      </c>
      <c r="D69" s="36">
        <f t="shared" si="7"/>
        <v>2800</v>
      </c>
      <c r="E69" s="35">
        <v>0</v>
      </c>
      <c r="F69" s="35">
        <v>0</v>
      </c>
      <c r="G69" s="19">
        <v>2800</v>
      </c>
      <c r="H69" s="35">
        <v>0</v>
      </c>
      <c r="I69" s="35">
        <v>0</v>
      </c>
      <c r="J69" s="35">
        <v>0</v>
      </c>
      <c r="K69" s="34">
        <v>0</v>
      </c>
      <c r="L69" s="25" t="s">
        <v>5</v>
      </c>
      <c r="M69" s="1"/>
    </row>
    <row r="70" spans="1:13" s="4" customFormat="1" ht="24" customHeight="1" x14ac:dyDescent="0.25">
      <c r="A70" s="38">
        <v>438</v>
      </c>
      <c r="B70" s="37"/>
      <c r="C70" s="21" t="s">
        <v>52</v>
      </c>
      <c r="D70" s="36">
        <f t="shared" si="7"/>
        <v>900</v>
      </c>
      <c r="E70" s="35">
        <v>0</v>
      </c>
      <c r="F70" s="35">
        <v>0</v>
      </c>
      <c r="G70" s="19">
        <v>900</v>
      </c>
      <c r="H70" s="35">
        <v>0</v>
      </c>
      <c r="I70" s="35">
        <v>0</v>
      </c>
      <c r="J70" s="35">
        <v>0</v>
      </c>
      <c r="K70" s="34">
        <v>0</v>
      </c>
      <c r="L70" s="25" t="s">
        <v>5</v>
      </c>
      <c r="M70" s="1"/>
    </row>
    <row r="71" spans="1:13" s="4" customFormat="1" ht="34.5" customHeight="1" x14ac:dyDescent="0.25">
      <c r="A71" s="38">
        <v>439</v>
      </c>
      <c r="B71" s="37"/>
      <c r="C71" s="21" t="s">
        <v>51</v>
      </c>
      <c r="D71" s="36">
        <f t="shared" si="7"/>
        <v>4000</v>
      </c>
      <c r="E71" s="35">
        <v>0</v>
      </c>
      <c r="F71" s="35">
        <v>0</v>
      </c>
      <c r="G71" s="19">
        <v>4000</v>
      </c>
      <c r="H71" s="35">
        <v>0</v>
      </c>
      <c r="I71" s="35">
        <v>0</v>
      </c>
      <c r="J71" s="35">
        <v>0</v>
      </c>
      <c r="K71" s="34">
        <v>0</v>
      </c>
      <c r="L71" s="25" t="s">
        <v>5</v>
      </c>
      <c r="M71" s="1"/>
    </row>
    <row r="72" spans="1:13" s="4" customFormat="1" ht="34.5" customHeight="1" x14ac:dyDescent="0.25">
      <c r="A72" s="38">
        <v>441</v>
      </c>
      <c r="B72" s="37"/>
      <c r="C72" s="21" t="s">
        <v>50</v>
      </c>
      <c r="D72" s="36">
        <f>SUM(E72:K72)+363</f>
        <v>8713</v>
      </c>
      <c r="E72" s="35">
        <v>0</v>
      </c>
      <c r="F72" s="35">
        <v>0</v>
      </c>
      <c r="G72" s="19">
        <v>8350</v>
      </c>
      <c r="H72" s="35">
        <v>0</v>
      </c>
      <c r="I72" s="35">
        <v>0</v>
      </c>
      <c r="J72" s="35">
        <v>0</v>
      </c>
      <c r="K72" s="34">
        <v>0</v>
      </c>
      <c r="L72" s="39" t="s">
        <v>49</v>
      </c>
      <c r="M72" s="1"/>
    </row>
    <row r="73" spans="1:13" s="4" customFormat="1" ht="24" customHeight="1" x14ac:dyDescent="0.25">
      <c r="A73" s="38">
        <v>443</v>
      </c>
      <c r="B73" s="37">
        <v>5792</v>
      </c>
      <c r="C73" s="21" t="s">
        <v>48</v>
      </c>
      <c r="D73" s="36">
        <f t="shared" ref="D73:D81" si="8">SUM(E73:K73)</f>
        <v>3400</v>
      </c>
      <c r="E73" s="35">
        <v>0</v>
      </c>
      <c r="F73" s="35">
        <v>0</v>
      </c>
      <c r="G73" s="19">
        <v>3400</v>
      </c>
      <c r="H73" s="35">
        <v>0</v>
      </c>
      <c r="I73" s="35">
        <v>0</v>
      </c>
      <c r="J73" s="35">
        <v>0</v>
      </c>
      <c r="K73" s="34">
        <v>0</v>
      </c>
      <c r="L73" s="25" t="s">
        <v>5</v>
      </c>
      <c r="M73" s="1"/>
    </row>
    <row r="74" spans="1:13" s="4" customFormat="1" ht="34.5" customHeight="1" x14ac:dyDescent="0.25">
      <c r="A74" s="38">
        <v>444</v>
      </c>
      <c r="B74" s="37"/>
      <c r="C74" s="21" t="s">
        <v>47</v>
      </c>
      <c r="D74" s="36">
        <f t="shared" si="8"/>
        <v>5400</v>
      </c>
      <c r="E74" s="35">
        <v>0</v>
      </c>
      <c r="F74" s="35">
        <v>0</v>
      </c>
      <c r="G74" s="19">
        <v>5400</v>
      </c>
      <c r="H74" s="35">
        <v>0</v>
      </c>
      <c r="I74" s="35">
        <v>0</v>
      </c>
      <c r="J74" s="35">
        <v>0</v>
      </c>
      <c r="K74" s="34">
        <v>0</v>
      </c>
      <c r="L74" s="25" t="s">
        <v>5</v>
      </c>
      <c r="M74" s="1"/>
    </row>
    <row r="75" spans="1:13" s="4" customFormat="1" ht="24" customHeight="1" x14ac:dyDescent="0.25">
      <c r="A75" s="38">
        <v>446</v>
      </c>
      <c r="B75" s="37"/>
      <c r="C75" s="21" t="s">
        <v>46</v>
      </c>
      <c r="D75" s="36">
        <f t="shared" si="8"/>
        <v>2000</v>
      </c>
      <c r="E75" s="35">
        <v>0</v>
      </c>
      <c r="F75" s="35">
        <v>0</v>
      </c>
      <c r="G75" s="19">
        <v>2000</v>
      </c>
      <c r="H75" s="35">
        <v>0</v>
      </c>
      <c r="I75" s="35">
        <v>0</v>
      </c>
      <c r="J75" s="35">
        <v>0</v>
      </c>
      <c r="K75" s="34">
        <v>0</v>
      </c>
      <c r="L75" s="25" t="s">
        <v>5</v>
      </c>
      <c r="M75" s="1"/>
    </row>
    <row r="76" spans="1:13" s="4" customFormat="1" ht="34.5" customHeight="1" x14ac:dyDescent="0.25">
      <c r="A76" s="38">
        <v>448</v>
      </c>
      <c r="B76" s="37"/>
      <c r="C76" s="21" t="s">
        <v>45</v>
      </c>
      <c r="D76" s="36">
        <f t="shared" si="8"/>
        <v>2500</v>
      </c>
      <c r="E76" s="35">
        <v>0</v>
      </c>
      <c r="F76" s="35">
        <v>0</v>
      </c>
      <c r="G76" s="19">
        <v>2500</v>
      </c>
      <c r="H76" s="35">
        <v>0</v>
      </c>
      <c r="I76" s="35">
        <v>0</v>
      </c>
      <c r="J76" s="35">
        <v>0</v>
      </c>
      <c r="K76" s="34">
        <v>0</v>
      </c>
      <c r="L76" s="25" t="s">
        <v>5</v>
      </c>
      <c r="M76" s="1"/>
    </row>
    <row r="77" spans="1:13" s="4" customFormat="1" ht="24" customHeight="1" x14ac:dyDescent="0.25">
      <c r="A77" s="38">
        <v>449</v>
      </c>
      <c r="B77" s="37"/>
      <c r="C77" s="21" t="s">
        <v>44</v>
      </c>
      <c r="D77" s="36">
        <f t="shared" si="8"/>
        <v>4900</v>
      </c>
      <c r="E77" s="35">
        <v>0</v>
      </c>
      <c r="F77" s="35">
        <v>0</v>
      </c>
      <c r="G77" s="19">
        <v>300</v>
      </c>
      <c r="H77" s="35">
        <v>4600</v>
      </c>
      <c r="I77" s="35">
        <v>0</v>
      </c>
      <c r="J77" s="35">
        <v>0</v>
      </c>
      <c r="K77" s="34">
        <v>0</v>
      </c>
      <c r="L77" s="25" t="s">
        <v>5</v>
      </c>
      <c r="M77" s="1"/>
    </row>
    <row r="78" spans="1:13" s="4" customFormat="1" ht="34.5" customHeight="1" x14ac:dyDescent="0.25">
      <c r="A78" s="38">
        <v>450</v>
      </c>
      <c r="B78" s="37"/>
      <c r="C78" s="21" t="s">
        <v>43</v>
      </c>
      <c r="D78" s="36">
        <f t="shared" si="8"/>
        <v>1300</v>
      </c>
      <c r="E78" s="35">
        <v>0</v>
      </c>
      <c r="F78" s="35">
        <v>0</v>
      </c>
      <c r="G78" s="19">
        <v>1300</v>
      </c>
      <c r="H78" s="35">
        <v>0</v>
      </c>
      <c r="I78" s="35">
        <v>0</v>
      </c>
      <c r="J78" s="35">
        <v>0</v>
      </c>
      <c r="K78" s="34">
        <v>0</v>
      </c>
      <c r="L78" s="25" t="s">
        <v>5</v>
      </c>
      <c r="M78" s="1"/>
    </row>
    <row r="79" spans="1:13" s="4" customFormat="1" ht="34.5" customHeight="1" x14ac:dyDescent="0.25">
      <c r="A79" s="38">
        <v>452</v>
      </c>
      <c r="B79" s="37"/>
      <c r="C79" s="21" t="s">
        <v>42</v>
      </c>
      <c r="D79" s="36">
        <f t="shared" si="8"/>
        <v>2200</v>
      </c>
      <c r="E79" s="35">
        <v>0</v>
      </c>
      <c r="F79" s="35">
        <v>0</v>
      </c>
      <c r="G79" s="19">
        <v>2200</v>
      </c>
      <c r="H79" s="35">
        <v>0</v>
      </c>
      <c r="I79" s="35">
        <v>0</v>
      </c>
      <c r="J79" s="35">
        <v>0</v>
      </c>
      <c r="K79" s="34">
        <v>0</v>
      </c>
      <c r="L79" s="25" t="s">
        <v>5</v>
      </c>
      <c r="M79" s="1"/>
    </row>
    <row r="80" spans="1:13" s="4" customFormat="1" ht="24" customHeight="1" x14ac:dyDescent="0.25">
      <c r="A80" s="55">
        <v>453</v>
      </c>
      <c r="B80" s="54"/>
      <c r="C80" s="27" t="s">
        <v>41</v>
      </c>
      <c r="D80" s="53">
        <f t="shared" si="8"/>
        <v>1000</v>
      </c>
      <c r="E80" s="18">
        <v>0</v>
      </c>
      <c r="F80" s="18">
        <v>0</v>
      </c>
      <c r="G80" s="19">
        <v>1000</v>
      </c>
      <c r="H80" s="18">
        <v>0</v>
      </c>
      <c r="I80" s="18">
        <v>0</v>
      </c>
      <c r="J80" s="18">
        <v>0</v>
      </c>
      <c r="K80" s="52">
        <v>0</v>
      </c>
      <c r="L80" s="25" t="s">
        <v>5</v>
      </c>
      <c r="M80" s="1"/>
    </row>
    <row r="81" spans="1:13" s="4" customFormat="1" ht="24" customHeight="1" x14ac:dyDescent="0.25">
      <c r="A81" s="55">
        <v>454</v>
      </c>
      <c r="B81" s="54"/>
      <c r="C81" s="27" t="s">
        <v>40</v>
      </c>
      <c r="D81" s="56">
        <f t="shared" si="8"/>
        <v>15500</v>
      </c>
      <c r="E81" s="18">
        <v>0</v>
      </c>
      <c r="F81" s="18">
        <v>0</v>
      </c>
      <c r="G81" s="19">
        <v>500</v>
      </c>
      <c r="H81" s="18">
        <v>15000</v>
      </c>
      <c r="I81" s="18">
        <v>0</v>
      </c>
      <c r="J81" s="18">
        <v>0</v>
      </c>
      <c r="K81" s="52">
        <v>0</v>
      </c>
      <c r="L81" s="25" t="s">
        <v>5</v>
      </c>
      <c r="M81" s="1"/>
    </row>
    <row r="82" spans="1:13" s="4" customFormat="1" ht="34.5" customHeight="1" x14ac:dyDescent="0.25">
      <c r="A82" s="51">
        <v>455</v>
      </c>
      <c r="B82" s="50"/>
      <c r="C82" s="49" t="s">
        <v>39</v>
      </c>
      <c r="D82" s="48">
        <f>SUM(E82:K82)+100</f>
        <v>950</v>
      </c>
      <c r="E82" s="47">
        <v>0</v>
      </c>
      <c r="F82" s="47">
        <v>0</v>
      </c>
      <c r="G82" s="41">
        <v>850</v>
      </c>
      <c r="H82" s="47">
        <v>0</v>
      </c>
      <c r="I82" s="47">
        <v>0</v>
      </c>
      <c r="J82" s="47">
        <v>0</v>
      </c>
      <c r="K82" s="46">
        <v>0</v>
      </c>
      <c r="L82" s="39" t="s">
        <v>11</v>
      </c>
      <c r="M82" s="1"/>
    </row>
    <row r="83" spans="1:13" s="4" customFormat="1" ht="34.5" customHeight="1" x14ac:dyDescent="0.25">
      <c r="A83" s="51">
        <v>457</v>
      </c>
      <c r="B83" s="50"/>
      <c r="C83" s="49" t="s">
        <v>38</v>
      </c>
      <c r="D83" s="48">
        <f>SUM(E83:K83)+600</f>
        <v>1600</v>
      </c>
      <c r="E83" s="47">
        <v>0</v>
      </c>
      <c r="F83" s="47">
        <v>0</v>
      </c>
      <c r="G83" s="41">
        <v>1000</v>
      </c>
      <c r="H83" s="47">
        <v>0</v>
      </c>
      <c r="I83" s="47">
        <v>0</v>
      </c>
      <c r="J83" s="47">
        <v>0</v>
      </c>
      <c r="K83" s="46">
        <v>0</v>
      </c>
      <c r="L83" s="39" t="s">
        <v>11</v>
      </c>
      <c r="M83" s="1"/>
    </row>
    <row r="84" spans="1:13" s="4" customFormat="1" ht="24" customHeight="1" x14ac:dyDescent="0.25">
      <c r="A84" s="45">
        <v>458</v>
      </c>
      <c r="B84" s="44"/>
      <c r="C84" s="43" t="s">
        <v>37</v>
      </c>
      <c r="D84" s="42">
        <f>SUM(E84:K84)</f>
        <v>1200</v>
      </c>
      <c r="E84" s="31">
        <v>0</v>
      </c>
      <c r="F84" s="31">
        <v>0</v>
      </c>
      <c r="G84" s="41">
        <v>1200</v>
      </c>
      <c r="H84" s="31">
        <v>0</v>
      </c>
      <c r="I84" s="31">
        <v>0</v>
      </c>
      <c r="J84" s="31">
        <v>0</v>
      </c>
      <c r="K84" s="40">
        <v>0</v>
      </c>
      <c r="L84" s="39" t="s">
        <v>5</v>
      </c>
      <c r="M84" s="1"/>
    </row>
    <row r="85" spans="1:13" s="4" customFormat="1" ht="24" customHeight="1" x14ac:dyDescent="0.25">
      <c r="A85" s="38">
        <v>459</v>
      </c>
      <c r="B85" s="37"/>
      <c r="C85" s="21" t="s">
        <v>36</v>
      </c>
      <c r="D85" s="36">
        <f>SUM(E85:K85)+569</f>
        <v>18069</v>
      </c>
      <c r="E85" s="35">
        <v>0</v>
      </c>
      <c r="F85" s="35">
        <v>0</v>
      </c>
      <c r="G85" s="19">
        <v>17500</v>
      </c>
      <c r="H85" s="35">
        <v>0</v>
      </c>
      <c r="I85" s="35">
        <v>0</v>
      </c>
      <c r="J85" s="35">
        <v>0</v>
      </c>
      <c r="K85" s="34">
        <v>0</v>
      </c>
      <c r="L85" s="25" t="s">
        <v>35</v>
      </c>
      <c r="M85" s="1"/>
    </row>
    <row r="86" spans="1:13" s="4" customFormat="1" ht="34.5" customHeight="1" x14ac:dyDescent="0.25">
      <c r="A86" s="38">
        <v>461</v>
      </c>
      <c r="B86" s="37"/>
      <c r="C86" s="21" t="s">
        <v>34</v>
      </c>
      <c r="D86" s="36">
        <f>SUM(E86:K86)</f>
        <v>4200</v>
      </c>
      <c r="E86" s="35">
        <v>0</v>
      </c>
      <c r="F86" s="35">
        <v>0</v>
      </c>
      <c r="G86" s="19">
        <v>4200</v>
      </c>
      <c r="H86" s="35">
        <v>0</v>
      </c>
      <c r="I86" s="35">
        <v>0</v>
      </c>
      <c r="J86" s="35">
        <v>0</v>
      </c>
      <c r="K86" s="34">
        <v>0</v>
      </c>
      <c r="L86" s="25" t="s">
        <v>5</v>
      </c>
      <c r="M86" s="1"/>
    </row>
    <row r="87" spans="1:13" s="4" customFormat="1" ht="34.5" customHeight="1" x14ac:dyDescent="0.25">
      <c r="A87" s="38">
        <v>463</v>
      </c>
      <c r="B87" s="37"/>
      <c r="C87" s="21" t="s">
        <v>33</v>
      </c>
      <c r="D87" s="36">
        <f>SUM(E87:K87)+2000</f>
        <v>2500</v>
      </c>
      <c r="E87" s="35">
        <v>0</v>
      </c>
      <c r="F87" s="35">
        <v>0</v>
      </c>
      <c r="G87" s="19">
        <v>500</v>
      </c>
      <c r="H87" s="35">
        <v>0</v>
      </c>
      <c r="I87" s="35">
        <v>0</v>
      </c>
      <c r="J87" s="35">
        <v>0</v>
      </c>
      <c r="K87" s="34">
        <v>0</v>
      </c>
      <c r="L87" s="25" t="s">
        <v>11</v>
      </c>
      <c r="M87" s="1"/>
    </row>
    <row r="88" spans="1:13" s="4" customFormat="1" ht="24" customHeight="1" x14ac:dyDescent="0.25">
      <c r="A88" s="38">
        <v>465</v>
      </c>
      <c r="B88" s="37"/>
      <c r="C88" s="21" t="s">
        <v>32</v>
      </c>
      <c r="D88" s="36">
        <f>SUM(E88:K88)</f>
        <v>460</v>
      </c>
      <c r="E88" s="35">
        <v>0</v>
      </c>
      <c r="F88" s="35">
        <v>0</v>
      </c>
      <c r="G88" s="19">
        <v>460</v>
      </c>
      <c r="H88" s="35">
        <v>0</v>
      </c>
      <c r="I88" s="35">
        <v>0</v>
      </c>
      <c r="J88" s="35">
        <v>0</v>
      </c>
      <c r="K88" s="34">
        <v>0</v>
      </c>
      <c r="L88" s="25" t="s">
        <v>5</v>
      </c>
      <c r="M88" s="1"/>
    </row>
    <row r="89" spans="1:13" s="4" customFormat="1" ht="24" customHeight="1" x14ac:dyDescent="0.25">
      <c r="A89" s="38">
        <v>466</v>
      </c>
      <c r="B89" s="37"/>
      <c r="C89" s="21" t="s">
        <v>31</v>
      </c>
      <c r="D89" s="36">
        <f>SUM(E89:K89)</f>
        <v>2500</v>
      </c>
      <c r="E89" s="35">
        <v>0</v>
      </c>
      <c r="F89" s="35">
        <v>0</v>
      </c>
      <c r="G89" s="19">
        <v>2500</v>
      </c>
      <c r="H89" s="35">
        <v>0</v>
      </c>
      <c r="I89" s="35">
        <v>0</v>
      </c>
      <c r="J89" s="35">
        <v>0</v>
      </c>
      <c r="K89" s="34">
        <v>0</v>
      </c>
      <c r="L89" s="25" t="s">
        <v>5</v>
      </c>
      <c r="M89" s="1"/>
    </row>
    <row r="90" spans="1:13" s="4" customFormat="1" ht="24" customHeight="1" x14ac:dyDescent="0.25">
      <c r="A90" s="38">
        <v>467</v>
      </c>
      <c r="B90" s="37"/>
      <c r="C90" s="21" t="s">
        <v>30</v>
      </c>
      <c r="D90" s="36">
        <f>SUM(E90:K90)</f>
        <v>4000</v>
      </c>
      <c r="E90" s="35">
        <v>0</v>
      </c>
      <c r="F90" s="35">
        <v>0</v>
      </c>
      <c r="G90" s="19">
        <v>4000</v>
      </c>
      <c r="H90" s="35">
        <v>0</v>
      </c>
      <c r="I90" s="35">
        <v>0</v>
      </c>
      <c r="J90" s="35">
        <v>0</v>
      </c>
      <c r="K90" s="34">
        <v>0</v>
      </c>
      <c r="L90" s="25" t="s">
        <v>5</v>
      </c>
      <c r="M90" s="1"/>
    </row>
    <row r="91" spans="1:13" s="4" customFormat="1" ht="24" customHeight="1" x14ac:dyDescent="0.25">
      <c r="A91" s="38">
        <v>468</v>
      </c>
      <c r="B91" s="37"/>
      <c r="C91" s="21" t="s">
        <v>29</v>
      </c>
      <c r="D91" s="36">
        <f>SUM(E91:K91)</f>
        <v>1500</v>
      </c>
      <c r="E91" s="35">
        <v>0</v>
      </c>
      <c r="F91" s="35">
        <v>0</v>
      </c>
      <c r="G91" s="19">
        <v>1500</v>
      </c>
      <c r="H91" s="35">
        <v>0</v>
      </c>
      <c r="I91" s="35">
        <v>0</v>
      </c>
      <c r="J91" s="35">
        <v>0</v>
      </c>
      <c r="K91" s="34">
        <v>0</v>
      </c>
      <c r="L91" s="25" t="s">
        <v>5</v>
      </c>
      <c r="M91" s="1"/>
    </row>
    <row r="92" spans="1:13" s="4" customFormat="1" ht="24" customHeight="1" x14ac:dyDescent="0.25">
      <c r="A92" s="38">
        <v>469</v>
      </c>
      <c r="B92" s="37"/>
      <c r="C92" s="21" t="s">
        <v>28</v>
      </c>
      <c r="D92" s="36">
        <f>SUM(E92:K92)</f>
        <v>19500</v>
      </c>
      <c r="E92" s="35">
        <v>0</v>
      </c>
      <c r="F92" s="35">
        <v>0</v>
      </c>
      <c r="G92" s="19">
        <v>19500</v>
      </c>
      <c r="H92" s="35">
        <v>0</v>
      </c>
      <c r="I92" s="35">
        <v>0</v>
      </c>
      <c r="J92" s="35">
        <v>0</v>
      </c>
      <c r="K92" s="34">
        <v>0</v>
      </c>
      <c r="L92" s="25" t="s">
        <v>5</v>
      </c>
      <c r="M92" s="1"/>
    </row>
    <row r="93" spans="1:13" s="4" customFormat="1" ht="24" customHeight="1" x14ac:dyDescent="0.25">
      <c r="A93" s="38">
        <v>470</v>
      </c>
      <c r="B93" s="37">
        <v>5474</v>
      </c>
      <c r="C93" s="21" t="s">
        <v>27</v>
      </c>
      <c r="D93" s="36">
        <f>G93</f>
        <v>3000</v>
      </c>
      <c r="E93" s="35">
        <v>0</v>
      </c>
      <c r="F93" s="35">
        <v>3000</v>
      </c>
      <c r="G93" s="19">
        <v>3000</v>
      </c>
      <c r="H93" s="35">
        <v>0</v>
      </c>
      <c r="I93" s="35">
        <v>0</v>
      </c>
      <c r="J93" s="35">
        <v>0</v>
      </c>
      <c r="K93" s="34">
        <v>0</v>
      </c>
      <c r="L93" s="17" t="s">
        <v>2</v>
      </c>
      <c r="M93" s="1"/>
    </row>
    <row r="94" spans="1:13" s="4" customFormat="1" ht="24" customHeight="1" x14ac:dyDescent="0.25">
      <c r="A94" s="38">
        <v>471</v>
      </c>
      <c r="B94" s="37">
        <v>5385</v>
      </c>
      <c r="C94" s="21" t="s">
        <v>26</v>
      </c>
      <c r="D94" s="36">
        <f>G94</f>
        <v>3500</v>
      </c>
      <c r="E94" s="35">
        <v>0</v>
      </c>
      <c r="F94" s="35">
        <v>3500</v>
      </c>
      <c r="G94" s="19">
        <v>3500</v>
      </c>
      <c r="H94" s="35">
        <v>0</v>
      </c>
      <c r="I94" s="35">
        <v>0</v>
      </c>
      <c r="J94" s="35">
        <v>0</v>
      </c>
      <c r="K94" s="34">
        <v>0</v>
      </c>
      <c r="L94" s="17" t="s">
        <v>2</v>
      </c>
      <c r="M94" s="1"/>
    </row>
    <row r="95" spans="1:13" s="4" customFormat="1" ht="15.75" customHeight="1" thickBot="1" x14ac:dyDescent="0.3">
      <c r="A95" s="144" t="s">
        <v>25</v>
      </c>
      <c r="B95" s="145"/>
      <c r="C95" s="146"/>
      <c r="D95" s="16">
        <f t="shared" ref="D95:K95" si="9">SUM(D53:D94)</f>
        <v>1091045</v>
      </c>
      <c r="E95" s="16">
        <f t="shared" si="9"/>
        <v>27385</v>
      </c>
      <c r="F95" s="16">
        <f t="shared" si="9"/>
        <v>107144</v>
      </c>
      <c r="G95" s="16">
        <f t="shared" si="9"/>
        <v>325460</v>
      </c>
      <c r="H95" s="16">
        <f t="shared" si="9"/>
        <v>455502</v>
      </c>
      <c r="I95" s="16">
        <f t="shared" si="9"/>
        <v>178300</v>
      </c>
      <c r="J95" s="16">
        <f t="shared" si="9"/>
        <v>0</v>
      </c>
      <c r="K95" s="16">
        <f t="shared" si="9"/>
        <v>0</v>
      </c>
      <c r="L95" s="33"/>
      <c r="M95" s="1"/>
    </row>
    <row r="96" spans="1:13" s="4" customFormat="1" ht="18" customHeight="1" x14ac:dyDescent="0.25">
      <c r="A96" s="141" t="s">
        <v>24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3"/>
      <c r="M96" s="1"/>
    </row>
    <row r="97" spans="1:13" s="4" customFormat="1" ht="24" customHeight="1" x14ac:dyDescent="0.25">
      <c r="A97" s="23">
        <v>539</v>
      </c>
      <c r="B97" s="22">
        <v>5100</v>
      </c>
      <c r="C97" s="27" t="s">
        <v>23</v>
      </c>
      <c r="D97" s="20">
        <f>SUM(E97:K97)</f>
        <v>344698</v>
      </c>
      <c r="E97" s="31">
        <f>67343+1747</f>
        <v>69090</v>
      </c>
      <c r="F97" s="31">
        <v>49008</v>
      </c>
      <c r="G97" s="32">
        <v>16794</v>
      </c>
      <c r="H97" s="31">
        <v>16948</v>
      </c>
      <c r="I97" s="31">
        <v>17104</v>
      </c>
      <c r="J97" s="31">
        <v>17262</v>
      </c>
      <c r="K97" s="31">
        <v>158492</v>
      </c>
      <c r="L97" s="30" t="s">
        <v>22</v>
      </c>
      <c r="M97" s="1"/>
    </row>
    <row r="98" spans="1:13" s="4" customFormat="1" ht="24" customHeight="1" x14ac:dyDescent="0.25">
      <c r="A98" s="23">
        <v>541</v>
      </c>
      <c r="B98" s="28">
        <v>4496</v>
      </c>
      <c r="C98" s="21" t="s">
        <v>21</v>
      </c>
      <c r="D98" s="20">
        <f>SUM(E98:K98)</f>
        <v>45000</v>
      </c>
      <c r="E98" s="18">
        <v>0</v>
      </c>
      <c r="F98" s="18">
        <v>4000</v>
      </c>
      <c r="G98" s="19">
        <v>20000</v>
      </c>
      <c r="H98" s="18">
        <v>21000</v>
      </c>
      <c r="I98" s="18">
        <v>0</v>
      </c>
      <c r="J98" s="18">
        <v>0</v>
      </c>
      <c r="K98" s="18">
        <v>0</v>
      </c>
      <c r="L98" s="24" t="s">
        <v>5</v>
      </c>
      <c r="M98" s="1"/>
    </row>
    <row r="99" spans="1:13" s="4" customFormat="1" ht="24" customHeight="1" x14ac:dyDescent="0.25">
      <c r="A99" s="23">
        <v>543</v>
      </c>
      <c r="B99" s="28">
        <v>5594</v>
      </c>
      <c r="C99" s="27" t="s">
        <v>20</v>
      </c>
      <c r="D99" s="26">
        <f>SUM(E99:K99)+46</f>
        <v>85396</v>
      </c>
      <c r="E99" s="18">
        <v>600</v>
      </c>
      <c r="F99" s="18">
        <v>5750</v>
      </c>
      <c r="G99" s="19">
        <v>79000</v>
      </c>
      <c r="H99" s="18">
        <v>0</v>
      </c>
      <c r="I99" s="18">
        <v>0</v>
      </c>
      <c r="J99" s="18">
        <v>0</v>
      </c>
      <c r="K99" s="18">
        <v>0</v>
      </c>
      <c r="L99" s="25" t="s">
        <v>16</v>
      </c>
      <c r="M99" s="1"/>
    </row>
    <row r="100" spans="1:13" s="4" customFormat="1" ht="24" customHeight="1" x14ac:dyDescent="0.25">
      <c r="A100" s="23">
        <v>545</v>
      </c>
      <c r="B100" s="28">
        <v>5690</v>
      </c>
      <c r="C100" s="27" t="s">
        <v>19</v>
      </c>
      <c r="D100" s="26">
        <f>SUM(E100:K100)</f>
        <v>188400</v>
      </c>
      <c r="E100" s="18">
        <v>3787</v>
      </c>
      <c r="F100" s="18">
        <v>1073</v>
      </c>
      <c r="G100" s="19">
        <v>15000</v>
      </c>
      <c r="H100" s="18">
        <v>115000</v>
      </c>
      <c r="I100" s="18">
        <v>53540</v>
      </c>
      <c r="J100" s="18">
        <v>0</v>
      </c>
      <c r="K100" s="18">
        <v>0</v>
      </c>
      <c r="L100" s="25" t="s">
        <v>5</v>
      </c>
      <c r="M100" s="1"/>
    </row>
    <row r="101" spans="1:13" s="4" customFormat="1" ht="24" customHeight="1" x14ac:dyDescent="0.25">
      <c r="A101" s="29">
        <v>547</v>
      </c>
      <c r="B101" s="28">
        <v>5761</v>
      </c>
      <c r="C101" s="27" t="s">
        <v>18</v>
      </c>
      <c r="D101" s="26">
        <f>SUM(E101:K101)</f>
        <v>45130</v>
      </c>
      <c r="E101" s="18">
        <v>0</v>
      </c>
      <c r="F101" s="18">
        <v>2380</v>
      </c>
      <c r="G101" s="19">
        <v>7000</v>
      </c>
      <c r="H101" s="18">
        <v>22750</v>
      </c>
      <c r="I101" s="18">
        <v>13000</v>
      </c>
      <c r="J101" s="18">
        <v>0</v>
      </c>
      <c r="K101" s="18">
        <v>0</v>
      </c>
      <c r="L101" s="30" t="s">
        <v>5</v>
      </c>
      <c r="M101" s="1"/>
    </row>
    <row r="102" spans="1:13" s="4" customFormat="1" ht="34.5" customHeight="1" x14ac:dyDescent="0.25">
      <c r="A102" s="29">
        <v>549</v>
      </c>
      <c r="B102" s="28">
        <v>5765</v>
      </c>
      <c r="C102" s="27" t="s">
        <v>17</v>
      </c>
      <c r="D102" s="26">
        <f>SUM(E102:K102)+4452</f>
        <v>80396</v>
      </c>
      <c r="E102" s="18">
        <v>0</v>
      </c>
      <c r="F102" s="18">
        <v>29444</v>
      </c>
      <c r="G102" s="19">
        <v>46500</v>
      </c>
      <c r="H102" s="18">
        <v>0</v>
      </c>
      <c r="I102" s="18">
        <v>0</v>
      </c>
      <c r="J102" s="18">
        <v>0</v>
      </c>
      <c r="K102" s="18">
        <v>0</v>
      </c>
      <c r="L102" s="25" t="s">
        <v>181</v>
      </c>
      <c r="M102" s="1"/>
    </row>
    <row r="103" spans="1:13" s="4" customFormat="1" ht="24" customHeight="1" x14ac:dyDescent="0.25">
      <c r="A103" s="23">
        <v>551</v>
      </c>
      <c r="B103" s="28">
        <v>5921</v>
      </c>
      <c r="C103" s="21" t="s">
        <v>15</v>
      </c>
      <c r="D103" s="20">
        <f>SUM(E103:K103)</f>
        <v>12200</v>
      </c>
      <c r="E103" s="18">
        <v>0</v>
      </c>
      <c r="F103" s="18">
        <v>1200</v>
      </c>
      <c r="G103" s="19">
        <v>11000</v>
      </c>
      <c r="H103" s="18">
        <v>0</v>
      </c>
      <c r="I103" s="18">
        <v>0</v>
      </c>
      <c r="J103" s="18">
        <v>0</v>
      </c>
      <c r="K103" s="18">
        <v>0</v>
      </c>
      <c r="L103" s="24" t="s">
        <v>5</v>
      </c>
      <c r="M103" s="1"/>
    </row>
    <row r="104" spans="1:13" s="4" customFormat="1" ht="34.5" customHeight="1" x14ac:dyDescent="0.25">
      <c r="A104" s="29">
        <v>553</v>
      </c>
      <c r="B104" s="28"/>
      <c r="C104" s="27" t="s">
        <v>14</v>
      </c>
      <c r="D104" s="26">
        <f>SUM(E104:K104)</f>
        <v>6000</v>
      </c>
      <c r="E104" s="18">
        <v>0</v>
      </c>
      <c r="F104" s="18">
        <v>0</v>
      </c>
      <c r="G104" s="19">
        <v>6000</v>
      </c>
      <c r="H104" s="18">
        <v>0</v>
      </c>
      <c r="I104" s="18">
        <v>0</v>
      </c>
      <c r="J104" s="18">
        <v>0</v>
      </c>
      <c r="K104" s="18">
        <v>0</v>
      </c>
      <c r="L104" s="24" t="s">
        <v>5</v>
      </c>
      <c r="M104" s="1"/>
    </row>
    <row r="105" spans="1:13" s="4" customFormat="1" ht="24" customHeight="1" x14ac:dyDescent="0.25">
      <c r="A105" s="29">
        <v>555</v>
      </c>
      <c r="B105" s="28">
        <v>5689</v>
      </c>
      <c r="C105" s="27" t="s">
        <v>13</v>
      </c>
      <c r="D105" s="26">
        <f>SUM(E105:K105)</f>
        <v>35500</v>
      </c>
      <c r="E105" s="18">
        <v>0</v>
      </c>
      <c r="F105" s="18">
        <v>0</v>
      </c>
      <c r="G105" s="19">
        <v>5500</v>
      </c>
      <c r="H105" s="18">
        <v>30000</v>
      </c>
      <c r="I105" s="18">
        <v>0</v>
      </c>
      <c r="J105" s="18">
        <v>0</v>
      </c>
      <c r="K105" s="18">
        <v>0</v>
      </c>
      <c r="L105" s="25" t="s">
        <v>5</v>
      </c>
      <c r="M105" s="1"/>
    </row>
    <row r="106" spans="1:13" s="4" customFormat="1" ht="34.5" customHeight="1" x14ac:dyDescent="0.25">
      <c r="A106" s="23">
        <v>557</v>
      </c>
      <c r="B106" s="22"/>
      <c r="C106" s="21" t="s">
        <v>12</v>
      </c>
      <c r="D106" s="20">
        <f>SUM(E106:K106)+1200</f>
        <v>36700</v>
      </c>
      <c r="E106" s="18">
        <v>0</v>
      </c>
      <c r="F106" s="18">
        <v>0</v>
      </c>
      <c r="G106" s="19">
        <v>35500</v>
      </c>
      <c r="H106" s="18">
        <v>0</v>
      </c>
      <c r="I106" s="18">
        <v>0</v>
      </c>
      <c r="J106" s="18">
        <v>0</v>
      </c>
      <c r="K106" s="18">
        <v>0</v>
      </c>
      <c r="L106" s="25" t="s">
        <v>11</v>
      </c>
      <c r="M106" s="1"/>
    </row>
    <row r="107" spans="1:13" s="4" customFormat="1" ht="24" customHeight="1" x14ac:dyDescent="0.25">
      <c r="A107" s="23">
        <v>559</v>
      </c>
      <c r="B107" s="22"/>
      <c r="C107" s="21" t="s">
        <v>10</v>
      </c>
      <c r="D107" s="20">
        <f>SUM(E107:K107)</f>
        <v>13561</v>
      </c>
      <c r="E107" s="18">
        <v>0</v>
      </c>
      <c r="F107" s="18">
        <v>0</v>
      </c>
      <c r="G107" s="19">
        <v>13561</v>
      </c>
      <c r="H107" s="18">
        <v>0</v>
      </c>
      <c r="I107" s="18">
        <v>0</v>
      </c>
      <c r="J107" s="18">
        <v>0</v>
      </c>
      <c r="K107" s="18">
        <v>0</v>
      </c>
      <c r="L107" s="24" t="s">
        <v>5</v>
      </c>
      <c r="M107" s="1"/>
    </row>
    <row r="108" spans="1:13" s="4" customFormat="1" ht="24" customHeight="1" x14ac:dyDescent="0.25">
      <c r="A108" s="23">
        <v>560</v>
      </c>
      <c r="B108" s="22"/>
      <c r="C108" s="21" t="s">
        <v>9</v>
      </c>
      <c r="D108" s="20">
        <f>SUM(E108:K108)</f>
        <v>240</v>
      </c>
      <c r="E108" s="18">
        <v>0</v>
      </c>
      <c r="F108" s="18">
        <v>0</v>
      </c>
      <c r="G108" s="19">
        <v>240</v>
      </c>
      <c r="H108" s="18">
        <v>0</v>
      </c>
      <c r="I108" s="18">
        <v>0</v>
      </c>
      <c r="J108" s="18">
        <v>0</v>
      </c>
      <c r="K108" s="18">
        <v>0</v>
      </c>
      <c r="L108" s="24" t="s">
        <v>5</v>
      </c>
      <c r="M108" s="1"/>
    </row>
    <row r="109" spans="1:13" s="4" customFormat="1" ht="24" customHeight="1" x14ac:dyDescent="0.25">
      <c r="A109" s="23">
        <v>561</v>
      </c>
      <c r="B109" s="22"/>
      <c r="C109" s="21" t="s">
        <v>8</v>
      </c>
      <c r="D109" s="20">
        <f>SUM(E109:K109)</f>
        <v>380</v>
      </c>
      <c r="E109" s="18">
        <v>0</v>
      </c>
      <c r="F109" s="18">
        <v>0</v>
      </c>
      <c r="G109" s="19">
        <v>380</v>
      </c>
      <c r="H109" s="18">
        <v>0</v>
      </c>
      <c r="I109" s="18">
        <v>0</v>
      </c>
      <c r="J109" s="18">
        <v>0</v>
      </c>
      <c r="K109" s="18">
        <v>0</v>
      </c>
      <c r="L109" s="24" t="s">
        <v>5</v>
      </c>
      <c r="M109" s="1"/>
    </row>
    <row r="110" spans="1:13" s="4" customFormat="1" ht="24" customHeight="1" x14ac:dyDescent="0.25">
      <c r="A110" s="23">
        <v>563</v>
      </c>
      <c r="B110" s="22"/>
      <c r="C110" s="21" t="s">
        <v>7</v>
      </c>
      <c r="D110" s="20">
        <f>SUM(E110:K110)</f>
        <v>600</v>
      </c>
      <c r="E110" s="18">
        <v>0</v>
      </c>
      <c r="F110" s="18">
        <v>0</v>
      </c>
      <c r="G110" s="19">
        <v>600</v>
      </c>
      <c r="H110" s="18">
        <v>0</v>
      </c>
      <c r="I110" s="18">
        <v>0</v>
      </c>
      <c r="J110" s="18">
        <v>0</v>
      </c>
      <c r="K110" s="18">
        <v>0</v>
      </c>
      <c r="L110" s="24" t="s">
        <v>5</v>
      </c>
      <c r="M110" s="1"/>
    </row>
    <row r="111" spans="1:13" s="4" customFormat="1" ht="24" customHeight="1" x14ac:dyDescent="0.25">
      <c r="A111" s="23">
        <v>564</v>
      </c>
      <c r="B111" s="22"/>
      <c r="C111" s="21" t="s">
        <v>6</v>
      </c>
      <c r="D111" s="20">
        <f>SUM(E111:K111)</f>
        <v>4500</v>
      </c>
      <c r="E111" s="18">
        <v>0</v>
      </c>
      <c r="F111" s="18">
        <v>0</v>
      </c>
      <c r="G111" s="19">
        <v>4500</v>
      </c>
      <c r="H111" s="18">
        <v>0</v>
      </c>
      <c r="I111" s="18">
        <v>0</v>
      </c>
      <c r="J111" s="18">
        <v>0</v>
      </c>
      <c r="K111" s="18">
        <v>0</v>
      </c>
      <c r="L111" s="24" t="s">
        <v>5</v>
      </c>
      <c r="M111" s="1"/>
    </row>
    <row r="112" spans="1:13" s="4" customFormat="1" ht="24" customHeight="1" x14ac:dyDescent="0.25">
      <c r="A112" s="23">
        <v>565</v>
      </c>
      <c r="B112" s="22">
        <v>5693</v>
      </c>
      <c r="C112" s="21" t="s">
        <v>4</v>
      </c>
      <c r="D112" s="20">
        <f>G112</f>
        <v>45125</v>
      </c>
      <c r="E112" s="18">
        <v>0</v>
      </c>
      <c r="F112" s="18">
        <v>52598</v>
      </c>
      <c r="G112" s="19">
        <v>45125</v>
      </c>
      <c r="H112" s="18">
        <v>0</v>
      </c>
      <c r="I112" s="18">
        <v>0</v>
      </c>
      <c r="J112" s="18">
        <v>0</v>
      </c>
      <c r="K112" s="18">
        <v>0</v>
      </c>
      <c r="L112" s="17" t="s">
        <v>2</v>
      </c>
      <c r="M112" s="1"/>
    </row>
    <row r="113" spans="1:13" s="4" customFormat="1" ht="24" customHeight="1" x14ac:dyDescent="0.25">
      <c r="A113" s="23">
        <v>566</v>
      </c>
      <c r="B113" s="22">
        <v>5912</v>
      </c>
      <c r="C113" s="21" t="s">
        <v>3</v>
      </c>
      <c r="D113" s="20">
        <f>G113</f>
        <v>25000</v>
      </c>
      <c r="E113" s="18">
        <v>0</v>
      </c>
      <c r="F113" s="18">
        <v>48935</v>
      </c>
      <c r="G113" s="19">
        <v>25000</v>
      </c>
      <c r="H113" s="18">
        <v>0</v>
      </c>
      <c r="I113" s="18">
        <v>0</v>
      </c>
      <c r="J113" s="18">
        <v>0</v>
      </c>
      <c r="K113" s="18">
        <v>0</v>
      </c>
      <c r="L113" s="17" t="s">
        <v>2</v>
      </c>
      <c r="M113" s="1"/>
    </row>
    <row r="114" spans="1:13" s="4" customFormat="1" ht="15.75" customHeight="1" thickBot="1" x14ac:dyDescent="0.3">
      <c r="A114" s="144" t="s">
        <v>1</v>
      </c>
      <c r="B114" s="145"/>
      <c r="C114" s="146"/>
      <c r="D114" s="16">
        <f t="shared" ref="D114:K114" si="10">SUM(D97:D113)</f>
        <v>968826</v>
      </c>
      <c r="E114" s="16">
        <f t="shared" si="10"/>
        <v>73477</v>
      </c>
      <c r="F114" s="16">
        <f t="shared" si="10"/>
        <v>194388</v>
      </c>
      <c r="G114" s="16">
        <f t="shared" si="10"/>
        <v>331700</v>
      </c>
      <c r="H114" s="16">
        <f t="shared" si="10"/>
        <v>205698</v>
      </c>
      <c r="I114" s="16">
        <f t="shared" si="10"/>
        <v>83644</v>
      </c>
      <c r="J114" s="16">
        <f t="shared" si="10"/>
        <v>17262</v>
      </c>
      <c r="K114" s="16">
        <f t="shared" si="10"/>
        <v>158492</v>
      </c>
      <c r="L114" s="15"/>
    </row>
    <row r="115" spans="1:13" s="4" customFormat="1" ht="9" customHeight="1" thickBot="1" x14ac:dyDescent="0.3">
      <c r="A115" s="14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1"/>
    </row>
    <row r="116" spans="1:13" s="4" customFormat="1" ht="18" customHeight="1" thickBot="1" x14ac:dyDescent="0.3">
      <c r="A116" s="147" t="s">
        <v>0</v>
      </c>
      <c r="B116" s="148"/>
      <c r="C116" s="149"/>
      <c r="D116" s="10">
        <f t="shared" ref="D116:K116" si="11">SUM(D27,D42,D51,D95,D14,D114,D9)</f>
        <v>4467856</v>
      </c>
      <c r="E116" s="10">
        <f t="shared" si="11"/>
        <v>232891</v>
      </c>
      <c r="F116" s="10">
        <f t="shared" si="11"/>
        <v>723533</v>
      </c>
      <c r="G116" s="10">
        <f t="shared" si="11"/>
        <v>1212471</v>
      </c>
      <c r="H116" s="10">
        <f t="shared" si="11"/>
        <v>1200935</v>
      </c>
      <c r="I116" s="10">
        <f t="shared" si="11"/>
        <v>888025</v>
      </c>
      <c r="J116" s="10">
        <f t="shared" si="11"/>
        <v>428373</v>
      </c>
      <c r="K116" s="10">
        <f t="shared" si="11"/>
        <v>158492</v>
      </c>
      <c r="L116" s="9"/>
    </row>
    <row r="117" spans="1:13" s="4" customFormat="1" ht="18" customHeight="1" x14ac:dyDescent="0.25">
      <c r="A117" s="8"/>
      <c r="B117" s="7"/>
      <c r="C117" s="7"/>
      <c r="D117" s="6"/>
      <c r="E117" s="6"/>
      <c r="F117" s="6"/>
      <c r="G117" s="6"/>
      <c r="H117" s="6"/>
      <c r="I117" s="6"/>
      <c r="J117" s="6"/>
      <c r="K117" s="6"/>
      <c r="L117" s="5"/>
    </row>
    <row r="119" spans="1:13" ht="36" customHeight="1" x14ac:dyDescent="0.25">
      <c r="A119" s="176" t="s">
        <v>174</v>
      </c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</row>
    <row r="120" spans="1:13" ht="12" thickBot="1" x14ac:dyDescent="0.3"/>
    <row r="121" spans="1:13" ht="24" customHeight="1" x14ac:dyDescent="0.25">
      <c r="A121" s="177" t="s">
        <v>137</v>
      </c>
      <c r="B121" s="179" t="s">
        <v>136</v>
      </c>
      <c r="C121" s="179" t="s">
        <v>135</v>
      </c>
      <c r="D121" s="181" t="s">
        <v>134</v>
      </c>
      <c r="E121" s="183" t="s">
        <v>145</v>
      </c>
      <c r="F121" s="185" t="s">
        <v>132</v>
      </c>
      <c r="G121" s="187" t="s">
        <v>131</v>
      </c>
      <c r="H121" s="188"/>
      <c r="I121" s="188"/>
      <c r="J121" s="188"/>
      <c r="K121" s="189"/>
      <c r="L121" s="190" t="s">
        <v>130</v>
      </c>
    </row>
    <row r="122" spans="1:13" ht="24" customHeight="1" thickBot="1" x14ac:dyDescent="0.3">
      <c r="A122" s="178"/>
      <c r="B122" s="180"/>
      <c r="C122" s="180"/>
      <c r="D122" s="182"/>
      <c r="E122" s="184"/>
      <c r="F122" s="186"/>
      <c r="G122" s="94" t="s">
        <v>129</v>
      </c>
      <c r="H122" s="94" t="s">
        <v>128</v>
      </c>
      <c r="I122" s="94" t="s">
        <v>127</v>
      </c>
      <c r="J122" s="94" t="s">
        <v>126</v>
      </c>
      <c r="K122" s="95" t="s">
        <v>125</v>
      </c>
      <c r="L122" s="191"/>
    </row>
    <row r="123" spans="1:13" ht="18" customHeight="1" x14ac:dyDescent="0.25">
      <c r="A123" s="192" t="s">
        <v>142</v>
      </c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4"/>
    </row>
    <row r="124" spans="1:13" ht="34.5" customHeight="1" x14ac:dyDescent="0.25">
      <c r="A124" s="138">
        <v>61</v>
      </c>
      <c r="B124" s="110">
        <v>1616</v>
      </c>
      <c r="C124" s="113" t="s">
        <v>152</v>
      </c>
      <c r="D124" s="20">
        <f>SUM(E124:K124)</f>
        <v>34144</v>
      </c>
      <c r="E124" s="106">
        <v>1344</v>
      </c>
      <c r="F124" s="106">
        <v>0</v>
      </c>
      <c r="G124" s="83">
        <v>8200</v>
      </c>
      <c r="H124" s="106">
        <v>8200</v>
      </c>
      <c r="I124" s="106">
        <v>8200</v>
      </c>
      <c r="J124" s="107">
        <v>8200</v>
      </c>
      <c r="K124" s="108">
        <v>0</v>
      </c>
      <c r="L124" s="109" t="s">
        <v>154</v>
      </c>
    </row>
    <row r="125" spans="1:13" ht="34.5" customHeight="1" x14ac:dyDescent="0.25">
      <c r="A125" s="137" t="s">
        <v>5</v>
      </c>
      <c r="B125" s="129"/>
      <c r="C125" s="113" t="s">
        <v>153</v>
      </c>
      <c r="D125" s="26">
        <f>SUM(E125:K125)</f>
        <v>14500</v>
      </c>
      <c r="E125" s="130">
        <v>0</v>
      </c>
      <c r="F125" s="130">
        <v>0</v>
      </c>
      <c r="G125" s="83">
        <v>0</v>
      </c>
      <c r="H125" s="130">
        <v>14500</v>
      </c>
      <c r="I125" s="130">
        <v>0</v>
      </c>
      <c r="J125" s="131">
        <v>0</v>
      </c>
      <c r="K125" s="132">
        <v>0</v>
      </c>
      <c r="L125" s="133" t="s">
        <v>155</v>
      </c>
    </row>
    <row r="126" spans="1:13" ht="57" customHeight="1" x14ac:dyDescent="0.25">
      <c r="A126" s="139">
        <v>63</v>
      </c>
      <c r="B126" s="122">
        <v>1617</v>
      </c>
      <c r="C126" s="140" t="s">
        <v>178</v>
      </c>
      <c r="D126" s="123">
        <f>SUM(E126:K126)</f>
        <v>2322</v>
      </c>
      <c r="E126" s="124">
        <v>0</v>
      </c>
      <c r="F126" s="124">
        <v>422</v>
      </c>
      <c r="G126" s="125">
        <v>580</v>
      </c>
      <c r="H126" s="124">
        <v>580</v>
      </c>
      <c r="I126" s="124">
        <v>580</v>
      </c>
      <c r="J126" s="126">
        <v>160</v>
      </c>
      <c r="K126" s="127">
        <v>0</v>
      </c>
      <c r="L126" s="128" t="s">
        <v>179</v>
      </c>
    </row>
    <row r="127" spans="1:13" ht="15.75" customHeight="1" thickBot="1" x14ac:dyDescent="0.3">
      <c r="A127" s="195" t="s">
        <v>101</v>
      </c>
      <c r="B127" s="196"/>
      <c r="C127" s="197"/>
      <c r="D127" s="111">
        <f>SUM(D124:D126)</f>
        <v>50966</v>
      </c>
      <c r="E127" s="111">
        <f t="shared" ref="E127:K127" si="12">SUM(E124:E126)</f>
        <v>1344</v>
      </c>
      <c r="F127" s="111">
        <f t="shared" si="12"/>
        <v>422</v>
      </c>
      <c r="G127" s="111">
        <f t="shared" si="12"/>
        <v>8780</v>
      </c>
      <c r="H127" s="111">
        <f t="shared" si="12"/>
        <v>23280</v>
      </c>
      <c r="I127" s="111">
        <f t="shared" si="12"/>
        <v>8780</v>
      </c>
      <c r="J127" s="111">
        <f t="shared" si="12"/>
        <v>8360</v>
      </c>
      <c r="K127" s="111">
        <f t="shared" si="12"/>
        <v>0</v>
      </c>
      <c r="L127" s="96"/>
    </row>
    <row r="128" spans="1:13" ht="18" customHeight="1" x14ac:dyDescent="0.25">
      <c r="A128" s="192" t="s">
        <v>156</v>
      </c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4"/>
    </row>
    <row r="129" spans="1:12" s="4" customFormat="1" ht="34.5" customHeight="1" x14ac:dyDescent="0.25">
      <c r="A129" s="104">
        <v>238</v>
      </c>
      <c r="B129" s="112">
        <v>1131</v>
      </c>
      <c r="C129" s="105" t="s">
        <v>150</v>
      </c>
      <c r="D129" s="20">
        <f>SUM(E129:K129)</f>
        <v>20000</v>
      </c>
      <c r="E129" s="106">
        <v>0</v>
      </c>
      <c r="F129" s="106">
        <v>4000</v>
      </c>
      <c r="G129" s="83">
        <v>4000</v>
      </c>
      <c r="H129" s="106">
        <v>4000</v>
      </c>
      <c r="I129" s="106">
        <v>4000</v>
      </c>
      <c r="J129" s="107">
        <v>4000</v>
      </c>
      <c r="K129" s="108">
        <v>0</v>
      </c>
      <c r="L129" s="109" t="s">
        <v>160</v>
      </c>
    </row>
    <row r="130" spans="1:12" s="4" customFormat="1" ht="67.5" customHeight="1" x14ac:dyDescent="0.25">
      <c r="A130" s="104" t="s">
        <v>5</v>
      </c>
      <c r="B130" s="112">
        <v>1731</v>
      </c>
      <c r="C130" s="105" t="s">
        <v>158</v>
      </c>
      <c r="D130" s="20">
        <f>SUM(E130:K130)</f>
        <v>199</v>
      </c>
      <c r="E130" s="106">
        <v>0</v>
      </c>
      <c r="F130" s="106">
        <v>0</v>
      </c>
      <c r="G130" s="83">
        <v>0</v>
      </c>
      <c r="H130" s="106">
        <v>99</v>
      </c>
      <c r="I130" s="106">
        <v>100</v>
      </c>
      <c r="J130" s="107">
        <v>0</v>
      </c>
      <c r="K130" s="108">
        <v>0</v>
      </c>
      <c r="L130" s="109" t="s">
        <v>161</v>
      </c>
    </row>
    <row r="131" spans="1:12" s="4" customFormat="1" ht="67.5" customHeight="1" x14ac:dyDescent="0.25">
      <c r="A131" s="104" t="s">
        <v>5</v>
      </c>
      <c r="B131" s="112">
        <v>1731</v>
      </c>
      <c r="C131" s="105" t="s">
        <v>159</v>
      </c>
      <c r="D131" s="20">
        <f>SUM(E131:K131)</f>
        <v>138</v>
      </c>
      <c r="E131" s="106">
        <v>0</v>
      </c>
      <c r="F131" s="106">
        <v>0</v>
      </c>
      <c r="G131" s="83">
        <v>0</v>
      </c>
      <c r="H131" s="106">
        <v>138</v>
      </c>
      <c r="I131" s="106">
        <v>0</v>
      </c>
      <c r="J131" s="107">
        <v>0</v>
      </c>
      <c r="K131" s="108">
        <v>0</v>
      </c>
      <c r="L131" s="109" t="s">
        <v>162</v>
      </c>
    </row>
    <row r="132" spans="1:12" ht="15.75" customHeight="1" thickBot="1" x14ac:dyDescent="0.3">
      <c r="A132" s="198" t="s">
        <v>157</v>
      </c>
      <c r="B132" s="199"/>
      <c r="C132" s="200"/>
      <c r="D132" s="111">
        <f>SUM(D129:D131)</f>
        <v>20337</v>
      </c>
      <c r="E132" s="111">
        <f t="shared" ref="E132:I132" si="13">SUM(E129:E131)</f>
        <v>0</v>
      </c>
      <c r="F132" s="111">
        <f t="shared" si="13"/>
        <v>4000</v>
      </c>
      <c r="G132" s="111">
        <f t="shared" si="13"/>
        <v>4000</v>
      </c>
      <c r="H132" s="111">
        <f t="shared" si="13"/>
        <v>4237</v>
      </c>
      <c r="I132" s="111">
        <f t="shared" si="13"/>
        <v>4100</v>
      </c>
      <c r="J132" s="111">
        <f>SUM(J129:J131)</f>
        <v>4000</v>
      </c>
      <c r="K132" s="111">
        <f t="shared" ref="K132" si="14">SUM(K129:K131)</f>
        <v>0</v>
      </c>
      <c r="L132" s="98"/>
    </row>
    <row r="133" spans="1:12" ht="18" customHeight="1" x14ac:dyDescent="0.25">
      <c r="A133" s="192" t="s">
        <v>143</v>
      </c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4"/>
    </row>
    <row r="134" spans="1:12" s="4" customFormat="1" ht="67.5" customHeight="1" x14ac:dyDescent="0.25">
      <c r="A134" s="104">
        <v>257</v>
      </c>
      <c r="B134" s="112">
        <v>1740</v>
      </c>
      <c r="C134" s="105" t="s">
        <v>180</v>
      </c>
      <c r="D134" s="20">
        <f>SUM(E134:K134)</f>
        <v>7993</v>
      </c>
      <c r="E134" s="106">
        <v>0</v>
      </c>
      <c r="F134" s="106">
        <v>1332</v>
      </c>
      <c r="G134" s="83">
        <v>2665</v>
      </c>
      <c r="H134" s="106">
        <v>2664</v>
      </c>
      <c r="I134" s="106">
        <v>1332</v>
      </c>
      <c r="J134" s="107">
        <v>0</v>
      </c>
      <c r="K134" s="108">
        <v>0</v>
      </c>
      <c r="L134" s="109" t="s">
        <v>164</v>
      </c>
    </row>
    <row r="135" spans="1:12" s="4" customFormat="1" ht="45" customHeight="1" x14ac:dyDescent="0.25">
      <c r="A135" s="104">
        <v>276</v>
      </c>
      <c r="B135" s="112">
        <v>1127</v>
      </c>
      <c r="C135" s="105" t="s">
        <v>149</v>
      </c>
      <c r="D135" s="20">
        <f>SUM(E135:K135)</f>
        <v>15639</v>
      </c>
      <c r="E135" s="106">
        <v>0</v>
      </c>
      <c r="F135" s="106">
        <v>7753</v>
      </c>
      <c r="G135" s="83">
        <v>2716</v>
      </c>
      <c r="H135" s="106">
        <v>5170</v>
      </c>
      <c r="I135" s="106">
        <v>0</v>
      </c>
      <c r="J135" s="107">
        <v>0</v>
      </c>
      <c r="K135" s="108">
        <v>0</v>
      </c>
      <c r="L135" s="109" t="s">
        <v>163</v>
      </c>
    </row>
    <row r="136" spans="1:12" ht="15.75" customHeight="1" thickBot="1" x14ac:dyDescent="0.3">
      <c r="A136" s="198" t="s">
        <v>144</v>
      </c>
      <c r="B136" s="199"/>
      <c r="C136" s="200"/>
      <c r="D136" s="97">
        <f>SUM(D134:D135)</f>
        <v>23632</v>
      </c>
      <c r="E136" s="97">
        <f t="shared" ref="E136:K136" si="15">SUM(E134:E135)</f>
        <v>0</v>
      </c>
      <c r="F136" s="97">
        <f t="shared" si="15"/>
        <v>9085</v>
      </c>
      <c r="G136" s="97">
        <f t="shared" si="15"/>
        <v>5381</v>
      </c>
      <c r="H136" s="97">
        <f t="shared" si="15"/>
        <v>7834</v>
      </c>
      <c r="I136" s="97">
        <f t="shared" si="15"/>
        <v>1332</v>
      </c>
      <c r="J136" s="97">
        <f t="shared" si="15"/>
        <v>0</v>
      </c>
      <c r="K136" s="97">
        <f t="shared" si="15"/>
        <v>0</v>
      </c>
      <c r="L136" s="98"/>
    </row>
    <row r="137" spans="1:12" ht="15.75" customHeight="1" x14ac:dyDescent="0.25">
      <c r="A137" s="192" t="s">
        <v>71</v>
      </c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4"/>
    </row>
    <row r="138" spans="1:12" ht="45" customHeight="1" x14ac:dyDescent="0.25">
      <c r="A138" s="136">
        <v>381</v>
      </c>
      <c r="B138" s="129" t="s">
        <v>165</v>
      </c>
      <c r="C138" s="105" t="s">
        <v>151</v>
      </c>
      <c r="D138" s="26">
        <f>SUM(E138:K138)</f>
        <v>2179</v>
      </c>
      <c r="E138" s="130">
        <v>0</v>
      </c>
      <c r="F138" s="130">
        <v>726</v>
      </c>
      <c r="G138" s="83">
        <v>436</v>
      </c>
      <c r="H138" s="130">
        <v>726</v>
      </c>
      <c r="I138" s="130">
        <v>291</v>
      </c>
      <c r="J138" s="131">
        <v>0</v>
      </c>
      <c r="K138" s="132">
        <v>0</v>
      </c>
      <c r="L138" s="133" t="s">
        <v>175</v>
      </c>
    </row>
    <row r="139" spans="1:12" ht="157.5" x14ac:dyDescent="0.25">
      <c r="A139" s="134">
        <v>389</v>
      </c>
      <c r="B139" s="122" t="s">
        <v>148</v>
      </c>
      <c r="C139" s="135" t="s">
        <v>146</v>
      </c>
      <c r="D139" s="123">
        <f>SUM(E139:K139)</f>
        <v>31646</v>
      </c>
      <c r="E139" s="124">
        <v>0</v>
      </c>
      <c r="F139" s="124">
        <v>1646</v>
      </c>
      <c r="G139" s="125">
        <v>25000</v>
      </c>
      <c r="H139" s="124">
        <v>5000</v>
      </c>
      <c r="I139" s="124">
        <v>0</v>
      </c>
      <c r="J139" s="126">
        <v>0</v>
      </c>
      <c r="K139" s="127">
        <v>0</v>
      </c>
      <c r="L139" s="128" t="s">
        <v>147</v>
      </c>
    </row>
    <row r="140" spans="1:12" ht="15.75" customHeight="1" thickBot="1" x14ac:dyDescent="0.3">
      <c r="A140" s="198" t="s">
        <v>25</v>
      </c>
      <c r="B140" s="199"/>
      <c r="C140" s="200"/>
      <c r="D140" s="97">
        <f>SUM(D138:D139)</f>
        <v>33825</v>
      </c>
      <c r="E140" s="97">
        <f>SUM(E138:E139)</f>
        <v>0</v>
      </c>
      <c r="F140" s="97">
        <f>SUM(F138:F139)</f>
        <v>2372</v>
      </c>
      <c r="G140" s="97">
        <f t="shared" ref="G140:J140" si="16">SUM(G138:G139)</f>
        <v>25436</v>
      </c>
      <c r="H140" s="97">
        <f t="shared" si="16"/>
        <v>5726</v>
      </c>
      <c r="I140" s="97">
        <f t="shared" si="16"/>
        <v>291</v>
      </c>
      <c r="J140" s="97">
        <f t="shared" si="16"/>
        <v>0</v>
      </c>
      <c r="K140" s="97">
        <f>SUM(K138:K139)</f>
        <v>0</v>
      </c>
      <c r="L140" s="98"/>
    </row>
    <row r="141" spans="1:12" ht="18" customHeight="1" x14ac:dyDescent="0.25">
      <c r="A141" s="192" t="s">
        <v>166</v>
      </c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4"/>
    </row>
    <row r="142" spans="1:12" s="4" customFormat="1" ht="57" customHeight="1" x14ac:dyDescent="0.25">
      <c r="A142" s="104">
        <v>498</v>
      </c>
      <c r="B142" s="112">
        <v>1019</v>
      </c>
      <c r="C142" s="105" t="s">
        <v>177</v>
      </c>
      <c r="D142" s="20">
        <f>SUM(E142:K142)</f>
        <v>1933.58</v>
      </c>
      <c r="E142" s="106">
        <v>0</v>
      </c>
      <c r="F142" s="106">
        <v>0</v>
      </c>
      <c r="G142" s="83">
        <v>1367.3</v>
      </c>
      <c r="H142" s="106">
        <v>566.28</v>
      </c>
      <c r="I142" s="106">
        <v>0</v>
      </c>
      <c r="J142" s="107">
        <v>0</v>
      </c>
      <c r="K142" s="108">
        <v>0</v>
      </c>
      <c r="L142" s="114" t="s">
        <v>176</v>
      </c>
    </row>
    <row r="143" spans="1:12" ht="15.75" customHeight="1" thickBot="1" x14ac:dyDescent="0.3">
      <c r="A143" s="198" t="s">
        <v>167</v>
      </c>
      <c r="B143" s="199"/>
      <c r="C143" s="200"/>
      <c r="D143" s="97">
        <f>D142</f>
        <v>1933.58</v>
      </c>
      <c r="E143" s="97">
        <f t="shared" ref="E143:K143" si="17">E142</f>
        <v>0</v>
      </c>
      <c r="F143" s="97">
        <f t="shared" si="17"/>
        <v>0</v>
      </c>
      <c r="G143" s="97">
        <f t="shared" si="17"/>
        <v>1367.3</v>
      </c>
      <c r="H143" s="97">
        <f t="shared" si="17"/>
        <v>566.28</v>
      </c>
      <c r="I143" s="97">
        <f t="shared" si="17"/>
        <v>0</v>
      </c>
      <c r="J143" s="97">
        <f t="shared" si="17"/>
        <v>0</v>
      </c>
      <c r="K143" s="97">
        <f t="shared" si="17"/>
        <v>0</v>
      </c>
      <c r="L143" s="98"/>
    </row>
    <row r="144" spans="1:12" ht="18" customHeight="1" x14ac:dyDescent="0.25">
      <c r="A144" s="192" t="s">
        <v>168</v>
      </c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4"/>
    </row>
    <row r="145" spans="1:12" s="4" customFormat="1" ht="84" x14ac:dyDescent="0.25">
      <c r="A145" s="104">
        <v>590</v>
      </c>
      <c r="B145" s="112">
        <v>1218</v>
      </c>
      <c r="C145" s="105" t="s">
        <v>171</v>
      </c>
      <c r="D145" s="20">
        <f>SUM(E145:K145)</f>
        <v>23327</v>
      </c>
      <c r="E145" s="106">
        <v>3327</v>
      </c>
      <c r="F145" s="106">
        <v>4000</v>
      </c>
      <c r="G145" s="83">
        <v>4000</v>
      </c>
      <c r="H145" s="106">
        <v>4000</v>
      </c>
      <c r="I145" s="106">
        <v>4000</v>
      </c>
      <c r="J145" s="107">
        <v>4000</v>
      </c>
      <c r="K145" s="108">
        <v>0</v>
      </c>
      <c r="L145" s="109" t="s">
        <v>170</v>
      </c>
    </row>
    <row r="146" spans="1:12" ht="15.75" customHeight="1" thickBot="1" x14ac:dyDescent="0.3">
      <c r="A146" s="198" t="s">
        <v>169</v>
      </c>
      <c r="B146" s="199"/>
      <c r="C146" s="200"/>
      <c r="D146" s="97">
        <f>D145</f>
        <v>23327</v>
      </c>
      <c r="E146" s="97">
        <f t="shared" ref="E146" si="18">E145</f>
        <v>3327</v>
      </c>
      <c r="F146" s="97">
        <f t="shared" ref="F146" si="19">F145</f>
        <v>4000</v>
      </c>
      <c r="G146" s="97">
        <f t="shared" ref="G146" si="20">G145</f>
        <v>4000</v>
      </c>
      <c r="H146" s="97">
        <f t="shared" ref="H146" si="21">H145</f>
        <v>4000</v>
      </c>
      <c r="I146" s="97">
        <f t="shared" ref="I146" si="22">I145</f>
        <v>4000</v>
      </c>
      <c r="J146" s="97">
        <f t="shared" ref="J146" si="23">J145</f>
        <v>4000</v>
      </c>
      <c r="K146" s="97">
        <f t="shared" ref="K146" si="24">K145</f>
        <v>0</v>
      </c>
      <c r="L146" s="98"/>
    </row>
    <row r="147" spans="1:12" ht="12" thickBot="1" x14ac:dyDescent="0.3">
      <c r="A147" s="99"/>
      <c r="B147" s="100"/>
      <c r="C147" s="99"/>
      <c r="D147" s="99"/>
      <c r="E147" s="99"/>
      <c r="F147" s="99"/>
      <c r="G147" s="99"/>
      <c r="H147" s="99"/>
      <c r="I147" s="99"/>
      <c r="J147" s="99"/>
      <c r="K147" s="99"/>
      <c r="L147" s="101"/>
    </row>
    <row r="148" spans="1:12" ht="18" customHeight="1" thickBot="1" x14ac:dyDescent="0.3">
      <c r="A148" s="201" t="s">
        <v>0</v>
      </c>
      <c r="B148" s="202"/>
      <c r="C148" s="203"/>
      <c r="D148" s="102">
        <f t="shared" ref="D148:K148" si="25">D127+D132+D136+D140+D143+D146</f>
        <v>154020.58000000002</v>
      </c>
      <c r="E148" s="102">
        <f t="shared" si="25"/>
        <v>4671</v>
      </c>
      <c r="F148" s="102">
        <f t="shared" si="25"/>
        <v>19879</v>
      </c>
      <c r="G148" s="102">
        <f t="shared" si="25"/>
        <v>48964.3</v>
      </c>
      <c r="H148" s="102">
        <f t="shared" si="25"/>
        <v>45643.28</v>
      </c>
      <c r="I148" s="102">
        <f t="shared" si="25"/>
        <v>18503</v>
      </c>
      <c r="J148" s="102">
        <f t="shared" si="25"/>
        <v>16360</v>
      </c>
      <c r="K148" s="102">
        <f t="shared" si="25"/>
        <v>0</v>
      </c>
      <c r="L148" s="103"/>
    </row>
    <row r="153" spans="1:12" x14ac:dyDescent="0.25">
      <c r="D153" s="89"/>
      <c r="E153" s="89"/>
      <c r="F153" s="89"/>
      <c r="G153" s="89"/>
      <c r="H153" s="89"/>
    </row>
  </sheetData>
  <mergeCells count="46">
    <mergeCell ref="A123:L123"/>
    <mergeCell ref="A127:C127"/>
    <mergeCell ref="A133:L133"/>
    <mergeCell ref="A136:C136"/>
    <mergeCell ref="A148:C148"/>
    <mergeCell ref="A137:L137"/>
    <mergeCell ref="A140:C140"/>
    <mergeCell ref="A128:L128"/>
    <mergeCell ref="A132:C132"/>
    <mergeCell ref="A141:L141"/>
    <mergeCell ref="A143:C143"/>
    <mergeCell ref="A144:L144"/>
    <mergeCell ref="A146:C146"/>
    <mergeCell ref="A119:L119"/>
    <mergeCell ref="A121:A122"/>
    <mergeCell ref="B121:B122"/>
    <mergeCell ref="C121:C122"/>
    <mergeCell ref="D121:D122"/>
    <mergeCell ref="E121:E122"/>
    <mergeCell ref="F121:F122"/>
    <mergeCell ref="G121:K121"/>
    <mergeCell ref="L121:L122"/>
    <mergeCell ref="A27:C27"/>
    <mergeCell ref="A1:L1"/>
    <mergeCell ref="A3:A4"/>
    <mergeCell ref="B3:B4"/>
    <mergeCell ref="C3:C4"/>
    <mergeCell ref="D3:D4"/>
    <mergeCell ref="E3:E4"/>
    <mergeCell ref="F3:F4"/>
    <mergeCell ref="G3:K3"/>
    <mergeCell ref="L3:L4"/>
    <mergeCell ref="A5:L5"/>
    <mergeCell ref="A9:C9"/>
    <mergeCell ref="A10:L10"/>
    <mergeCell ref="A14:C14"/>
    <mergeCell ref="A15:L15"/>
    <mergeCell ref="A96:L96"/>
    <mergeCell ref="A114:C114"/>
    <mergeCell ref="A116:C116"/>
    <mergeCell ref="A28:L28"/>
    <mergeCell ref="A42:C42"/>
    <mergeCell ref="A43:L43"/>
    <mergeCell ref="A51:C51"/>
    <mergeCell ref="A52:L52"/>
    <mergeCell ref="A95:C95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83" firstPageNumber="8" fitToHeight="0" orientation="landscape" r:id="rId1"/>
  <headerFooter>
    <oddHeader>&amp;L&amp;"Tahoma,Kurzíva"&amp;10Návrh rozpočtu na rok 2020
Příloha č. 9&amp;R&amp;"Tahoma,Kurzíva"&amp;10Přehled akcí reprodukce majetku kraje včetně závazků vyvolaných pro rok 2021 a další léta
a ostatních akcí vyvolávajících nové a upravené závazky pro rok 2021 a další léta</oddHeader>
    <oddFooter>&amp;C&amp;"Tahoma,Obyčejné"&amp;10&amp;P</oddFooter>
  </headerFooter>
  <rowBreaks count="7" manualBreakCount="7">
    <brk id="23" max="11" man="1"/>
    <brk id="44" max="16383" man="1"/>
    <brk id="63" max="16383" man="1"/>
    <brk id="81" max="16383" man="1"/>
    <brk id="102" max="16383" man="1"/>
    <brk id="125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RMK a závazky</vt:lpstr>
      <vt:lpstr>'RMK a závazky'!Názvy_tisku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2019-11-25T13:07:27Z</cp:lastPrinted>
  <dcterms:created xsi:type="dcterms:W3CDTF">2019-11-01T11:52:46Z</dcterms:created>
  <dcterms:modified xsi:type="dcterms:W3CDTF">2019-11-25T13:07:45Z</dcterms:modified>
</cp:coreProperties>
</file>