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0\11 - Mat. do ZK\2MAT do ZK-prac\"/>
    </mc:Choice>
  </mc:AlternateContent>
  <bookViews>
    <workbookView xWindow="0" yWindow="0" windowWidth="28800" windowHeight="12435" tabRatio="903"/>
  </bookViews>
  <sheets>
    <sheet name="OBSAH" sheetId="2" r:id="rId1"/>
    <sheet name="Dotační programy" sheetId="25" r:id="rId2"/>
    <sheet name="Akce spolufin. z evr.fin.zdrojů" sheetId="27" r:id="rId3"/>
    <sheet name="Akce EU - úvěr" sheetId="28" r:id="rId4"/>
    <sheet name="Akce Chytrý region" sheetId="26" r:id="rId5"/>
    <sheet name="Přehled příjmů" sheetId="29" r:id="rId6"/>
    <sheet name="Graf 1. Rozpočet 2016 - 2020" sheetId="9" r:id="rId7"/>
    <sheet name="Zdrojová data I.s" sheetId="10" state="hidden" r:id="rId8"/>
    <sheet name="Graf 2. Příjmy 2016 - 2020" sheetId="11" r:id="rId9"/>
    <sheet name="Graf 3. Výdaje B+K 2016 - 2020" sheetId="12" r:id="rId10"/>
    <sheet name="Zdrojová data II. a III. s" sheetId="13" state="hidden" r:id="rId11"/>
    <sheet name="Graf 4. Příjmy 2020" sheetId="14" r:id="rId12"/>
    <sheet name="Zdrojová data IV." sheetId="15" state="hidden" r:id="rId13"/>
    <sheet name="Graf 5. Výdaje 2020" sheetId="16" r:id="rId14"/>
    <sheet name="Graf 6. Výdaje EU 2020" sheetId="17" r:id="rId15"/>
    <sheet name="Zdrojová data V.a VI." sheetId="18" state="hidden" r:id="rId16"/>
  </sheets>
  <externalReferences>
    <externalReference r:id="rId17"/>
  </externalReferences>
  <definedNames>
    <definedName name="_xlnm._FilterDatabase" localSheetId="3" hidden="1">'Akce EU - úvěr'!$D$5:$D$146</definedName>
    <definedName name="_xlnm._FilterDatabase" localSheetId="2" hidden="1">'Akce spolufin. z evr.fin.zdrojů'!$N$5:$N$124</definedName>
    <definedName name="_xlnm._FilterDatabase" localSheetId="5" hidden="1">'Přehled příjmů'!$A$17:$D$50</definedName>
    <definedName name="kurz">[1]rozhodnutí!$N$31</definedName>
    <definedName name="_xlnm.Print_Titles" localSheetId="3">'Akce EU - úvěr'!$3:$5</definedName>
    <definedName name="_xlnm.Print_Titles" localSheetId="2">'Akce spolufin. z evr.fin.zdrojů'!$2:$4</definedName>
    <definedName name="_xlnm.Print_Titles" localSheetId="1">'Dotační programy'!$2:$2</definedName>
    <definedName name="_xlnm.Print_Titles" localSheetId="5">'Přehled příjmů'!$4:$4</definedName>
    <definedName name="_xlnm.Print_Area" localSheetId="3">'Akce EU - úvěr'!$A$1:$H$154</definedName>
    <definedName name="_xlnm.Print_Area" localSheetId="2">'Akce spolufin. z evr.fin.zdrojů'!$A$1:$L$127</definedName>
    <definedName name="_xlnm.Print_Area" localSheetId="1">'Dotační programy'!$A$1:$G$78</definedName>
    <definedName name="Z_14FC9820_EF8C_4D55_8881_D5E51DC559B3_.wvu.Cols" localSheetId="1" hidden="1">'Dotační programy'!#REF!</definedName>
    <definedName name="Z_1A2744ED_3D3C_453B_8DEF_8F4E6984016E_.wvu.FilterData" localSheetId="3" hidden="1">'Akce EU - úvěr'!$D$5:$D$146</definedName>
    <definedName name="Z_1A2744ED_3D3C_453B_8DEF_8F4E6984016E_.wvu.PrintArea" localSheetId="3" hidden="1">'Akce EU - úvěr'!$A$1:$H$147</definedName>
    <definedName name="Z_1A2744ED_3D3C_453B_8DEF_8F4E6984016E_.wvu.PrintTitles" localSheetId="3" hidden="1">'Akce EU - úvěr'!$3:$5</definedName>
    <definedName name="Z_1E90A3DD_FCD1_4F3E_B827_11DA73B048E3_.wvu.FilterData" localSheetId="3" hidden="1">'Akce EU - úvěr'!$D$5:$D$146</definedName>
    <definedName name="Z_1E90A3DD_FCD1_4F3E_B827_11DA73B048E3_.wvu.PrintArea" localSheetId="3" hidden="1">'Akce EU - úvěr'!$A$1:$H$147</definedName>
    <definedName name="Z_1E90A3DD_FCD1_4F3E_B827_11DA73B048E3_.wvu.PrintTitles" localSheetId="3" hidden="1">'Akce EU - úvěr'!$3:$5</definedName>
    <definedName name="Z_49829188_FED5_46AD_A01B_AD023612A570_.wvu.Cols" localSheetId="3" hidden="1">'Akce EU - úvěr'!#REF!,'Akce EU - úvěr'!#REF!</definedName>
    <definedName name="Z_49829188_FED5_46AD_A01B_AD023612A570_.wvu.PrintTitles" localSheetId="3" hidden="1">'Akce EU - úvěr'!$3:$5</definedName>
    <definedName name="Z_50FD6FFB_F825_4068_94B6_F113A32EAE23_.wvu.FilterData" localSheetId="3" hidden="1">'Akce EU - úvěr'!$D$5:$D$146</definedName>
    <definedName name="Z_50FD6FFB_F825_4068_94B6_F113A32EAE23_.wvu.PrintArea" localSheetId="3" hidden="1">'Akce EU - úvěr'!$A$1:$H$147</definedName>
    <definedName name="Z_50FD6FFB_F825_4068_94B6_F113A32EAE23_.wvu.PrintTitles" localSheetId="3" hidden="1">'Akce EU - úvěr'!$3:$5</definedName>
    <definedName name="Z_523D2DC6_8800_4565_9421_6A8DC10C67C8_.wvu.Cols" localSheetId="3" hidden="1">'Akce EU - úvěr'!#REF!,'Akce EU - úvěr'!#REF!</definedName>
    <definedName name="Z_523D2DC6_8800_4565_9421_6A8DC10C67C8_.wvu.PrintTitles" localSheetId="3" hidden="1">'Akce EU - úvěr'!$3:$5</definedName>
    <definedName name="Z_632980EE_AB4F_49FA_B8D9_C4F0628108CE_.wvu.Cols" localSheetId="7" hidden="1">'Zdrojová data I.s'!$B:$E</definedName>
    <definedName name="Z_632980EE_AB4F_49FA_B8D9_C4F0628108CE_.wvu.Cols" localSheetId="10" hidden="1">'Zdrojová data II. a III. s'!$B:$E</definedName>
    <definedName name="Z_632980EE_AB4F_49FA_B8D9_C4F0628108CE_.wvu.Cols" localSheetId="12" hidden="1">'Zdrojová data IV.'!$B:$I</definedName>
    <definedName name="Z_632980EE_AB4F_49FA_B8D9_C4F0628108CE_.wvu.Cols" localSheetId="15" hidden="1">'Zdrojová data V.a VI.'!$B:$I</definedName>
    <definedName name="Z_632980EE_AB4F_49FA_B8D9_C4F0628108CE_.wvu.Rows" localSheetId="7" hidden="1">'Zdrojová data I.s'!$16:$30</definedName>
    <definedName name="Z_632980EE_AB4F_49FA_B8D9_C4F0628108CE_.wvu.Rows" localSheetId="15" hidden="1">'Zdrojová data V.a VI.'!$10:$10,'Zdrojová data V.a VI.'!$27:$27</definedName>
    <definedName name="Z_6667F704_353F_485F_A09F_F23ECB85BB95_.wvu.Cols" localSheetId="2" hidden="1">'Akce spolufin. z evr.fin.zdrojů'!$C:$C,'Akce spolufin. z evr.fin.zdrojů'!$E:$E,'Akce spolufin. z evr.fin.zdrojů'!#REF!,'Akce spolufin. z evr.fin.zdrojů'!$JE:$JE,'Akce spolufin. z evr.fin.zdrojů'!$TA:$TA,'Akce spolufin. z evr.fin.zdrojů'!$ACW:$ACW,'Akce spolufin. z evr.fin.zdrojů'!$AMS:$AMS,'Akce spolufin. z evr.fin.zdrojů'!$AWO:$AWO,'Akce spolufin. z evr.fin.zdrojů'!$BGK:$BGK,'Akce spolufin. z evr.fin.zdrojů'!$BQG:$BQG,'Akce spolufin. z evr.fin.zdrojů'!$CAC:$CAC,'Akce spolufin. z evr.fin.zdrojů'!$CJY:$CJY,'Akce spolufin. z evr.fin.zdrojů'!$CTU:$CTU,'Akce spolufin. z evr.fin.zdrojů'!$DDQ:$DDQ,'Akce spolufin. z evr.fin.zdrojů'!$DNM:$DNM,'Akce spolufin. z evr.fin.zdrojů'!$DXI:$DXI,'Akce spolufin. z evr.fin.zdrojů'!$EHE:$EHE,'Akce spolufin. z evr.fin.zdrojů'!$ERA:$ERA,'Akce spolufin. z evr.fin.zdrojů'!$FAW:$FAW,'Akce spolufin. z evr.fin.zdrojů'!$FKS:$FKS,'Akce spolufin. z evr.fin.zdrojů'!$FUO:$FUO,'Akce spolufin. z evr.fin.zdrojů'!$GEK:$GEK,'Akce spolufin. z evr.fin.zdrojů'!$GOG:$GOG,'Akce spolufin. z evr.fin.zdrojů'!$GYC:$GYC,'Akce spolufin. z evr.fin.zdrojů'!$HHY:$HHY,'Akce spolufin. z evr.fin.zdrojů'!$HRU:$HRU,'Akce spolufin. z evr.fin.zdrojů'!$IBQ:$IBQ,'Akce spolufin. z evr.fin.zdrojů'!$ILM:$ILM,'Akce spolufin. z evr.fin.zdrojů'!$IVI:$IVI,'Akce spolufin. z evr.fin.zdrojů'!$JFE:$JFE,'Akce spolufin. z evr.fin.zdrojů'!$JPA:$JPA,'Akce spolufin. z evr.fin.zdrojů'!$JYW:$JYW,'Akce spolufin. z evr.fin.zdrojů'!$KIS:$KIS,'Akce spolufin. z evr.fin.zdrojů'!$KSO:$KSO,'Akce spolufin. z evr.fin.zdrojů'!$LCK:$LCK,'Akce spolufin. z evr.fin.zdrojů'!$LMG:$LMG,'Akce spolufin. z evr.fin.zdrojů'!$LWC:$LWC,'Akce spolufin. z evr.fin.zdrojů'!$MFY:$MFY,'Akce spolufin. z evr.fin.zdrojů'!$MPU:$MPU,'Akce spolufin. z evr.fin.zdrojů'!$MZQ:$MZQ,'Akce spolufin. z evr.fin.zdrojů'!$NJM:$NJM,'Akce spolufin. z evr.fin.zdrojů'!$NTI:$NTI,'Akce spolufin. z evr.fin.zdrojů'!$ODE:$ODE,'Akce spolufin. z evr.fin.zdrojů'!$ONA:$ONA,'Akce spolufin. z evr.fin.zdrojů'!$OWW:$OWW,'Akce spolufin. z evr.fin.zdrojů'!$PGS:$PGS,'Akce spolufin. z evr.fin.zdrojů'!$PQO:$PQO,'Akce spolufin. z evr.fin.zdrojů'!$QAK:$QAK,'Akce spolufin. z evr.fin.zdrojů'!$QKG:$QKG,'Akce spolufin. z evr.fin.zdrojů'!$QUC:$QUC,'Akce spolufin. z evr.fin.zdrojů'!$RDY:$RDY,'Akce spolufin. z evr.fin.zdrojů'!$RNU:$RNU,'Akce spolufin. z evr.fin.zdrojů'!$RXQ:$RXQ,'Akce spolufin. z evr.fin.zdrojů'!$SHM:$SHM,'Akce spolufin. z evr.fin.zdrojů'!$SRI:$SRI,'Akce spolufin. z evr.fin.zdrojů'!$TBE:$TBE,'Akce spolufin. z evr.fin.zdrojů'!$TLA:$TLA,'Akce spolufin. z evr.fin.zdrojů'!$TUW:$TUW,'Akce spolufin. z evr.fin.zdrojů'!$UES:$UES,'Akce spolufin. z evr.fin.zdrojů'!$UOO:$UOO,'Akce spolufin. z evr.fin.zdrojů'!$UYK:$UYK,'Akce spolufin. z evr.fin.zdrojů'!$VIG:$VIG,'Akce spolufin. z evr.fin.zdrojů'!$VSC:$VSC,'Akce spolufin. z evr.fin.zdrojů'!$WBY:$WBY,'Akce spolufin. z evr.fin.zdrojů'!$WLU:$WLU,'Akce spolufin. z evr.fin.zdrojů'!$WVQ:$WVQ</definedName>
    <definedName name="Z_6667F704_353F_485F_A09F_F23ECB85BB95_.wvu.PrintArea" localSheetId="2" hidden="1">'Akce spolufin. z evr.fin.zdrojů'!$A$1:$L$127</definedName>
    <definedName name="Z_6667F704_353F_485F_A09F_F23ECB85BB95_.wvu.PrintTitles" localSheetId="2" hidden="1">'Akce spolufin. z evr.fin.zdrojů'!$2:$4</definedName>
    <definedName name="Z_8135008D_FA09_47D0_A3D6_431443FF0074_.wvu.PrintArea" localSheetId="1" hidden="1">'Dotační programy'!$A$1:$G$78</definedName>
    <definedName name="Z_816DCA7E_FC41_44AE_85AF_FE12F0BC4BE0_.wvu.PrintArea" localSheetId="1" hidden="1">'Dotační programy'!$A$1:$G$78</definedName>
    <definedName name="Z_8DF5934D_271D_4996_8FBD_8BBE47175559_.wvu.Cols" localSheetId="2" hidden="1">'Akce spolufin. z evr.fin.zdrojů'!$C:$C,'Akce spolufin. z evr.fin.zdrojů'!$E:$E,'Akce spolufin. z evr.fin.zdrojů'!#REF!,'Akce spolufin. z evr.fin.zdrojů'!$JE:$JE,'Akce spolufin. z evr.fin.zdrojů'!$TA:$TA,'Akce spolufin. z evr.fin.zdrojů'!$ACW:$ACW,'Akce spolufin. z evr.fin.zdrojů'!$AMS:$AMS,'Akce spolufin. z evr.fin.zdrojů'!$AWO:$AWO,'Akce spolufin. z evr.fin.zdrojů'!$BGK:$BGK,'Akce spolufin. z evr.fin.zdrojů'!$BQG:$BQG,'Akce spolufin. z evr.fin.zdrojů'!$CAC:$CAC,'Akce spolufin. z evr.fin.zdrojů'!$CJY:$CJY,'Akce spolufin. z evr.fin.zdrojů'!$CTU:$CTU,'Akce spolufin. z evr.fin.zdrojů'!$DDQ:$DDQ,'Akce spolufin. z evr.fin.zdrojů'!$DNM:$DNM,'Akce spolufin. z evr.fin.zdrojů'!$DXI:$DXI,'Akce spolufin. z evr.fin.zdrojů'!$EHE:$EHE,'Akce spolufin. z evr.fin.zdrojů'!$ERA:$ERA,'Akce spolufin. z evr.fin.zdrojů'!$FAW:$FAW,'Akce spolufin. z evr.fin.zdrojů'!$FKS:$FKS,'Akce spolufin. z evr.fin.zdrojů'!$FUO:$FUO,'Akce spolufin. z evr.fin.zdrojů'!$GEK:$GEK,'Akce spolufin. z evr.fin.zdrojů'!$GOG:$GOG,'Akce spolufin. z evr.fin.zdrojů'!$GYC:$GYC,'Akce spolufin. z evr.fin.zdrojů'!$HHY:$HHY,'Akce spolufin. z evr.fin.zdrojů'!$HRU:$HRU,'Akce spolufin. z evr.fin.zdrojů'!$IBQ:$IBQ,'Akce spolufin. z evr.fin.zdrojů'!$ILM:$ILM,'Akce spolufin. z evr.fin.zdrojů'!$IVI:$IVI,'Akce spolufin. z evr.fin.zdrojů'!$JFE:$JFE,'Akce spolufin. z evr.fin.zdrojů'!$JPA:$JPA,'Akce spolufin. z evr.fin.zdrojů'!$JYW:$JYW,'Akce spolufin. z evr.fin.zdrojů'!$KIS:$KIS,'Akce spolufin. z evr.fin.zdrojů'!$KSO:$KSO,'Akce spolufin. z evr.fin.zdrojů'!$LCK:$LCK,'Akce spolufin. z evr.fin.zdrojů'!$LMG:$LMG,'Akce spolufin. z evr.fin.zdrojů'!$LWC:$LWC,'Akce spolufin. z evr.fin.zdrojů'!$MFY:$MFY,'Akce spolufin. z evr.fin.zdrojů'!$MPU:$MPU,'Akce spolufin. z evr.fin.zdrojů'!$MZQ:$MZQ,'Akce spolufin. z evr.fin.zdrojů'!$NJM:$NJM,'Akce spolufin. z evr.fin.zdrojů'!$NTI:$NTI,'Akce spolufin. z evr.fin.zdrojů'!$ODE:$ODE,'Akce spolufin. z evr.fin.zdrojů'!$ONA:$ONA,'Akce spolufin. z evr.fin.zdrojů'!$OWW:$OWW,'Akce spolufin. z evr.fin.zdrojů'!$PGS:$PGS,'Akce spolufin. z evr.fin.zdrojů'!$PQO:$PQO,'Akce spolufin. z evr.fin.zdrojů'!$QAK:$QAK,'Akce spolufin. z evr.fin.zdrojů'!$QKG:$QKG,'Akce spolufin. z evr.fin.zdrojů'!$QUC:$QUC,'Akce spolufin. z evr.fin.zdrojů'!$RDY:$RDY,'Akce spolufin. z evr.fin.zdrojů'!$RNU:$RNU,'Akce spolufin. z evr.fin.zdrojů'!$RXQ:$RXQ,'Akce spolufin. z evr.fin.zdrojů'!$SHM:$SHM,'Akce spolufin. z evr.fin.zdrojů'!$SRI:$SRI,'Akce spolufin. z evr.fin.zdrojů'!$TBE:$TBE,'Akce spolufin. z evr.fin.zdrojů'!$TLA:$TLA,'Akce spolufin. z evr.fin.zdrojů'!$TUW:$TUW,'Akce spolufin. z evr.fin.zdrojů'!$UES:$UES,'Akce spolufin. z evr.fin.zdrojů'!$UOO:$UOO,'Akce spolufin. z evr.fin.zdrojů'!$UYK:$UYK,'Akce spolufin. z evr.fin.zdrojů'!$VIG:$VIG,'Akce spolufin. z evr.fin.zdrojů'!$VSC:$VSC,'Akce spolufin. z evr.fin.zdrojů'!$WBY:$WBY,'Akce spolufin. z evr.fin.zdrojů'!$WLU:$WLU,'Akce spolufin. z evr.fin.zdrojů'!$WVQ:$WVQ</definedName>
    <definedName name="Z_8DF5934D_271D_4996_8FBD_8BBE47175559_.wvu.Cols" localSheetId="7" hidden="1">'Zdrojová data I.s'!$B:$E</definedName>
    <definedName name="Z_8DF5934D_271D_4996_8FBD_8BBE47175559_.wvu.Cols" localSheetId="10" hidden="1">'Zdrojová data II. a III. s'!$B:$E</definedName>
    <definedName name="Z_8DF5934D_271D_4996_8FBD_8BBE47175559_.wvu.Cols" localSheetId="12" hidden="1">'Zdrojová data IV.'!$B:$M</definedName>
    <definedName name="Z_8DF5934D_271D_4996_8FBD_8BBE47175559_.wvu.Cols" localSheetId="15" hidden="1">'Zdrojová data V.a VI.'!$B:$M</definedName>
    <definedName name="Z_8DF5934D_271D_4996_8FBD_8BBE47175559_.wvu.FilterData" localSheetId="3" hidden="1">'Akce EU - úvěr'!$D$5:$D$146</definedName>
    <definedName name="Z_8DF5934D_271D_4996_8FBD_8BBE47175559_.wvu.PrintArea" localSheetId="3" hidden="1">'Akce EU - úvěr'!$A$1:$H$148</definedName>
    <definedName name="Z_8DF5934D_271D_4996_8FBD_8BBE47175559_.wvu.PrintArea" localSheetId="2" hidden="1">'Akce spolufin. z evr.fin.zdrojů'!$A$1:$L$127</definedName>
    <definedName name="Z_8DF5934D_271D_4996_8FBD_8BBE47175559_.wvu.PrintArea" localSheetId="1" hidden="1">'Dotační programy'!$A$1:$G$78</definedName>
    <definedName name="Z_8DF5934D_271D_4996_8FBD_8BBE47175559_.wvu.PrintTitles" localSheetId="3" hidden="1">'Akce EU - úvěr'!$3:$5</definedName>
    <definedName name="Z_8DF5934D_271D_4996_8FBD_8BBE47175559_.wvu.PrintTitles" localSheetId="2" hidden="1">'Akce spolufin. z evr.fin.zdrojů'!$2:$4</definedName>
    <definedName name="Z_8DF5934D_271D_4996_8FBD_8BBE47175559_.wvu.Rows" localSheetId="7" hidden="1">'Zdrojová data I.s'!$16:$30</definedName>
    <definedName name="Z_8DF5934D_271D_4996_8FBD_8BBE47175559_.wvu.Rows" localSheetId="15" hidden="1">'Zdrojová data V.a VI.'!$10:$10,'Zdrojová data V.a VI.'!$27:$27</definedName>
    <definedName name="Z_AE6F0D81_F630_472F_8BD4_EE2E1E40DF28_.wvu.PrintArea" localSheetId="3" hidden="1">'Akce EU - úvěr'!$A$1:$G$147</definedName>
    <definedName name="Z_AE6F0D81_F630_472F_8BD4_EE2E1E40DF28_.wvu.PrintArea" localSheetId="1" hidden="1">'Dotační programy'!$A$1:$G$78</definedName>
    <definedName name="Z_AE6F0D81_F630_472F_8BD4_EE2E1E40DF28_.wvu.PrintTitles" localSheetId="3" hidden="1">'Akce EU - úvěr'!$3:$5</definedName>
    <definedName name="Z_AF65B0D2_A89B_4D75_B4AE_5BFEE1615BA9_.wvu.Cols" localSheetId="2" hidden="1">'Akce spolufin. z evr.fin.zdrojů'!#REF!,'Akce spolufin. z evr.fin.zdrojů'!$JE:$JE,'Akce spolufin. z evr.fin.zdrojů'!$TA:$TA,'Akce spolufin. z evr.fin.zdrojů'!$ACW:$ACW,'Akce spolufin. z evr.fin.zdrojů'!$AMS:$AMS,'Akce spolufin. z evr.fin.zdrojů'!$AWO:$AWO,'Akce spolufin. z evr.fin.zdrojů'!$BGK:$BGK,'Akce spolufin. z evr.fin.zdrojů'!$BQG:$BQG,'Akce spolufin. z evr.fin.zdrojů'!$CAC:$CAC,'Akce spolufin. z evr.fin.zdrojů'!$CJY:$CJY,'Akce spolufin. z evr.fin.zdrojů'!$CTU:$CTU,'Akce spolufin. z evr.fin.zdrojů'!$DDQ:$DDQ,'Akce spolufin. z evr.fin.zdrojů'!$DNM:$DNM,'Akce spolufin. z evr.fin.zdrojů'!$DXI:$DXI,'Akce spolufin. z evr.fin.zdrojů'!$EHE:$EHE,'Akce spolufin. z evr.fin.zdrojů'!$ERA:$ERA,'Akce spolufin. z evr.fin.zdrojů'!$FAW:$FAW,'Akce spolufin. z evr.fin.zdrojů'!$FKS:$FKS,'Akce spolufin. z evr.fin.zdrojů'!$FUO:$FUO,'Akce spolufin. z evr.fin.zdrojů'!$GEK:$GEK,'Akce spolufin. z evr.fin.zdrojů'!$GOG:$GOG,'Akce spolufin. z evr.fin.zdrojů'!$GYC:$GYC,'Akce spolufin. z evr.fin.zdrojů'!$HHY:$HHY,'Akce spolufin. z evr.fin.zdrojů'!$HRU:$HRU,'Akce spolufin. z evr.fin.zdrojů'!$IBQ:$IBQ,'Akce spolufin. z evr.fin.zdrojů'!$ILM:$ILM,'Akce spolufin. z evr.fin.zdrojů'!$IVI:$IVI,'Akce spolufin. z evr.fin.zdrojů'!$JFE:$JFE,'Akce spolufin. z evr.fin.zdrojů'!$JPA:$JPA,'Akce spolufin. z evr.fin.zdrojů'!$JYW:$JYW,'Akce spolufin. z evr.fin.zdrojů'!$KIS:$KIS,'Akce spolufin. z evr.fin.zdrojů'!$KSO:$KSO,'Akce spolufin. z evr.fin.zdrojů'!$LCK:$LCK,'Akce spolufin. z evr.fin.zdrojů'!$LMG:$LMG,'Akce spolufin. z evr.fin.zdrojů'!$LWC:$LWC,'Akce spolufin. z evr.fin.zdrojů'!$MFY:$MFY,'Akce spolufin. z evr.fin.zdrojů'!$MPU:$MPU,'Akce spolufin. z evr.fin.zdrojů'!$MZQ:$MZQ,'Akce spolufin. z evr.fin.zdrojů'!$NJM:$NJM,'Akce spolufin. z evr.fin.zdrojů'!$NTI:$NTI,'Akce spolufin. z evr.fin.zdrojů'!$ODE:$ODE,'Akce spolufin. z evr.fin.zdrojů'!$ONA:$ONA,'Akce spolufin. z evr.fin.zdrojů'!$OWW:$OWW,'Akce spolufin. z evr.fin.zdrojů'!$PGS:$PGS,'Akce spolufin. z evr.fin.zdrojů'!$PQO:$PQO,'Akce spolufin. z evr.fin.zdrojů'!$QAK:$QAK,'Akce spolufin. z evr.fin.zdrojů'!$QKG:$QKG,'Akce spolufin. z evr.fin.zdrojů'!$QUC:$QUC,'Akce spolufin. z evr.fin.zdrojů'!$RDY:$RDY,'Akce spolufin. z evr.fin.zdrojů'!$RNU:$RNU,'Akce spolufin. z evr.fin.zdrojů'!$RXQ:$RXQ,'Akce spolufin. z evr.fin.zdrojů'!$SHM:$SHM,'Akce spolufin. z evr.fin.zdrojů'!$SRI:$SRI,'Akce spolufin. z evr.fin.zdrojů'!$TBE:$TBE,'Akce spolufin. z evr.fin.zdrojů'!$TLA:$TLA,'Akce spolufin. z evr.fin.zdrojů'!$TUW:$TUW,'Akce spolufin. z evr.fin.zdrojů'!$UES:$UES,'Akce spolufin. z evr.fin.zdrojů'!$UOO:$UOO,'Akce spolufin. z evr.fin.zdrojů'!$UYK:$UYK,'Akce spolufin. z evr.fin.zdrojů'!$VIG:$VIG,'Akce spolufin. z evr.fin.zdrojů'!$VSC:$VSC,'Akce spolufin. z evr.fin.zdrojů'!$WBY:$WBY,'Akce spolufin. z evr.fin.zdrojů'!$WLU:$WLU,'Akce spolufin. z evr.fin.zdrojů'!$WVQ:$WVQ</definedName>
    <definedName name="Z_AF65B0D2_A89B_4D75_B4AE_5BFEE1615BA9_.wvu.PrintArea" localSheetId="1" hidden="1">'Dotační programy'!$A$1:$G$78</definedName>
    <definedName name="Z_AF65B0D2_A89B_4D75_B4AE_5BFEE1615BA9_.wvu.PrintTitles" localSheetId="2" hidden="1">'Akce spolufin. z evr.fin.zdrojů'!$2:$4</definedName>
    <definedName name="Z_BC947331_EC23_47B8_95C2_52EE1CF909F4_.wvu.Cols" localSheetId="3" hidden="1">'Akce EU - úvěr'!#REF!,'Akce EU - úvěr'!#REF!</definedName>
    <definedName name="Z_BC947331_EC23_47B8_95C2_52EE1CF909F4_.wvu.PrintTitles" localSheetId="3" hidden="1">'Akce EU - úvěr'!$3:$5</definedName>
    <definedName name="Z_C49FCFC9_CF51_484E_9F6E_E5FACC7A48A4_.wvu.Cols" localSheetId="1" hidden="1">'Dotační programy'!#REF!</definedName>
    <definedName name="Z_CD401C54_B1E7_4A40_A5B1_2308B06AE91E_.wvu.PrintArea" localSheetId="3" hidden="1">'Akce EU - úvěr'!$A$1:$G$147</definedName>
    <definedName name="Z_CD401C54_B1E7_4A40_A5B1_2308B06AE91E_.wvu.PrintTitles" localSheetId="3" hidden="1">'Akce EU - úvěr'!$3:$5</definedName>
    <definedName name="Z_E36FAFAE_B2F9_4A3A_BBF4_88C4AE97E161_.wvu.PrintArea" localSheetId="3" hidden="1">'Akce EU - úvěr'!$A$1:$G$147</definedName>
    <definedName name="Z_E36FAFAE_B2F9_4A3A_BBF4_88C4AE97E161_.wvu.PrintTitles" localSheetId="3" hidden="1">'Akce EU - úvěr'!$3:$5</definedName>
    <definedName name="Z_EBE613F2_32CB_4E3D_B0BB_2E9DFB67D43D_.wvu.Cols" localSheetId="3" hidden="1">'Akce EU - úvěr'!#REF!,'Akce EU - úvěr'!#REF!</definedName>
    <definedName name="Z_EBE613F2_32CB_4E3D_B0BB_2E9DFB67D43D_.wvu.PrintTitles" localSheetId="3" hidden="1">'Akce EU - úvěr'!$3:$5</definedName>
    <definedName name="Z_EFAD90BE_EFFB_4F0D_9A95_6915124B8751_.wvu.Cols" localSheetId="7" hidden="1">'Zdrojová data I.s'!$B:$E</definedName>
    <definedName name="Z_EFAD90BE_EFFB_4F0D_9A95_6915124B8751_.wvu.Cols" localSheetId="10" hidden="1">'Zdrojová data II. a III. s'!$B:$E</definedName>
    <definedName name="Z_EFAD90BE_EFFB_4F0D_9A95_6915124B8751_.wvu.Cols" localSheetId="12" hidden="1">'Zdrojová data IV.'!$B:$M</definedName>
    <definedName name="Z_EFAD90BE_EFFB_4F0D_9A95_6915124B8751_.wvu.Cols" localSheetId="15" hidden="1">'Zdrojová data V.a VI.'!$B:$M</definedName>
    <definedName name="Z_EFAD90BE_EFFB_4F0D_9A95_6915124B8751_.wvu.Rows" localSheetId="7" hidden="1">'Zdrojová data I.s'!$16:$30</definedName>
    <definedName name="Z_EFAD90BE_EFFB_4F0D_9A95_6915124B8751_.wvu.Rows" localSheetId="15" hidden="1">'Zdrojová data V.a VI.'!$10:$10,'Zdrojová data V.a VI.'!$27:$27</definedName>
    <definedName name="Z_F55F3396_F003_4C77_BF1B_160F1F658C4B_.wvu.Cols" localSheetId="1" hidden="1">'Dotační programy'!#REF!</definedName>
    <definedName name="Z_F55F3396_F003_4C77_BF1B_160F1F658C4B_.wvu.PrintArea" localSheetId="1" hidden="1">'Dotační programy'!$B$1:$H$78</definedName>
    <definedName name="Z_FE857634_B83D_4669_BE72_6E5297B7F9FE_.wvu.Rows" localSheetId="7" hidden="1">'Zdrojová data I.s'!$16:$30</definedName>
    <definedName name="Z_FFF09864_B75B_45CC_8A23_7ED56E2D3858_.wvu.Cols" localSheetId="2" hidden="1">'Akce spolufin. z evr.fin.zdrojů'!#REF!,'Akce spolufin. z evr.fin.zdrojů'!$JE:$JE,'Akce spolufin. z evr.fin.zdrojů'!$TA:$TA,'Akce spolufin. z evr.fin.zdrojů'!$ACW:$ACW,'Akce spolufin. z evr.fin.zdrojů'!$AMS:$AMS,'Akce spolufin. z evr.fin.zdrojů'!$AWO:$AWO,'Akce spolufin. z evr.fin.zdrojů'!$BGK:$BGK,'Akce spolufin. z evr.fin.zdrojů'!$BQG:$BQG,'Akce spolufin. z evr.fin.zdrojů'!$CAC:$CAC,'Akce spolufin. z evr.fin.zdrojů'!$CJY:$CJY,'Akce spolufin. z evr.fin.zdrojů'!$CTU:$CTU,'Akce spolufin. z evr.fin.zdrojů'!$DDQ:$DDQ,'Akce spolufin. z evr.fin.zdrojů'!$DNM:$DNM,'Akce spolufin. z evr.fin.zdrojů'!$DXI:$DXI,'Akce spolufin. z evr.fin.zdrojů'!$EHE:$EHE,'Akce spolufin. z evr.fin.zdrojů'!$ERA:$ERA,'Akce spolufin. z evr.fin.zdrojů'!$FAW:$FAW,'Akce spolufin. z evr.fin.zdrojů'!$FKS:$FKS,'Akce spolufin. z evr.fin.zdrojů'!$FUO:$FUO,'Akce spolufin. z evr.fin.zdrojů'!$GEK:$GEK,'Akce spolufin. z evr.fin.zdrojů'!$GOG:$GOG,'Akce spolufin. z evr.fin.zdrojů'!$GYC:$GYC,'Akce spolufin. z evr.fin.zdrojů'!$HHY:$HHY,'Akce spolufin. z evr.fin.zdrojů'!$HRU:$HRU,'Akce spolufin. z evr.fin.zdrojů'!$IBQ:$IBQ,'Akce spolufin. z evr.fin.zdrojů'!$ILM:$ILM,'Akce spolufin. z evr.fin.zdrojů'!$IVI:$IVI,'Akce spolufin. z evr.fin.zdrojů'!$JFE:$JFE,'Akce spolufin. z evr.fin.zdrojů'!$JPA:$JPA,'Akce spolufin. z evr.fin.zdrojů'!$JYW:$JYW,'Akce spolufin. z evr.fin.zdrojů'!$KIS:$KIS,'Akce spolufin. z evr.fin.zdrojů'!$KSO:$KSO,'Akce spolufin. z evr.fin.zdrojů'!$LCK:$LCK,'Akce spolufin. z evr.fin.zdrojů'!$LMG:$LMG,'Akce spolufin. z evr.fin.zdrojů'!$LWC:$LWC,'Akce spolufin. z evr.fin.zdrojů'!$MFY:$MFY,'Akce spolufin. z evr.fin.zdrojů'!$MPU:$MPU,'Akce spolufin. z evr.fin.zdrojů'!$MZQ:$MZQ,'Akce spolufin. z evr.fin.zdrojů'!$NJM:$NJM,'Akce spolufin. z evr.fin.zdrojů'!$NTI:$NTI,'Akce spolufin. z evr.fin.zdrojů'!$ODE:$ODE,'Akce spolufin. z evr.fin.zdrojů'!$ONA:$ONA,'Akce spolufin. z evr.fin.zdrojů'!$OWW:$OWW,'Akce spolufin. z evr.fin.zdrojů'!$PGS:$PGS,'Akce spolufin. z evr.fin.zdrojů'!$PQO:$PQO,'Akce spolufin. z evr.fin.zdrojů'!$QAK:$QAK,'Akce spolufin. z evr.fin.zdrojů'!$QKG:$QKG,'Akce spolufin. z evr.fin.zdrojů'!$QUC:$QUC,'Akce spolufin. z evr.fin.zdrojů'!$RDY:$RDY,'Akce spolufin. z evr.fin.zdrojů'!$RNU:$RNU,'Akce spolufin. z evr.fin.zdrojů'!$RXQ:$RXQ,'Akce spolufin. z evr.fin.zdrojů'!$SHM:$SHM,'Akce spolufin. z evr.fin.zdrojů'!$SRI:$SRI,'Akce spolufin. z evr.fin.zdrojů'!$TBE:$TBE,'Akce spolufin. z evr.fin.zdrojů'!$TLA:$TLA,'Akce spolufin. z evr.fin.zdrojů'!$TUW:$TUW,'Akce spolufin. z evr.fin.zdrojů'!$UES:$UES,'Akce spolufin. z evr.fin.zdrojů'!$UOO:$UOO,'Akce spolufin. z evr.fin.zdrojů'!$UYK:$UYK,'Akce spolufin. z evr.fin.zdrojů'!$VIG:$VIG,'Akce spolufin. z evr.fin.zdrojů'!$VSC:$VSC,'Akce spolufin. z evr.fin.zdrojů'!$WBY:$WBY,'Akce spolufin. z evr.fin.zdrojů'!$WLU:$WLU,'Akce spolufin. z evr.fin.zdrojů'!$WVQ:$WVQ</definedName>
    <definedName name="Z_FFF09864_B75B_45CC_8A23_7ED56E2D3858_.wvu.FilterData" localSheetId="3" hidden="1">'Akce EU - úvěr'!$D$5:$D$146</definedName>
    <definedName name="Z_FFF09864_B75B_45CC_8A23_7ED56E2D3858_.wvu.PrintArea" localSheetId="3" hidden="1">'Akce EU - úvěr'!$A$1:$H$147</definedName>
    <definedName name="Z_FFF09864_B75B_45CC_8A23_7ED56E2D3858_.wvu.PrintArea" localSheetId="1" hidden="1">'Dotační programy'!$A$1:$G$78</definedName>
    <definedName name="Z_FFF09864_B75B_45CC_8A23_7ED56E2D3858_.wvu.PrintTitles" localSheetId="3" hidden="1">'Akce EU - úvěr'!$3:$5</definedName>
    <definedName name="Z_FFF09864_B75B_45CC_8A23_7ED56E2D3858_.wvu.PrintTitles" localSheetId="2" hidden="1">'Akce spolufin. z evr.fin.zdrojů'!$2:$4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7" l="1"/>
  <c r="F9" i="27"/>
  <c r="G9" i="27"/>
  <c r="H9" i="27"/>
  <c r="I9" i="27"/>
  <c r="J9" i="27"/>
  <c r="K9" i="27"/>
  <c r="D9" i="27"/>
  <c r="H147" i="28" l="1"/>
  <c r="D147" i="28"/>
  <c r="E147" i="28"/>
  <c r="F147" i="28"/>
  <c r="G147" i="28"/>
  <c r="C147" i="28"/>
  <c r="H11" i="28"/>
  <c r="D11" i="28"/>
  <c r="E11" i="28"/>
  <c r="F11" i="28"/>
  <c r="G11" i="28"/>
  <c r="C11" i="28"/>
  <c r="C127" i="29" l="1"/>
  <c r="C58" i="29"/>
  <c r="C50" i="29"/>
  <c r="C13" i="29"/>
  <c r="C129" i="29" l="1"/>
  <c r="H152" i="28" l="1"/>
  <c r="G152" i="28"/>
  <c r="F152" i="28"/>
  <c r="E152" i="28"/>
  <c r="D152" i="28"/>
  <c r="C152" i="28"/>
  <c r="B150" i="28"/>
  <c r="H146" i="28"/>
  <c r="F146" i="28"/>
  <c r="D146" i="28"/>
  <c r="C146" i="28"/>
  <c r="E145" i="28"/>
  <c r="E146" i="28" s="1"/>
  <c r="G140" i="28"/>
  <c r="G146" i="28" s="1"/>
  <c r="H132" i="28"/>
  <c r="G132" i="28"/>
  <c r="F132" i="28"/>
  <c r="E132" i="28"/>
  <c r="D132" i="28"/>
  <c r="C132" i="28"/>
  <c r="H125" i="28"/>
  <c r="G125" i="28"/>
  <c r="F125" i="28"/>
  <c r="E125" i="28"/>
  <c r="D125" i="28"/>
  <c r="C125" i="28"/>
  <c r="H122" i="28"/>
  <c r="G122" i="28"/>
  <c r="F122" i="28"/>
  <c r="E122" i="28"/>
  <c r="D122" i="28"/>
  <c r="C122" i="28"/>
  <c r="H90" i="28"/>
  <c r="G90" i="28"/>
  <c r="F90" i="28"/>
  <c r="E90" i="28"/>
  <c r="D90" i="28"/>
  <c r="C90" i="28"/>
  <c r="H62" i="28"/>
  <c r="G62" i="28"/>
  <c r="F62" i="28"/>
  <c r="E62" i="28"/>
  <c r="D62" i="28"/>
  <c r="C62" i="28"/>
  <c r="H54" i="28"/>
  <c r="G54" i="28"/>
  <c r="F54" i="28"/>
  <c r="E54" i="28"/>
  <c r="D54" i="28"/>
  <c r="C54" i="28"/>
  <c r="H47" i="28"/>
  <c r="G47" i="28"/>
  <c r="F47" i="28"/>
  <c r="E47" i="28"/>
  <c r="D47" i="28"/>
  <c r="C47" i="28"/>
  <c r="H36" i="28"/>
  <c r="G36" i="28"/>
  <c r="F36" i="28"/>
  <c r="E36" i="28"/>
  <c r="D36" i="28"/>
  <c r="C36" i="28"/>
  <c r="H31" i="28"/>
  <c r="F31" i="28"/>
  <c r="E31" i="28"/>
  <c r="D31" i="28"/>
  <c r="C31" i="28"/>
  <c r="G22" i="28"/>
  <c r="G31" i="28" s="1"/>
  <c r="F154" i="28" l="1"/>
  <c r="D154" i="28"/>
  <c r="H154" i="28"/>
  <c r="C154" i="28"/>
  <c r="G154" i="28"/>
  <c r="E154" i="28"/>
  <c r="K125" i="27" l="1"/>
  <c r="J125" i="27"/>
  <c r="I125" i="27"/>
  <c r="H125" i="27"/>
  <c r="G125" i="27"/>
  <c r="F125" i="27"/>
  <c r="E125" i="27"/>
  <c r="D124" i="27"/>
  <c r="D123" i="27"/>
  <c r="D122" i="27"/>
  <c r="D121" i="27"/>
  <c r="D119" i="27"/>
  <c r="D118" i="27"/>
  <c r="D117" i="27"/>
  <c r="D116" i="27"/>
  <c r="D115" i="27"/>
  <c r="D114" i="27"/>
  <c r="D113" i="27"/>
  <c r="K111" i="27"/>
  <c r="J111" i="27"/>
  <c r="I111" i="27"/>
  <c r="H111" i="27"/>
  <c r="G111" i="27"/>
  <c r="F111" i="27"/>
  <c r="E111" i="27"/>
  <c r="D109" i="27"/>
  <c r="D107" i="27"/>
  <c r="D106" i="27"/>
  <c r="D111" i="27" s="1"/>
  <c r="K104" i="27"/>
  <c r="J104" i="27"/>
  <c r="I104" i="27"/>
  <c r="H104" i="27"/>
  <c r="G104" i="27"/>
  <c r="F104" i="27"/>
  <c r="E104" i="27"/>
  <c r="D104" i="27"/>
  <c r="D103" i="27"/>
  <c r="K101" i="27"/>
  <c r="J101" i="27"/>
  <c r="I101" i="27"/>
  <c r="H101" i="27"/>
  <c r="G101" i="27"/>
  <c r="F101" i="27"/>
  <c r="E101" i="27"/>
  <c r="D100" i="27"/>
  <c r="D99" i="27"/>
  <c r="D98" i="27"/>
  <c r="D96" i="27"/>
  <c r="D93" i="27"/>
  <c r="D91" i="27"/>
  <c r="D90" i="27"/>
  <c r="D89" i="27"/>
  <c r="D88" i="27"/>
  <c r="D87" i="27"/>
  <c r="D86" i="27"/>
  <c r="D85" i="27"/>
  <c r="D84" i="27"/>
  <c r="D83" i="27"/>
  <c r="D82" i="27"/>
  <c r="D81" i="27"/>
  <c r="D101" i="27" s="1"/>
  <c r="K79" i="27"/>
  <c r="J79" i="27"/>
  <c r="I79" i="27"/>
  <c r="H79" i="27"/>
  <c r="G79" i="27"/>
  <c r="F79" i="27"/>
  <c r="E79" i="27"/>
  <c r="D76" i="27"/>
  <c r="D62" i="27"/>
  <c r="D61" i="27"/>
  <c r="D60" i="27"/>
  <c r="D59" i="27"/>
  <c r="D58" i="27"/>
  <c r="D57" i="27"/>
  <c r="D56" i="27"/>
  <c r="D55" i="27"/>
  <c r="D79" i="27" s="1"/>
  <c r="K53" i="27"/>
  <c r="J53" i="27"/>
  <c r="I53" i="27"/>
  <c r="H53" i="27"/>
  <c r="G53" i="27"/>
  <c r="F53" i="27"/>
  <c r="E53" i="27"/>
  <c r="D52" i="27"/>
  <c r="D51" i="27"/>
  <c r="D50" i="27"/>
  <c r="D49" i="27"/>
  <c r="D48" i="27"/>
  <c r="D53" i="27" s="1"/>
  <c r="K46" i="27"/>
  <c r="F46" i="27"/>
  <c r="E46" i="27"/>
  <c r="D45" i="27"/>
  <c r="D44" i="27"/>
  <c r="J43" i="27"/>
  <c r="J46" i="27" s="1"/>
  <c r="I43" i="27"/>
  <c r="I46" i="27" s="1"/>
  <c r="H43" i="27"/>
  <c r="H46" i="27" s="1"/>
  <c r="G43" i="27"/>
  <c r="G46" i="27" s="1"/>
  <c r="D43" i="27"/>
  <c r="D42" i="27"/>
  <c r="K40" i="27"/>
  <c r="J40" i="27"/>
  <c r="I40" i="27"/>
  <c r="H40" i="27"/>
  <c r="G40" i="27"/>
  <c r="F40" i="27"/>
  <c r="E40" i="27"/>
  <c r="D38" i="27"/>
  <c r="D37" i="27"/>
  <c r="D36" i="27"/>
  <c r="D35" i="27"/>
  <c r="D34" i="27"/>
  <c r="D33" i="27"/>
  <c r="K31" i="27"/>
  <c r="J31" i="27"/>
  <c r="I31" i="27"/>
  <c r="H31" i="27"/>
  <c r="G31" i="27"/>
  <c r="F31" i="27"/>
  <c r="E31" i="27"/>
  <c r="D30" i="27"/>
  <c r="D29" i="27"/>
  <c r="D28" i="27"/>
  <c r="K26" i="27"/>
  <c r="J26" i="27"/>
  <c r="I26" i="27"/>
  <c r="H26" i="27"/>
  <c r="G26" i="27"/>
  <c r="F26" i="27"/>
  <c r="E26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K127" i="27"/>
  <c r="G127" i="27"/>
  <c r="D6" i="27"/>
  <c r="H127" i="27" l="1"/>
  <c r="E127" i="27"/>
  <c r="I127" i="27"/>
  <c r="D31" i="27"/>
  <c r="D40" i="27"/>
  <c r="F127" i="27"/>
  <c r="J127" i="27"/>
  <c r="D26" i="27"/>
  <c r="D46" i="27"/>
  <c r="D125" i="27"/>
  <c r="D127" i="27" s="1"/>
  <c r="AB19" i="18" l="1"/>
  <c r="AB13" i="18"/>
  <c r="AC6" i="18" s="1"/>
  <c r="AC23" i="18" l="1"/>
  <c r="AC27" i="18"/>
  <c r="AC28" i="18"/>
  <c r="AC29" i="18"/>
  <c r="AC31" i="18"/>
  <c r="AC26" i="18"/>
  <c r="AC22" i="18"/>
  <c r="AC20" i="18"/>
  <c r="AC30" i="18"/>
  <c r="AC25" i="18"/>
  <c r="AC21" i="18"/>
  <c r="AC33" i="18"/>
  <c r="AC24" i="18"/>
  <c r="AC32" i="18"/>
  <c r="AC5" i="18"/>
  <c r="AC2" i="18"/>
  <c r="AC9" i="18"/>
  <c r="AC8" i="18"/>
  <c r="AC4" i="18"/>
  <c r="AC11" i="18"/>
  <c r="AC7" i="18"/>
  <c r="AC3" i="18"/>
  <c r="AC10" i="18"/>
  <c r="AC19" i="18" l="1"/>
  <c r="AC13" i="18"/>
  <c r="G28" i="26" l="1"/>
  <c r="F28" i="26"/>
  <c r="E28" i="26"/>
  <c r="D28" i="26"/>
  <c r="G23" i="26"/>
  <c r="F23" i="26"/>
  <c r="E23" i="26"/>
  <c r="D23" i="26"/>
  <c r="G19" i="26"/>
  <c r="F19" i="26"/>
  <c r="E19" i="26"/>
  <c r="D19" i="26"/>
  <c r="G7" i="26"/>
  <c r="G30" i="26" s="1"/>
  <c r="F7" i="26"/>
  <c r="F30" i="26" s="1"/>
  <c r="E7" i="26"/>
  <c r="E30" i="26" s="1"/>
  <c r="D7" i="26"/>
  <c r="D30" i="26" s="1"/>
  <c r="F75" i="25"/>
  <c r="E75" i="25"/>
  <c r="C73" i="25"/>
  <c r="F71" i="25"/>
  <c r="E71" i="25"/>
  <c r="F70" i="25"/>
  <c r="E70" i="25"/>
  <c r="F65" i="25"/>
  <c r="F77" i="25" s="1"/>
  <c r="E65" i="25"/>
  <c r="D65" i="25"/>
  <c r="C65" i="25"/>
  <c r="C66" i="25" s="1"/>
  <c r="G64" i="25"/>
  <c r="G63" i="25"/>
  <c r="G62" i="25"/>
  <c r="G61" i="25"/>
  <c r="G60" i="25"/>
  <c r="G59" i="25"/>
  <c r="G58" i="25"/>
  <c r="G57" i="25"/>
  <c r="F56" i="25"/>
  <c r="F76" i="25" s="1"/>
  <c r="G76" i="25" s="1"/>
  <c r="E56" i="25"/>
  <c r="E76" i="25" s="1"/>
  <c r="D56" i="25"/>
  <c r="D76" i="25" s="1"/>
  <c r="C56" i="25"/>
  <c r="C76" i="25" s="1"/>
  <c r="G55" i="25"/>
  <c r="G54" i="25"/>
  <c r="G53" i="25"/>
  <c r="F52" i="25"/>
  <c r="E52" i="25"/>
  <c r="D52" i="25"/>
  <c r="D75" i="25" s="1"/>
  <c r="C52" i="25"/>
  <c r="G52" i="25" s="1"/>
  <c r="G51" i="25"/>
  <c r="G50" i="25"/>
  <c r="G49" i="25"/>
  <c r="G48" i="25"/>
  <c r="G47" i="25"/>
  <c r="F46" i="25"/>
  <c r="G46" i="25" s="1"/>
  <c r="E46" i="25"/>
  <c r="E74" i="25" s="1"/>
  <c r="D46" i="25"/>
  <c r="D74" i="25" s="1"/>
  <c r="C46" i="25"/>
  <c r="C74" i="25" s="1"/>
  <c r="G45" i="25"/>
  <c r="G44" i="25"/>
  <c r="G43" i="25"/>
  <c r="G42" i="25"/>
  <c r="G41" i="25"/>
  <c r="G40" i="25"/>
  <c r="G39" i="25"/>
  <c r="G38" i="25"/>
  <c r="G37" i="25"/>
  <c r="F36" i="25"/>
  <c r="F73" i="25" s="1"/>
  <c r="G73" i="25" s="1"/>
  <c r="C36" i="25"/>
  <c r="G36" i="25" s="1"/>
  <c r="G35" i="25"/>
  <c r="E35" i="25"/>
  <c r="E36" i="25" s="1"/>
  <c r="E73" i="25" s="1"/>
  <c r="D35" i="25"/>
  <c r="D36" i="25" s="1"/>
  <c r="D73" i="25" s="1"/>
  <c r="G33" i="25"/>
  <c r="G32" i="25"/>
  <c r="G31" i="25"/>
  <c r="G30" i="25"/>
  <c r="G29" i="25"/>
  <c r="G28" i="25"/>
  <c r="F27" i="25"/>
  <c r="F72" i="25" s="1"/>
  <c r="G72" i="25" s="1"/>
  <c r="C27" i="25"/>
  <c r="C72" i="25" s="1"/>
  <c r="G26" i="25"/>
  <c r="E26" i="25"/>
  <c r="E27" i="25" s="1"/>
  <c r="E72" i="25" s="1"/>
  <c r="D26" i="25"/>
  <c r="D27" i="25" s="1"/>
  <c r="D72" i="25" s="1"/>
  <c r="G25" i="25"/>
  <c r="G23" i="25"/>
  <c r="G20" i="25"/>
  <c r="G18" i="25"/>
  <c r="G16" i="25"/>
  <c r="G13" i="25"/>
  <c r="F11" i="25"/>
  <c r="E11" i="25"/>
  <c r="D11" i="25"/>
  <c r="D71" i="25" s="1"/>
  <c r="C11" i="25"/>
  <c r="G11" i="25" s="1"/>
  <c r="G9" i="25"/>
  <c r="G8" i="25"/>
  <c r="G7" i="25"/>
  <c r="F6" i="25"/>
  <c r="E6" i="25"/>
  <c r="D6" i="25"/>
  <c r="D70" i="25" s="1"/>
  <c r="C6" i="25"/>
  <c r="G6" i="25" s="1"/>
  <c r="G5" i="25"/>
  <c r="F4" i="25"/>
  <c r="F69" i="25" s="1"/>
  <c r="E4" i="25"/>
  <c r="E69" i="25" s="1"/>
  <c r="D4" i="25"/>
  <c r="D69" i="25" s="1"/>
  <c r="C4" i="25"/>
  <c r="C69" i="25" s="1"/>
  <c r="F78" i="25" l="1"/>
  <c r="D66" i="25"/>
  <c r="D78" i="25"/>
  <c r="E66" i="25"/>
  <c r="G65" i="25"/>
  <c r="F74" i="25"/>
  <c r="G74" i="25" s="1"/>
  <c r="G27" i="25"/>
  <c r="D77" i="25"/>
  <c r="C70" i="25"/>
  <c r="C78" i="25" s="1"/>
  <c r="C71" i="25"/>
  <c r="G71" i="25" s="1"/>
  <c r="C75" i="25"/>
  <c r="G75" i="25" s="1"/>
  <c r="E77" i="25"/>
  <c r="E78" i="25" s="1"/>
  <c r="F66" i="25"/>
  <c r="G66" i="25" s="1"/>
  <c r="C77" i="25"/>
  <c r="G77" i="25" s="1"/>
  <c r="G56" i="25"/>
  <c r="G78" i="25" l="1"/>
  <c r="AB13" i="15" l="1"/>
  <c r="AB10" i="15"/>
  <c r="U14" i="13"/>
  <c r="U5" i="13"/>
  <c r="AC3" i="15" l="1"/>
  <c r="AC7" i="15"/>
  <c r="AC8" i="15"/>
  <c r="AC5" i="15"/>
  <c r="AC6" i="15"/>
  <c r="AC4" i="15"/>
  <c r="AC2" i="15"/>
  <c r="AC10" i="15"/>
  <c r="Z19" i="18" l="1"/>
  <c r="AA25" i="18" s="1"/>
  <c r="Z13" i="18"/>
  <c r="AA4" i="18" s="1"/>
  <c r="Z13" i="15"/>
  <c r="X13" i="15"/>
  <c r="V13" i="15"/>
  <c r="T13" i="15"/>
  <c r="R13" i="15"/>
  <c r="P13" i="15"/>
  <c r="AA21" i="18" l="1"/>
  <c r="AA31" i="18"/>
  <c r="AA23" i="18"/>
  <c r="AA27" i="18"/>
  <c r="AA33" i="18"/>
  <c r="AA24" i="18"/>
  <c r="AA20" i="18"/>
  <c r="AA22" i="18"/>
  <c r="AA26" i="18"/>
  <c r="AA32" i="18"/>
  <c r="AA30" i="18"/>
  <c r="AA11" i="18"/>
  <c r="AA7" i="18"/>
  <c r="AA3" i="18"/>
  <c r="AA10" i="18"/>
  <c r="AA6" i="18"/>
  <c r="AA9" i="18"/>
  <c r="AA5" i="18"/>
  <c r="AA2" i="18"/>
  <c r="AA8" i="18"/>
  <c r="AA19" i="18" l="1"/>
  <c r="AA13" i="18"/>
  <c r="Z10" i="15" l="1"/>
  <c r="T14" i="13"/>
  <c r="T5" i="13"/>
  <c r="AA5" i="15" l="1"/>
  <c r="AA2" i="15"/>
  <c r="AA7" i="15"/>
  <c r="AA4" i="15"/>
  <c r="AA8" i="15"/>
  <c r="AA6" i="15"/>
  <c r="AA3" i="15"/>
  <c r="AA10" i="15"/>
  <c r="T3" i="18" l="1"/>
  <c r="U3" i="18" s="1"/>
  <c r="W3" i="18"/>
  <c r="P4" i="18"/>
  <c r="Q4" i="18" s="1"/>
  <c r="W4" i="18"/>
  <c r="D5" i="18"/>
  <c r="F5" i="18"/>
  <c r="K5" i="18"/>
  <c r="P5" i="18"/>
  <c r="R5" i="18"/>
  <c r="T5" i="18"/>
  <c r="D6" i="18"/>
  <c r="E6" i="18" s="1"/>
  <c r="F6" i="18"/>
  <c r="G6" i="18" s="1"/>
  <c r="O7" i="18"/>
  <c r="W7" i="18"/>
  <c r="O8" i="18"/>
  <c r="W8" i="18"/>
  <c r="O9" i="18"/>
  <c r="W9" i="18"/>
  <c r="O10" i="18"/>
  <c r="W10" i="18"/>
  <c r="O11" i="18"/>
  <c r="W11" i="18"/>
  <c r="B13" i="18"/>
  <c r="C2" i="18" s="1"/>
  <c r="D13" i="18"/>
  <c r="G8" i="18" s="1"/>
  <c r="F13" i="18"/>
  <c r="H13" i="18"/>
  <c r="I7" i="18" s="1"/>
  <c r="J13" i="18"/>
  <c r="K2" i="18" s="1"/>
  <c r="L13" i="18"/>
  <c r="M5" i="18" s="1"/>
  <c r="N13" i="18"/>
  <c r="O5" i="18" s="1"/>
  <c r="P13" i="18"/>
  <c r="Q7" i="18" s="1"/>
  <c r="R13" i="18"/>
  <c r="S2" i="18" s="1"/>
  <c r="T13" i="18"/>
  <c r="U2" i="18" s="1"/>
  <c r="V13" i="18"/>
  <c r="W5" i="18" s="1"/>
  <c r="X13" i="18"/>
  <c r="Y3" i="18" s="1"/>
  <c r="D19" i="18"/>
  <c r="F19" i="18"/>
  <c r="G20" i="18" s="1"/>
  <c r="J19" i="18"/>
  <c r="K21" i="18" s="1"/>
  <c r="L19" i="18"/>
  <c r="N19" i="18"/>
  <c r="O31" i="18" s="1"/>
  <c r="P19" i="18"/>
  <c r="Q20" i="18" s="1"/>
  <c r="R19" i="18"/>
  <c r="S21" i="18" s="1"/>
  <c r="T19" i="18"/>
  <c r="V19" i="18"/>
  <c r="W24" i="18" s="1"/>
  <c r="X19" i="18"/>
  <c r="Y20" i="18" s="1"/>
  <c r="K20" i="18"/>
  <c r="M20" i="18"/>
  <c r="O20" i="18"/>
  <c r="S20" i="18"/>
  <c r="U20" i="18"/>
  <c r="M21" i="18"/>
  <c r="O21" i="18"/>
  <c r="U21" i="18"/>
  <c r="W21" i="18"/>
  <c r="K22" i="18"/>
  <c r="M22" i="18"/>
  <c r="O22" i="18"/>
  <c r="S22" i="18"/>
  <c r="U22" i="18"/>
  <c r="W22" i="18"/>
  <c r="B23" i="18"/>
  <c r="B19" i="18" s="1"/>
  <c r="K23" i="18"/>
  <c r="M23" i="18"/>
  <c r="S23" i="18"/>
  <c r="U23" i="18"/>
  <c r="K24" i="18"/>
  <c r="M24" i="18"/>
  <c r="U24" i="18"/>
  <c r="H25" i="18"/>
  <c r="K25" i="18"/>
  <c r="M25" i="18"/>
  <c r="O25" i="18"/>
  <c r="S25" i="18"/>
  <c r="U25" i="18"/>
  <c r="W25" i="18"/>
  <c r="B26" i="18"/>
  <c r="H26" i="18"/>
  <c r="K26" i="18"/>
  <c r="M26" i="18"/>
  <c r="S26" i="18"/>
  <c r="U26" i="18"/>
  <c r="K27" i="18"/>
  <c r="M27" i="18"/>
  <c r="O27" i="18"/>
  <c r="S27" i="18"/>
  <c r="U27" i="18"/>
  <c r="W27" i="18"/>
  <c r="K30" i="18"/>
  <c r="M30" i="18"/>
  <c r="O30" i="18"/>
  <c r="S30" i="18"/>
  <c r="U30" i="18"/>
  <c r="W30" i="18"/>
  <c r="K31" i="18"/>
  <c r="M31" i="18"/>
  <c r="S31" i="18"/>
  <c r="U31" i="18"/>
  <c r="B32" i="18"/>
  <c r="C32" i="18" s="1"/>
  <c r="K32" i="18"/>
  <c r="M32" i="18"/>
  <c r="O32" i="18"/>
  <c r="S32" i="18"/>
  <c r="U32" i="18"/>
  <c r="W32" i="18"/>
  <c r="G2" i="15"/>
  <c r="I2" i="15"/>
  <c r="I10" i="15" s="1"/>
  <c r="Y2" i="15"/>
  <c r="Y10" i="15" s="1"/>
  <c r="G3" i="15"/>
  <c r="I3" i="15"/>
  <c r="Y3" i="15"/>
  <c r="G4" i="15"/>
  <c r="I4" i="15"/>
  <c r="Y4" i="15"/>
  <c r="G5" i="15"/>
  <c r="I5" i="15"/>
  <c r="J5" i="15"/>
  <c r="K5" i="15" s="1"/>
  <c r="L5" i="15"/>
  <c r="L10" i="15" s="1"/>
  <c r="N5" i="15"/>
  <c r="O5" i="15" s="1"/>
  <c r="P5" i="15"/>
  <c r="P10" i="15" s="1"/>
  <c r="Y5" i="15"/>
  <c r="I6" i="15"/>
  <c r="Y6" i="15"/>
  <c r="I7" i="15"/>
  <c r="Y7" i="15"/>
  <c r="I8" i="15"/>
  <c r="K8" i="15"/>
  <c r="Y8" i="15"/>
  <c r="B10" i="15"/>
  <c r="C2" i="15" s="1"/>
  <c r="D10" i="15"/>
  <c r="E6" i="15" s="1"/>
  <c r="F10" i="15"/>
  <c r="H10" i="15"/>
  <c r="M8" i="15" s="1"/>
  <c r="J10" i="15"/>
  <c r="K2" i="15" s="1"/>
  <c r="N10" i="15"/>
  <c r="O2" i="15" s="1"/>
  <c r="R10" i="15"/>
  <c r="S2" i="15" s="1"/>
  <c r="T10" i="15"/>
  <c r="U6" i="15" s="1"/>
  <c r="V10" i="15"/>
  <c r="W2" i="15" s="1"/>
  <c r="X10" i="15"/>
  <c r="B12" i="15"/>
  <c r="D13" i="15"/>
  <c r="H13" i="15"/>
  <c r="J13" i="15"/>
  <c r="L13" i="15"/>
  <c r="N13" i="15"/>
  <c r="B5" i="13"/>
  <c r="C5" i="13"/>
  <c r="D5" i="13"/>
  <c r="E5" i="13"/>
  <c r="E17" i="13" s="1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14" i="13"/>
  <c r="B17" i="13" s="1"/>
  <c r="C14" i="13"/>
  <c r="C17" i="13" s="1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D17" i="13"/>
  <c r="F17" i="13"/>
  <c r="E10" i="10"/>
  <c r="H14" i="10"/>
  <c r="I14" i="10"/>
  <c r="C20" i="10"/>
  <c r="D20" i="10"/>
  <c r="B25" i="10"/>
  <c r="C25" i="10"/>
  <c r="D25" i="10"/>
  <c r="Y21" i="18" l="1"/>
  <c r="Y25" i="18"/>
  <c r="Q25" i="18"/>
  <c r="W20" i="18"/>
  <c r="Y32" i="18"/>
  <c r="Q32" i="18"/>
  <c r="G32" i="18"/>
  <c r="Y27" i="18"/>
  <c r="Q27" i="18"/>
  <c r="G27" i="18"/>
  <c r="Y26" i="18"/>
  <c r="Q26" i="18"/>
  <c r="G25" i="18"/>
  <c r="Q24" i="18"/>
  <c r="Q23" i="18"/>
  <c r="G23" i="18"/>
  <c r="M19" i="18"/>
  <c r="Y31" i="18"/>
  <c r="Q31" i="18"/>
  <c r="G31" i="18"/>
  <c r="W26" i="18"/>
  <c r="O26" i="18"/>
  <c r="G26" i="18"/>
  <c r="Y24" i="18"/>
  <c r="O24" i="18"/>
  <c r="W23" i="18"/>
  <c r="O23" i="18"/>
  <c r="O19" i="18" s="1"/>
  <c r="U19" i="18"/>
  <c r="G21" i="18"/>
  <c r="K19" i="18"/>
  <c r="Y23" i="18"/>
  <c r="Y33" i="18"/>
  <c r="W31" i="18"/>
  <c r="Y30" i="18"/>
  <c r="Q30" i="18"/>
  <c r="G30" i="18"/>
  <c r="Y22" i="18"/>
  <c r="Q22" i="18"/>
  <c r="G22" i="18"/>
  <c r="Q21" i="18"/>
  <c r="C20" i="18"/>
  <c r="C31" i="18"/>
  <c r="C26" i="18"/>
  <c r="C27" i="18"/>
  <c r="C22" i="18"/>
  <c r="C25" i="18"/>
  <c r="C30" i="18"/>
  <c r="C21" i="18"/>
  <c r="I6" i="18"/>
  <c r="Q5" i="18"/>
  <c r="E5" i="18"/>
  <c r="Q3" i="18"/>
  <c r="I3" i="18"/>
  <c r="Y2" i="18"/>
  <c r="Q2" i="18"/>
  <c r="I2" i="18"/>
  <c r="S24" i="18"/>
  <c r="S19" i="18" s="1"/>
  <c r="C23" i="18"/>
  <c r="H19" i="18"/>
  <c r="U11" i="18"/>
  <c r="M11" i="18"/>
  <c r="E11" i="18"/>
  <c r="U10" i="18"/>
  <c r="M10" i="18"/>
  <c r="E10" i="18"/>
  <c r="U9" i="18"/>
  <c r="M9" i="18"/>
  <c r="E9" i="18"/>
  <c r="U8" i="18"/>
  <c r="M8" i="18"/>
  <c r="E8" i="18"/>
  <c r="U7" i="18"/>
  <c r="M7" i="18"/>
  <c r="W6" i="18"/>
  <c r="O6" i="18"/>
  <c r="C6" i="18"/>
  <c r="I5" i="18"/>
  <c r="U4" i="18"/>
  <c r="O4" i="18"/>
  <c r="G4" i="18"/>
  <c r="O3" i="18"/>
  <c r="G3" i="18"/>
  <c r="W2" i="18"/>
  <c r="W13" i="18" s="1"/>
  <c r="O2" i="18"/>
  <c r="G2" i="18"/>
  <c r="G10" i="18"/>
  <c r="G9" i="18"/>
  <c r="Q6" i="18"/>
  <c r="U5" i="18"/>
  <c r="I4" i="18"/>
  <c r="S11" i="18"/>
  <c r="K11" i="18"/>
  <c r="C11" i="18"/>
  <c r="S10" i="18"/>
  <c r="K10" i="18"/>
  <c r="C10" i="18"/>
  <c r="S9" i="18"/>
  <c r="K9" i="18"/>
  <c r="C9" i="18"/>
  <c r="S8" i="18"/>
  <c r="K8" i="18"/>
  <c r="C8" i="18"/>
  <c r="S7" i="18"/>
  <c r="K7" i="18"/>
  <c r="U6" i="18"/>
  <c r="M6" i="18"/>
  <c r="Y5" i="18"/>
  <c r="S5" i="18"/>
  <c r="G5" i="18"/>
  <c r="C5" i="18"/>
  <c r="S4" i="18"/>
  <c r="M4" i="18"/>
  <c r="E4" i="18"/>
  <c r="M3" i="18"/>
  <c r="E3" i="18"/>
  <c r="M2" i="18"/>
  <c r="E2" i="18"/>
  <c r="E13" i="18" s="1"/>
  <c r="G11" i="18"/>
  <c r="Y6" i="18"/>
  <c r="Y11" i="18"/>
  <c r="Q11" i="18"/>
  <c r="I11" i="18"/>
  <c r="Y10" i="18"/>
  <c r="Q10" i="18"/>
  <c r="I10" i="18"/>
  <c r="Y9" i="18"/>
  <c r="Q9" i="18"/>
  <c r="I9" i="18"/>
  <c r="Y8" i="18"/>
  <c r="Q8" i="18"/>
  <c r="I8" i="18"/>
  <c r="Y7" i="18"/>
  <c r="S6" i="18"/>
  <c r="K6" i="18"/>
  <c r="Y4" i="18"/>
  <c r="K4" i="18"/>
  <c r="S3" i="18"/>
  <c r="K3" i="18"/>
  <c r="C3" i="18"/>
  <c r="C13" i="18" s="1"/>
  <c r="Q7" i="15"/>
  <c r="Q2" i="15"/>
  <c r="Q10" i="15" s="1"/>
  <c r="Q3" i="15"/>
  <c r="Q4" i="15"/>
  <c r="Q5" i="15"/>
  <c r="Q6" i="15"/>
  <c r="Q8" i="15"/>
  <c r="M6" i="15"/>
  <c r="M7" i="15"/>
  <c r="M2" i="15"/>
  <c r="M3" i="15"/>
  <c r="M4" i="15"/>
  <c r="M5" i="15"/>
  <c r="S7" i="15"/>
  <c r="C7" i="15"/>
  <c r="W5" i="15"/>
  <c r="W4" i="15"/>
  <c r="O4" i="15"/>
  <c r="O10" i="15" s="1"/>
  <c r="W3" i="15"/>
  <c r="W10" i="15" s="1"/>
  <c r="O3" i="15"/>
  <c r="W8" i="15"/>
  <c r="O8" i="15"/>
  <c r="G8" i="15"/>
  <c r="W7" i="15"/>
  <c r="O7" i="15"/>
  <c r="G7" i="15"/>
  <c r="W6" i="15"/>
  <c r="O6" i="15"/>
  <c r="G6" i="15"/>
  <c r="G10" i="15" s="1"/>
  <c r="U5" i="15"/>
  <c r="E5" i="15"/>
  <c r="U4" i="15"/>
  <c r="E4" i="15"/>
  <c r="U3" i="15"/>
  <c r="E3" i="15"/>
  <c r="U2" i="15"/>
  <c r="E2" i="15"/>
  <c r="E10" i="15" s="1"/>
  <c r="S8" i="15"/>
  <c r="C8" i="15"/>
  <c r="K7" i="15"/>
  <c r="S6" i="15"/>
  <c r="K6" i="15"/>
  <c r="U8" i="15"/>
  <c r="E8" i="15"/>
  <c r="U7" i="15"/>
  <c r="E7" i="15"/>
  <c r="S5" i="15"/>
  <c r="C5" i="15"/>
  <c r="S4" i="15"/>
  <c r="K4" i="15"/>
  <c r="C4" i="15"/>
  <c r="S3" i="15"/>
  <c r="S10" i="15" s="1"/>
  <c r="K3" i="15"/>
  <c r="K10" i="15" s="1"/>
  <c r="C3" i="15"/>
  <c r="C10" i="15" s="1"/>
  <c r="W19" i="18" l="1"/>
  <c r="G19" i="18"/>
  <c r="Q19" i="18"/>
  <c r="Y19" i="18"/>
  <c r="U13" i="18"/>
  <c r="S13" i="18"/>
  <c r="K13" i="18"/>
  <c r="G13" i="18"/>
  <c r="M13" i="18"/>
  <c r="O13" i="18"/>
  <c r="I13" i="18"/>
  <c r="C19" i="18"/>
  <c r="I22" i="18"/>
  <c r="I23" i="18"/>
  <c r="I30" i="18"/>
  <c r="I31" i="18"/>
  <c r="I32" i="18"/>
  <c r="I21" i="18"/>
  <c r="I24" i="18"/>
  <c r="I27" i="18"/>
  <c r="I20" i="18"/>
  <c r="Q13" i="18"/>
  <c r="I25" i="18"/>
  <c r="I26" i="18"/>
  <c r="Y13" i="18"/>
  <c r="M10" i="15"/>
  <c r="U10" i="15"/>
  <c r="I19" i="18" l="1"/>
</calcChain>
</file>

<file path=xl/sharedStrings.xml><?xml version="1.0" encoding="utf-8"?>
<sst xmlns="http://schemas.openxmlformats.org/spreadsheetml/2006/main" count="1019" uniqueCount="497">
  <si>
    <t>Str. přílohy č. 2</t>
  </si>
  <si>
    <t>DOTAČNÍ PROGRAMY
(v tis. Kč)</t>
  </si>
  <si>
    <t>Odvětví krizového řízení celkem</t>
  </si>
  <si>
    <t>Program obnovy kulturních památek a památkově chráněných nemovitostí v Moravskoslezském kraji</t>
  </si>
  <si>
    <t>Program podpory aktivit příslušníků národnostních menšin žijících na území Moravskoslezského kraje</t>
  </si>
  <si>
    <t>Odvětví kultury celkem</t>
  </si>
  <si>
    <t>x</t>
  </si>
  <si>
    <t>Odvětví regionálního rozvoje celkem</t>
  </si>
  <si>
    <t>Odvětví cestovního ruchu celkem</t>
  </si>
  <si>
    <t xml:space="preserve">Program na podporu neinvestičních aktivit z oblasti  prevence kriminality </t>
  </si>
  <si>
    <t>Program realizace specifických aktivit Moravskoslezského krajského plánu vyrovnávání příležitostí pro občany se zdravotním postižením</t>
  </si>
  <si>
    <t xml:space="preserve">Program na podporu zvýšení kvality sociálních služeb poskytovaných v Moravskoslezském kraji </t>
  </si>
  <si>
    <t>Program na podporu financování běžných výdajů souvisejících s poskytováním sociálních služeb včetně realizace protidrogové politiky kraje</t>
  </si>
  <si>
    <t>Program pro poskytování návratných finančních výpomocí z Fondu sociálních služeb</t>
  </si>
  <si>
    <t>Odvětví sociálních věcí celkem</t>
  </si>
  <si>
    <t>Podpora vrcholového sportu v Moravskoslezském kraji</t>
  </si>
  <si>
    <t>Podpora aktivit v oblasti prevence rizikových projevů chování u dětí a mládeže</t>
  </si>
  <si>
    <t>Odvětví školství celkem</t>
  </si>
  <si>
    <t>Program na podporu projektů ve zdravotnictví</t>
  </si>
  <si>
    <t>Specializační vzdělávání všeobecných praktických lékařů pro dospělé a praktických lékařů pro děti a dorost</t>
  </si>
  <si>
    <t>Odvětví zdravotnictví celkem</t>
  </si>
  <si>
    <t>Drobné vodohospodářské akce</t>
  </si>
  <si>
    <t>Odvětví životního prostředí celkem</t>
  </si>
  <si>
    <t>Celkový součet</t>
  </si>
  <si>
    <t>Rekapitulace dotačních programů dle odvětví</t>
  </si>
  <si>
    <t>Krizové řízení</t>
  </si>
  <si>
    <t>Kultura</t>
  </si>
  <si>
    <t>Regionální rozvoj</t>
  </si>
  <si>
    <t>Cestovní ruch</t>
  </si>
  <si>
    <t>Sociální věci</t>
  </si>
  <si>
    <t>Školství</t>
  </si>
  <si>
    <t>Zdravotnictví</t>
  </si>
  <si>
    <t>Životní prostředí</t>
  </si>
  <si>
    <t>Obsah:</t>
  </si>
  <si>
    <t>str.</t>
  </si>
  <si>
    <t>Podpora hospicové péče</t>
  </si>
  <si>
    <t>v tis. Kč</t>
  </si>
  <si>
    <t>CELKEM</t>
  </si>
  <si>
    <t>Doprava a chytrý region</t>
  </si>
  <si>
    <t>Podpora dobrovolných aktivit v oblasti udržitelného rozvoje a místní Agendy 21</t>
  </si>
  <si>
    <t>Program na podporu zdravého stárnutí v Moravskoslezském kraji</t>
  </si>
  <si>
    <t>Podpora významných sportovních akcí v Moravskoslezském kraji a sportovní reprezentace Moravskoslezského kraje na mezinárodní úrovni</t>
  </si>
  <si>
    <t>Podpora návrhu řešení nakládání s vodami na území, příp. části území, obce</t>
  </si>
  <si>
    <t>Podpora vzdělávání a poradenství v oblasti životního prostředí</t>
  </si>
  <si>
    <t>Název akce</t>
  </si>
  <si>
    <t>Poznámka</t>
  </si>
  <si>
    <t>2019</t>
  </si>
  <si>
    <t>2021</t>
  </si>
  <si>
    <t>ODVĚTVÍ FINANCÍ A SPRÁVY MAJETKU:</t>
  </si>
  <si>
    <t>ODVĚTVÍ FINANCÍ A SPRÁVY MAJETKU CELKEM</t>
  </si>
  <si>
    <t>-</t>
  </si>
  <si>
    <t>ODVĚTVÍ DOPRAVY A CHYTRÉHO REGIONU CELKEM</t>
  </si>
  <si>
    <t>ODVĚTVÍ KRIZOVÉHO ŘÍZENÍ:</t>
  </si>
  <si>
    <t>ODVĚTVÍ KRIZOVÉHO ŘÍZENÍ CELKEM</t>
  </si>
  <si>
    <t>ODVĚTVÍ KULTURY:</t>
  </si>
  <si>
    <t>ODVĚTVÍ KULTURY CELKEM</t>
  </si>
  <si>
    <t>ODVĚTVÍ SOCIÁLNÍCH VĚCÍ:</t>
  </si>
  <si>
    <t>ODVĚTVÍ SOCIÁLNÍCH VĚCÍ CELKEM</t>
  </si>
  <si>
    <t>ODVĚTVÍ ŠKOLSTVÍ:</t>
  </si>
  <si>
    <t xml:space="preserve"> - </t>
  </si>
  <si>
    <t>ODVĚTVÍ ŠKOLSTVÍ CELKEM</t>
  </si>
  <si>
    <t>ODVĚTVÍ ZDRAVOTNICTVÍ:</t>
  </si>
  <si>
    <t>ODVĚTVÍ ZDRAVOTNICTVÍ CELKEM</t>
  </si>
  <si>
    <t>Celkové výdaje
na akci</t>
  </si>
  <si>
    <t>2020</t>
  </si>
  <si>
    <t xml:space="preserve">Projekt je financován formou záloh. Výdaje jsou určeny na úhradu podílu kraje a neuznatelných výdajů. </t>
  </si>
  <si>
    <t>ODVĚTVÍ DOPRAVY A CHYTRÉHO REGIONU:</t>
  </si>
  <si>
    <t>Silnice II/478 prodloužená Mostní I. etapa</t>
  </si>
  <si>
    <t>Silnice III/4787 Ostrava ul. Výškovická – rekonstrukce mostů ev. č. 4787-3.3 a 4787-4.3</t>
  </si>
  <si>
    <t>Geoportál MSK - část dopravní infrastruktura - založení digitální technické mapy MSK</t>
  </si>
  <si>
    <t>Příprava staveb a příprava vypořádání pozemků (Správa silnic Moravskoslezského kraje, příspěvková organizace, Ostrava)</t>
  </si>
  <si>
    <t>Muzeum automobilů TATRA</t>
  </si>
  <si>
    <t>NKP Zámek Bruntál - Revitalizace objektu „saly terreny"</t>
  </si>
  <si>
    <t>Rekonstrukce výstavní budovy a nová expozice Muzea Těšínska</t>
  </si>
  <si>
    <t>Revitalizace zámku ve Frýdku včetně obnovy expozice</t>
  </si>
  <si>
    <t>Vybudování expozice muzea Těšínska v Jablunkově "Muzeum Trojmezí"</t>
  </si>
  <si>
    <t>Zámek Nová Horka - muzeum pro veřejnost</t>
  </si>
  <si>
    <t>ODVĚTVÍ REGIONÁLNÍHO ROZVOJE:</t>
  </si>
  <si>
    <t>Regionální poradenské centrum SK-CZ</t>
  </si>
  <si>
    <t>Prostředky na přípravu projektů</t>
  </si>
  <si>
    <t>Podpora činnosti sekretariátu a zajištění chodu Regionální stálé konference Moravskoslezského kraje II</t>
  </si>
  <si>
    <t>Technická pomoc - Podpora aktivit v rámci Programu Interreg V-A ČR - PR II</t>
  </si>
  <si>
    <t>ODVĚTVÍ REGIONÁLNÍHO ROZVOJE CELKEM</t>
  </si>
  <si>
    <t>ODVĚTVÍ CESTOVNÍHO RUCHU:</t>
  </si>
  <si>
    <t>Geopark Megoňky - Šance</t>
  </si>
  <si>
    <t>Na bicykli k susedom</t>
  </si>
  <si>
    <t>ODVĚTVÍ CESTOVNÍHO RUCHU CELKEM</t>
  </si>
  <si>
    <t>Domov pro osoby se zdravotním postižením Harmonie, p. o.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</si>
  <si>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</si>
  <si>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</si>
  <si>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</si>
  <si>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</si>
  <si>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Chráněné bydlení Fontána</t>
  </si>
  <si>
    <t>Interdisciplinární spolupráce v soudním regionu Nový Jičín</t>
  </si>
  <si>
    <t>Podpora rozvoje rodičovských kompetencí</t>
  </si>
  <si>
    <t>Podpora služeb sociální prevence 4</t>
  </si>
  <si>
    <t>Budova dílen pro obor Opravář zemědělských strojů ve Střední odborné škole Bruntál</t>
  </si>
  <si>
    <t>Energetické úspory ve SŠ technické v Opavě</t>
  </si>
  <si>
    <t>Energetické úspory ve Střední pedagogické škole a Střední zdravotnické škole v Krnově</t>
  </si>
  <si>
    <t>Energetické úspory v Gymnáziu v Krnově</t>
  </si>
  <si>
    <t>Energetické úspory ve Střední škole v Bohumíně</t>
  </si>
  <si>
    <t>Krajský akční plán rozvoje vzdělávání Moravskoslezského kraje</t>
  </si>
  <si>
    <t>Modernizace výuky přírodovědných předmětů I</t>
  </si>
  <si>
    <t>ODVĚTVÍ ŽIVOTNÍHO PROSTŘEDÍ:</t>
  </si>
  <si>
    <t>EVL Hukvaldy, tvorba biotopu páchníka hnědého</t>
  </si>
  <si>
    <t>EVL Paskov, tvorba biotopu páchníka hnědého</t>
  </si>
  <si>
    <t>EVL Šilheřovice, tvorba biotopu páchníka hnědého</t>
  </si>
  <si>
    <t>i-AIR REGION</t>
  </si>
  <si>
    <t>Revitalizace EVL Děhylovský potok - Štěpán</t>
  </si>
  <si>
    <t>ODVĚTVÍ ŽIVOTNÍHO PROSTŘEDÍ CELKEM</t>
  </si>
  <si>
    <t>Účel *)</t>
  </si>
  <si>
    <t xml:space="preserve">Odvětví / Akce </t>
  </si>
  <si>
    <t>RMK</t>
  </si>
  <si>
    <t>EU</t>
  </si>
  <si>
    <t>SAM</t>
  </si>
  <si>
    <t>PnP</t>
  </si>
  <si>
    <t>Smart region</t>
  </si>
  <si>
    <t>Vysvětlivky k *)</t>
  </si>
  <si>
    <t>akce spolufinancovaná z evropských finančních zdrojů</t>
  </si>
  <si>
    <t>akce v rámci samosprávné činnosti kraje</t>
  </si>
  <si>
    <t>akce v rámci reprodukce majetku kraje</t>
  </si>
  <si>
    <t>příspěvek na provoz příspěvkové organizaci kraje</t>
  </si>
  <si>
    <t>Celkem 103 mil. Kč.</t>
  </si>
  <si>
    <t>ODVĚTVÍ VLASTNÍ SPRÁVNÍ ČINNOST KRAJE A ČINNOST ZASTUPITELSTVA KRAJE:</t>
  </si>
  <si>
    <t>ODVĚTVÍ VLASTNÍ SPRÁVNÍ ČINNOST KRAJE A ČINNOST ZASTUPITELSTVA KRAJE CELKEM</t>
  </si>
  <si>
    <t>Celkové výdaje na projekt</t>
  </si>
  <si>
    <t>Podíl MSK</t>
  </si>
  <si>
    <t>Evropské finanční zdroje
a státní rozpočet</t>
  </si>
  <si>
    <t>celkem</t>
  </si>
  <si>
    <t>AKCE SPOLUFINANCOVANÉ Z EVROPSKÝCH FINANČNÍCH ZDROJŮ</t>
  </si>
  <si>
    <t>VLASTNÍ SPRÁVNÍ ČINNOST KRAJE A ČINNOST ZASTUPITELSTVA KRAJE:</t>
  </si>
  <si>
    <t>ODVĚTVÍ VLASTNÍ SPRÁVNÍ ČINNOST KRAJE
A ČINNOST ZASTUPITELSTVA KRAJE CELKEM</t>
  </si>
  <si>
    <t xml:space="preserve">Památník J. A. Komenského ve Fulneku - živé muzeum </t>
  </si>
  <si>
    <t>Podporujeme hrdinství, které není vidět II</t>
  </si>
  <si>
    <t>NÁVRATNÁ FINANČNÍ VÝPOMOC PŘÍSPĚVKOVÝM ORGANIZACÍM NA PROFINANCOVÁNÍ PODÍLŮ STÁTNÍHO ROZPOČTU A EVROPSKÉ UNIE</t>
  </si>
  <si>
    <t>Návratná finanční výpomoc příspěvkovým organizacím v odvětví kultury</t>
  </si>
  <si>
    <t>Návratná finanční výpomoc příspěvkovým organizacím v odvětví zdravotnictví</t>
  </si>
  <si>
    <t>CELKEM NÁVRATNÁ FINANČNÍ VÝPOMOC PŘÍSPĚVKOVÝM ORGANIZACÍM NA PROFINANCOVÁNÍ PODÍLŮ STÁTNÍHO ROZPOČTU A EVROPSKÉ UNIE</t>
  </si>
  <si>
    <t>Daňové příjmy</t>
  </si>
  <si>
    <t>Nedaňové příjmy</t>
  </si>
  <si>
    <t>Kapitálové příjmy</t>
  </si>
  <si>
    <t>Přijaté dotace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</si>
  <si>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</si>
  <si>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</si>
  <si>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</si>
  <si>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</si>
  <si>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</si>
  <si>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</si>
  <si>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</si>
  <si>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</si>
  <si>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</si>
  <si>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t>při schodkovém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</si>
  <si>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</si>
  <si>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Očekávané účelové dotace a převody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</si>
  <si>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</si>
  <si>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</si>
  <si>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</si>
  <si>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</si>
  <si>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</si>
  <si>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</si>
  <si>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</si>
  <si>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</si>
  <si>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</si>
  <si>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</si>
  <si>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</si>
  <si>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</si>
  <si>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přebytkový - příjmy - nepřičítat převody!</t>
  </si>
  <si>
    <t>k 9/14(dle kalk.)</t>
  </si>
  <si>
    <t>Schválený rozpočet</t>
  </si>
  <si>
    <t>Příjmy po konsolidaci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</si>
  <si>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</si>
  <si>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</si>
  <si>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</si>
  <si>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</si>
  <si>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</si>
  <si>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</si>
  <si>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</si>
  <si>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</si>
  <si>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</si>
  <si>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Rozpočet 2018</t>
  </si>
  <si>
    <t>Rozpočet 2017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</si>
  <si>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</si>
  <si>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</si>
  <si>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</si>
  <si>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</si>
  <si>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</si>
  <si>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</si>
  <si>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</si>
  <si>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</si>
  <si>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</si>
  <si>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</si>
  <si>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</si>
  <si>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Finance a správa majetku</t>
  </si>
  <si>
    <t>Krajský úřad</t>
  </si>
  <si>
    <t>Územní plánování a stavební řád</t>
  </si>
  <si>
    <t xml:space="preserve">Regionální rozvoj 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</si>
  <si>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</si>
  <si>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</si>
  <si>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</si>
  <si>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</si>
  <si>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</si>
  <si>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akcí EU</t>
  </si>
  <si>
    <t>Návratné finanční výpomoci příspěvkovým organizacím</t>
  </si>
  <si>
    <t>Samosprávné činnosti celkem</t>
  </si>
  <si>
    <t>Běžné výdaje na zastupitelstvo kraje a krajský úřad</t>
  </si>
  <si>
    <t>Činnost zastupitelstva</t>
  </si>
  <si>
    <t>VÝDAJE</t>
  </si>
  <si>
    <t>Požadavek na rozpočet kraje</t>
  </si>
  <si>
    <t>Příloha č. 10</t>
  </si>
  <si>
    <t>Program na podporu dobrovolných hasičů</t>
  </si>
  <si>
    <t>Program podpory aktivit v oblasti kultury v Moravskoslezském kraji</t>
  </si>
  <si>
    <t>Program na podporu financování akcí s podporou EU 2018</t>
  </si>
  <si>
    <t>Podpora hospodaření v lesích v Moravskoslezském kraji</t>
  </si>
  <si>
    <t>Ozdravné pobyty pro děti předškolního věku</t>
  </si>
  <si>
    <t>Ozdravné pobyty pro žáky 1. stupně základních škol</t>
  </si>
  <si>
    <t>2022</t>
  </si>
  <si>
    <t xml:space="preserve">Rekonstrukce a modernizace silnice II/457 Sádek – Osoblaha – hr. Polsko </t>
  </si>
  <si>
    <t>Rekonstrukce a modernizace silnice II/479 Ostrava, ul. Opavská</t>
  </si>
  <si>
    <t>Silnice II/442 Staré Heřminovy – Horní Benešov, včetně OZ</t>
  </si>
  <si>
    <t>Zvýšení přístupnosti a bezpečnosti ke kulturním památkám v česko-slovenském pohraničí</t>
  </si>
  <si>
    <t>Toulky údolím Olše (Muzeum Těšínska, příspěvková organizace)</t>
  </si>
  <si>
    <t>Rekonstrukce a výstavba Domova Březiny</t>
  </si>
  <si>
    <t>Naplňování protidrogové politiky Moravskoslezského kraje</t>
  </si>
  <si>
    <t>Optimalizace odborného sociálního poradenství a poskytování dluhového poradenství v Moravskoslezském kraji</t>
  </si>
  <si>
    <t>Podpora duše II</t>
  </si>
  <si>
    <t>Podpora komunitní práce v MSK II</t>
  </si>
  <si>
    <t>Podpora zadavatelů a poskytovatelů sociálních služeb při procesu střednědobého plánování sociálních služeb v MSK</t>
  </si>
  <si>
    <t>Zvyšování efektivity a podpora využívání nástrojů systému péče o ohrožené děti v Moravskoslezském kraji</t>
  </si>
  <si>
    <t xml:space="preserve">Energetické úspory v areálu  Dětského domova SRDCE a SŠ, ZŠ a MŠ v Karviné </t>
  </si>
  <si>
    <t>Energetické úspory v  Dětském domově v Lichnově</t>
  </si>
  <si>
    <t>Energetické úspory v ZUŠ v Ostravě-Porubě</t>
  </si>
  <si>
    <t>Energetické úspory ve SŠ technické a dopravní v Ostravě-Vítkovicích</t>
  </si>
  <si>
    <t>Moderní metody pěstování rostlin</t>
  </si>
  <si>
    <t>Přírodní vědy v technických oborech</t>
  </si>
  <si>
    <t>Zateplení vybraných objektů Slezské nemocnice v Opavě - II etapa, památkové objekty</t>
  </si>
  <si>
    <t>Eliminace nadměrného šíření jmelí bílého na vybraných úsecích v Moravskoslezském kraji</t>
  </si>
  <si>
    <t>Revitalizace přírodní památky Stará řeka</t>
  </si>
  <si>
    <t>Kotlíkové dotace v Moravskoslezském kraji – 3. grantové schéma</t>
  </si>
  <si>
    <t>MSKfreeWiFi</t>
  </si>
  <si>
    <t>Příspěvek na provoz v odvětví dopravy a chytrého regionu - příspěvkové organizace kraje (Moravskoslezské energetické centrum, příspěvková organizace)</t>
  </si>
  <si>
    <t>Příspěvek na provoz v odvětví dopravy a chytrého regionu - příspěvkové organizace kraje (Moravskoslezské datové centrum, příspěvková organizace)</t>
  </si>
  <si>
    <t>Čištění komunikací (Správa silnic Moravskoslezského kraje, příspěvková organizace)</t>
  </si>
  <si>
    <t>Nadlimitní čištění komunikací.</t>
  </si>
  <si>
    <t>Internet věcí (Moravskoslezské datové centrum, příspěvková organizace)</t>
  </si>
  <si>
    <t>Vysokorychlostní datová síť</t>
  </si>
  <si>
    <t>Celkem 100 mil. Kč.</t>
  </si>
  <si>
    <t>z toho financováno z úvěru</t>
  </si>
  <si>
    <t>z toho
na splátku
za akce financované z úvěru</t>
  </si>
  <si>
    <t>Podpora technických a řemeslných oborů v MSK</t>
  </si>
  <si>
    <t>Rozpočet 2019</t>
  </si>
  <si>
    <t>Příspěvek na provoz příspěvkovým organizacím</t>
  </si>
  <si>
    <t>Položka</t>
  </si>
  <si>
    <t>Název položky</t>
  </si>
  <si>
    <t>Příjem
(v tis. Kč)</t>
  </si>
  <si>
    <t>Komentář</t>
  </si>
  <si>
    <t>Daň z příjmů fyzických osob placená plátci</t>
  </si>
  <si>
    <t>Daň z příjmů fyzických osob placená plátci (ze závislé činnosti a funkčních požitků) - na základě zákona č. 243/2000 Sb., o rozpočtovém určení daní.</t>
  </si>
  <si>
    <t>Daň z příjmů fyzických osob placená poplatníky</t>
  </si>
  <si>
    <t>Daň z příjmů fyzických osob placená poplatníky (ze samostatné výdělečné činnosti) - na základě zákona č. 243/2000 Sb., o rozpočtovém určení daní.</t>
  </si>
  <si>
    <t>Daň z příjmů fyzických osob vybíraná srážkou</t>
  </si>
  <si>
    <t>Daň z příjmů fyzických osob vybíraná srážkou - na základě zákona č. 243/2000 Sb., o rozpočtovém určení daní.</t>
  </si>
  <si>
    <t xml:space="preserve">Daň z příjmů právnických osob </t>
  </si>
  <si>
    <t>Daň z příjmů právnických osob - na základě zákona č. 243/2000 Sb., o rozpočtovém určení daní.</t>
  </si>
  <si>
    <t>Daň z příjmů právnických osob za kraje</t>
  </si>
  <si>
    <t>Daň z příjmů právnických osob za kraj - na základě zákona č. 243/2000 Sb., o rozpočtovém určení daní.</t>
  </si>
  <si>
    <t>Daň z přidané hodnoty</t>
  </si>
  <si>
    <t>Daň z přidané hodnoty -  na základě zákona č. 243/2000 Sb., o rozpočtovém určení daní.</t>
  </si>
  <si>
    <t>Poplatky za znečišťování ovzduší</t>
  </si>
  <si>
    <t>Poplatky za znečišťování ovzduší - poplatky vybírané na základě zákona č. 201/2012 Sb., o ochraně ovzduší, ve znění pozdějších předpisů.</t>
  </si>
  <si>
    <t>Správní poplatky</t>
  </si>
  <si>
    <t>Správní poplatky - poplatky vybírané převážně na základě zákona č. 634/2004 Sb., o správních poplatcích, zákona č. 160/1992 Sb., o zdravotní péči v nestátních zdravotnických zařízeních a zákona č. 13/1997 Sb., o pozemních komunikacích.</t>
  </si>
  <si>
    <t>Daňové příjmy celkem</t>
  </si>
  <si>
    <t>Příjmy z poskytování služeb a výrobků</t>
  </si>
  <si>
    <t>Příjmy z refakturovaných nákladů za dodávky energií a poskytnuté služby související s užíváním nebytových prostor v budovách krajského úřadu cizími subjekty na základě uzavřených smluv.</t>
  </si>
  <si>
    <t>Zpracování posudků EIA - příjem kraje od žadatele za zprostředkování zpracování posudku krajským úřadem na základě zákona č. 100/2001 Sb., o posuzování vlivů na životní prostředí.</t>
  </si>
  <si>
    <t>Příjem z refakturovaných nákladů za zabezpečení technické podpory a servisních služeb softwarových produktů v rámci Integrovaného bezpečnostního centra Moravskoslezského kraje.</t>
  </si>
  <si>
    <t>Ostatní příjmy z vlastní činnosti</t>
  </si>
  <si>
    <t>Příjmy za věcná břemena - dle obecně platných právních předpisů.</t>
  </si>
  <si>
    <t>Příjmy z pronájmu pozemků</t>
  </si>
  <si>
    <t>Příjem z pachtového Průmyslové zóny Nošovice na základě smlouvy 04105/2016/RRC.</t>
  </si>
  <si>
    <t>Příjmy z pronájmu nebytových prostor v budovách krajského úřadu na základě smluv uzavřených s Regionální radou regionu soudržnosti Moravskoslezsko, Agenturou pro podporu podnikání a investic CzechInvest, Českou poštou a Sodexem.</t>
  </si>
  <si>
    <t>Ostatní příjmy z pronájmu majetku</t>
  </si>
  <si>
    <t>Příjmy z úroků (část)</t>
  </si>
  <si>
    <t>Úroky - přijaté úroky z bankovních účtů zřízených Moravskoslezským krajem.</t>
  </si>
  <si>
    <t>Sankční platby přijaté od státu, obcí a krajů</t>
  </si>
  <si>
    <t>Přijaté sankční platby - pokuty podle zákona č. 117/2001 Sb., o veřejných sbírkách.</t>
  </si>
  <si>
    <t>Sankční platby přijaté od jiných subjektů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</si>
  <si>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</si>
  <si>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</si>
  <si>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Přijaté nekapitálové příspěvky a náhrady</t>
  </si>
  <si>
    <t>Přijaté nekapitálové příspěvky a náhrady - náklady za správní řízení podle zákona č. 500/2004 Sb., správní řád, z titulu reklamací vůči České poště.</t>
  </si>
  <si>
    <t>Příjmy z inkasovaných dobropisů, vratky přeplatků záloh, náhrady za škody způsobené zaměstnanci.</t>
  </si>
  <si>
    <t>Příjem dotace od vedoucího partnera projektu "i-AIR REGION", který není veřejným rozpočtem.</t>
  </si>
  <si>
    <t>Ostatní nedaňové příjmy jinde nezařazené</t>
  </si>
  <si>
    <t>Příspěvek společnosti Hyundai Motor Manufacturing Czech s.r.o na zabezpečení úkolů JPO IV - příspěvek poskytován na základě smlouvy č. 01865/2008/KH.</t>
  </si>
  <si>
    <t>Platby za odebrané množství podzemní vody a za správu vodních toků</t>
  </si>
  <si>
    <t>Splátky půjčených prostředků od podnikatelských nefinančních subjektů - právnických osob</t>
  </si>
  <si>
    <t>Splátky půjčených prostředků na základě operačních smluv s Fondy rozvoje měst.</t>
  </si>
  <si>
    <t>Splátka návratné finanční výpomoci od obchodní společnosti Sanatorium Jablunkov, a.s., poskytnuté na zajištění financování akce „Úprava lůžkových oddělení – 1. etapa“.</t>
  </si>
  <si>
    <t>2420</t>
  </si>
  <si>
    <t>Splátky půjčených prostředků od obecně prospěšných společností a podobných subjektů</t>
  </si>
  <si>
    <t xml:space="preserve">Splátky návratných finančních výpomocí poskytnutých  v rámci „Programu pro poskytování návratných finančních výpomocí z Fondu sociálních služeb v roce 2018“ </t>
  </si>
  <si>
    <t>Splátky půjčených prostředků od obcí</t>
  </si>
  <si>
    <t>Splátky půjčených prostředků od příspěvkových organizací</t>
  </si>
  <si>
    <t>Vratka návratné finanční výpomoci na zajištění běžného chodu organizací v odvětví sociálních věcí.</t>
  </si>
  <si>
    <t>Vratky návratných finančních výpomocí poskytnutých příspěvkovým organizacím v odvětví kultury na zajištění běžného chodu organizací a na předfinancování podílů státu a evropské unie při realizaci projektů spolufinancovaných z evropských finančních zdrojů.</t>
  </si>
  <si>
    <t>Vratky návratných finančních výpomocí poskytnutých příspěvkovým organizacím v odvětví zdravotnictví na předfinancování podílů státu a EU při realizaci projektů spolufinancovaných z evropských finančních zdrojů.</t>
  </si>
  <si>
    <t>Vratky návratných finančních výpomocí poskytnutých příspěvkovým organizacím v odvětví školství na předfinancování podílů státu a EU při realizaci projektů spolufinancovaných z evropských finančních zdrojů.</t>
  </si>
  <si>
    <t>Nedaňové příjmy celkem</t>
  </si>
  <si>
    <t>Příjmy z prodeje pozemků</t>
  </si>
  <si>
    <t>Prodej pozemků - v souladu s požadavky Moravskoslezského kraje a § 36 zákona č. 129/2000 Sb., o krajích.</t>
  </si>
  <si>
    <t>Příjmy z prodeje ostatních nemovitých věcí a jejich částí</t>
  </si>
  <si>
    <t>Ostatní investiční příjmy jinde nezařazené</t>
  </si>
  <si>
    <t>Příspěvek společnosti Hyundai Motor Manufacturing Czech s.r.o. na zabezpečení úkolů JPO IV -  příspěvek poskytován na základě smlouvy č. 01865/2008/KH.</t>
  </si>
  <si>
    <t>Kapitálové příjmy celkem</t>
  </si>
  <si>
    <t>Neinvestiční přijaté transfery ze státního rozpočtu v rámci souhrnného dotačního vztahu</t>
  </si>
  <si>
    <t>Souhrnný dotační vztah - na základě zákona o státním rozpočtu.</t>
  </si>
  <si>
    <t>Ostatní neinvestiční přijaté transfery ze státního rozpočtu</t>
  </si>
  <si>
    <t>Kotlíkové dotace v Moravskoslezském kraji - 2. grantové schéma</t>
  </si>
  <si>
    <t>Dopravní obslužnost - drážní doprava</t>
  </si>
  <si>
    <t>Neinvestiční převody z Národního fondu</t>
  </si>
  <si>
    <t>Neinvestiční přijaté transfery od obcí</t>
  </si>
  <si>
    <t>Dopravní obslužnost - linková doprava</t>
  </si>
  <si>
    <t>Dotace obcí do Fondu sociálních služeb na financování sociálních služeb na územní Moravskoslezského kraje</t>
  </si>
  <si>
    <t xml:space="preserve">Neinvestiční přijaté transfery od mezinárodních institucí </t>
  </si>
  <si>
    <t>Ostatní investiční přijaté transfery ze státního rozpočtu</t>
  </si>
  <si>
    <t>Energetické úspory ve SŠ technické v Opavě</t>
  </si>
  <si>
    <t>Energetické úspory v  Dětském domově v Lichnově</t>
  </si>
  <si>
    <t>Rekonstrukce a modernizace silnice II/457 Sádek – Osoblaha – hr. Polsko</t>
  </si>
  <si>
    <t>Nákupy bytů pro chráněné bydlení</t>
  </si>
  <si>
    <t>Investiční přijaté transfery od obcí</t>
  </si>
  <si>
    <t>Přijaté dotace celkem</t>
  </si>
  <si>
    <t>PŘÍJMY CELKEM</t>
  </si>
  <si>
    <t>Neinvestiční přijaté transfery od krajů</t>
  </si>
  <si>
    <t>Neinvestiční přijaté transfery od cizích států</t>
  </si>
  <si>
    <t>Odborné, kariérové a polytechnické vzdělávání v MSK</t>
  </si>
  <si>
    <t>Příjmy z pronájmu ostatních nemovitých věcí a jejich částí</t>
  </si>
  <si>
    <t>Zateplení a stavební úpravy správní budovy, pavilonu E a F Domova Březiny</t>
  </si>
  <si>
    <t>Vratka individuální návratné finanční výpomoci v odvětví sociálních věcí.</t>
  </si>
  <si>
    <t>Prodej ostatních nemovitých věcí a jejich částí - v souladu s požadavky Moravskoslezského kraje a § 36 zákona č. 129/2000 Sb., o krajích.</t>
  </si>
  <si>
    <t>Nákup bytů pro chráněné bydlení</t>
  </si>
  <si>
    <t>Rozpočet 2020</t>
  </si>
  <si>
    <t>PŘEHLED DOTAČNÍCH PROGRAMŮ V NÁVRHU ROZPOČTU KRAJE NA ROK 2020 (v tis. Kč)</t>
  </si>
  <si>
    <t>Schválený rozpočet 2019</t>
  </si>
  <si>
    <t>Upravený rozpočet 9/2019</t>
  </si>
  <si>
    <t>Čerpání
k 9/2019</t>
  </si>
  <si>
    <t>Rok 2020</t>
  </si>
  <si>
    <t>% 2020/
SR 2019</t>
  </si>
  <si>
    <t>Oprava komunikací v Moravskoslezském kraji, kůrovcová kalamita</t>
  </si>
  <si>
    <t>Odvětví dopravy a chytrého regionu celkem</t>
  </si>
  <si>
    <t>Dotační programy nezařazené do rozpočtu na rok 2020 (odvětví kultury)</t>
  </si>
  <si>
    <t>Podpora obnovy a rozvoje venkova Moravskoslezského kraje 2020</t>
  </si>
  <si>
    <t>Podpora obnovy a rozvoje venkova Moravskoslezského kraje 2019</t>
  </si>
  <si>
    <t>Program na podporu přípravy projektové dokumentace 2020</t>
  </si>
  <si>
    <t>Podpora vědy a výzkumu v Moravskoslezském kraji 2020</t>
  </si>
  <si>
    <t>Podpora vědy a výzkumu v Moravskoslezském kraji 2018</t>
  </si>
  <si>
    <t>Podpora podnikání v Moravskoslezském kraji 2020</t>
  </si>
  <si>
    <t>Podpora podnikání v Moravskoslezském kraji 2019</t>
  </si>
  <si>
    <t>Program na podporu financování akcí s podporou EU 2020</t>
  </si>
  <si>
    <t>Podpora Místních akčních skupin Moravskoslezského kraje</t>
  </si>
  <si>
    <t>Program na podporu stáží žáků a studentů ve firmách 2020</t>
  </si>
  <si>
    <t>Program na podporu stáží žáků a studentů ve firmách 2019</t>
  </si>
  <si>
    <t>Podpora znevýhodněných oblastí Moravskoslezského kraje 2019</t>
  </si>
  <si>
    <t>Dotační programy nezařazené do rozpočtu na rok 2020 (odvětví regionálního rozvoje)</t>
  </si>
  <si>
    <t>Úprava lyžařských běžeckých tras v Moravskoslezském kraji 2019/2020, 2020/2021 a 2021/2022</t>
  </si>
  <si>
    <t>Podpora turistických informačních center v Moravskoslezském kraji 2020</t>
  </si>
  <si>
    <t>Podpora cestovního ruchu v Moravskoslezském kraji 2020</t>
  </si>
  <si>
    <t>Program na podporu technických atraktivit 2020</t>
  </si>
  <si>
    <t>Podpora systému destinačního managementu turistických oblastí 2019 - 2021</t>
  </si>
  <si>
    <t>Podpora rozvoje cykloturistiky v Moravskoslezském kraji 2019+</t>
  </si>
  <si>
    <t>Podpora natáčení audiovizuálních děl v Moravskoslezském kraji 2019 - 2021</t>
  </si>
  <si>
    <t>Dotační programy nezařazené do rozpočtu na rok 2020 (odvětví cestovního ruchu)</t>
  </si>
  <si>
    <t>Program podpory činností v oblasti rodinné politiky, sociálně právní ochrany dětí a navazujících činností v sociálních službách</t>
  </si>
  <si>
    <t>Program na podporu komunitní práce a na zmírňování následků sociálního vyloučení v Moravskoslezském kraji</t>
  </si>
  <si>
    <t>Program na podporu aktivit sociálního podnikání v Moravskoslezském kraji</t>
  </si>
  <si>
    <t>Podpora technických a přírodovědných aktivit v oblastech využití volného času dětí a mládeže, celoživotního vzdělávání osob se zdravotním postižením</t>
  </si>
  <si>
    <t>Podpora volnočasových aktivit pro mládež</t>
  </si>
  <si>
    <t>Podpora odpadového hospodářství</t>
  </si>
  <si>
    <t>Podpora včelařství v Moravskoslezském kraji</t>
  </si>
  <si>
    <t>PŘEHLED AKCÍ V RÁMCI AKTIVIT CHYTRÉHO REGIONU V NÁVRHU ROZPOČTU KRAJE
NA ROK 2020 (v tis. Kč)</t>
  </si>
  <si>
    <t>Návrh
na rok 2020</t>
  </si>
  <si>
    <t>2023</t>
  </si>
  <si>
    <t>Dynamický dopravní dispečink Moravskoslezského kraje</t>
  </si>
  <si>
    <t>Celkem 316 mil. Kč.</t>
  </si>
  <si>
    <t>Rozvoj ICT a služeb v prostředí IZS</t>
  </si>
  <si>
    <t>Celkem 95 mil. Kč.</t>
  </si>
  <si>
    <t>Vybudování komunikační platformy krizového řízení</t>
  </si>
  <si>
    <t>Dotační program - Podpora odpadového hospodářství</t>
  </si>
  <si>
    <t>Podpora třídění odpadů</t>
  </si>
  <si>
    <t>Kolektivní systémy zpětného odběru elektrozařízení</t>
  </si>
  <si>
    <t>Smart technologie na silnicích II. a III. tříd  (Správa silnic Moravskoslezského kraje, příspěvková organizace)</t>
  </si>
  <si>
    <t>Rozborové tabulky a grafy k návrhu rozpočtu kraje
na rok 2020</t>
  </si>
  <si>
    <t>Přehled dotačních programů v návrhu rozpočtu kraje na rok 2020</t>
  </si>
  <si>
    <t>Přehled akcí spolufinancovaných z evropských finančních zdrojů v návrhu rozpočtu kraje na rok 2020 včetně závazků kraje vyvolaných pro rok 2021 a další léta</t>
  </si>
  <si>
    <t>Přehled akcí spolufinancovaných z evropských finančních zdrojů z pohledu způsobu financování a přehled dalších akcí předfinancovaných z úvěru v návrhu rozpočtu kraje na rok 2020</t>
  </si>
  <si>
    <t>Přehled akcí v rámci aktivit chytrého regionu v návrhu rozpočtu kraje na rok 2020</t>
  </si>
  <si>
    <t>Přehled příjmů zařazených v návrhu rozpočtu kraje na rok 2020</t>
  </si>
  <si>
    <t>Graf č. 1 - Rozpočet Moravskoslezského kraje v letech 2016 až 2019, návrh rozpočtu Moravskoslezského kraje na rok 2020</t>
  </si>
  <si>
    <t>Graf č. 2 - Schválený rozpočet příjmů Moravskoslezského kraje v letech 2016 až 2019, návrh rozpočtu příjmů Moravskoslezského kraje na rok 2020 v členění na přijaté dotace, daňové, nedaňové a kapitálové příjmy</t>
  </si>
  <si>
    <t>Graf č. 3 - Schválený rozpočet výdajů Moravskoslezského kraje v letech 2016 až 2019, návrh rozpočtu výdajů Moravskoslezského kraje na rok 2020 v členění na běžné a kapitálové výdaje</t>
  </si>
  <si>
    <t>Graf č. 4 - Struktura návrhu rozpočtu Moravskoslezského kraje na rok 2020 - PŘÍJMY</t>
  </si>
  <si>
    <t>Graf č. 5 - Struktura návrhu rozpočtu Moravskoslezského kraje na rok 2020 - VÝDAJE</t>
  </si>
  <si>
    <t>Graf č. 6 - Struktura návrhu rozpočtu Moravskoslezského kraje na rok 2020 - Objemy výdajů na akce spolufinancované z evropských finančních zdrojů pro rok 2020 v členění dle odvětví</t>
  </si>
  <si>
    <t>Celkem 390 mil. Kč.</t>
  </si>
  <si>
    <t xml:space="preserve"> PŘEHLED AKCÍ SPOLUFINANCOVANÝCH Z EVROPSKÝCH FINANČNÍCH ZDROJŮ V NÁVRHU ROZPOČTU KRAJE
NA ROK 2020 VČETNĚ ZÁVAZKŮ KRAJE VYVOLANÝCH PRO ROK 2021 A DALŠÍ LÉTA (v tis. Kč)             </t>
  </si>
  <si>
    <t>Skutečné výdaje
před r. 2019</t>
  </si>
  <si>
    <t>Předpokl. výdaje
r. 2019</t>
  </si>
  <si>
    <t>po r. 2023</t>
  </si>
  <si>
    <t>rmk v eu</t>
  </si>
  <si>
    <t>Efektivní rozvoj zaměstnanců KÚ MSK</t>
  </si>
  <si>
    <t>ne</t>
  </si>
  <si>
    <t>Vstřícný a kompetentní KÚ MSK</t>
  </si>
  <si>
    <t>Rekonstrukce budovy krajského úřadu – fotovoltaika budovy G</t>
  </si>
  <si>
    <t/>
  </si>
  <si>
    <t>Energetické úspory SSMSK - CM Odry</t>
  </si>
  <si>
    <t>ano</t>
  </si>
  <si>
    <t>Energetické úspory SSMSK - CM Rýmařov</t>
  </si>
  <si>
    <t>Energetické úspory SSMSK - středisko Frýdek-Místek</t>
  </si>
  <si>
    <t>MÚK Bazaly - II. etapa</t>
  </si>
  <si>
    <t xml:space="preserve">Nové vedení trasy silnice III/4848, ul. Palkovická, Frýdek - Místek </t>
  </si>
  <si>
    <t>Rekonstrukce a modernizace sil. II/479 ul. Těšínská II. etapa</t>
  </si>
  <si>
    <t>Rekonstrukce silnice II/462 Jelenice – Lesní Albrechtice</t>
  </si>
  <si>
    <t>Rekonstrukce silnice II/477 Frýdek - Místek - Lískovec</t>
  </si>
  <si>
    <t>Celkové výdaje uvedeny jen pro rok 2020.</t>
  </si>
  <si>
    <t>Komplexní lokální výstražný a varovný systém před přívalovými povodněmi v Moravskoslezském kraji</t>
  </si>
  <si>
    <t>Zlepšenie dostupnosti ku kultúrnym pamiatkam na slovenskej a českej strane</t>
  </si>
  <si>
    <t xml:space="preserve">Účelově poskytnuté prostředky příspěvkové organizaci na podíl žadatele. </t>
  </si>
  <si>
    <t>xxxx</t>
  </si>
  <si>
    <t>Bez bariér se nám žije snáz</t>
  </si>
  <si>
    <t>Cyklovýlety na hrady a zámky v Moravskoslezském a Žilinském kraji</t>
  </si>
  <si>
    <t>Chutě a vůně bez hranic</t>
  </si>
  <si>
    <t>ODRA, Kulturní a přírodní stopy na řece Odře</t>
  </si>
  <si>
    <t>Multidisciplinární spolupráce v Moravskoslezském kraji</t>
  </si>
  <si>
    <t>Podpora služeb sociální prevence 3</t>
  </si>
  <si>
    <t>Podpora transformace zařízení pro děti do tří let v Moravskoslezském kraji</t>
  </si>
  <si>
    <t>Podporujeme hrdinství, které není vidět III</t>
  </si>
  <si>
    <t>Vzdelaní ľudia ako základ pre moderné a kvalitné sociálne služby</t>
  </si>
  <si>
    <t>Žít normálně</t>
  </si>
  <si>
    <t>Energetické úspory Mendelova gymnázia v Opavě</t>
  </si>
  <si>
    <t>Energetické úspory v Dětském domově Úsměv</t>
  </si>
  <si>
    <t>Energetické úspory v MSŠZe a VOŠ Opava - tělocvična</t>
  </si>
  <si>
    <t>Energetické úspory v SOŠ dopravy a cestovního ruchu Krnov</t>
  </si>
  <si>
    <t>Energetické úspory v ZŠ Čkalovova</t>
  </si>
  <si>
    <t>Energetické úspory v ZŠ speciální Slezská Ostrava</t>
  </si>
  <si>
    <t>Energetické úspory v ZUŠ Klimkovice</t>
  </si>
  <si>
    <t>Energetické úspory v ZUŠ L. Janáčka Havířov</t>
  </si>
  <si>
    <t>Energetické úspory ve SŠ služeb a podnikání Ostrava-Poruba (tělocvična)</t>
  </si>
  <si>
    <t>Energetické úspory ve VOŠ zdravotnické Ostrava</t>
  </si>
  <si>
    <t>Aditivní technologie a 3D tisk do škol v Moravskoslezském kraji</t>
  </si>
  <si>
    <t>Modernizace škol a školských poradenských zařízení v rámci výzvy č. 86</t>
  </si>
  <si>
    <t>Poskytování bezplatné stravy dětem ohroženým chudobou ve školách z prostředků OP PMP v Moravskoslezském kraji III</t>
  </si>
  <si>
    <t>Specializované laboratoře na SPŠ chemické akademika Heyrovského v Ostravě</t>
  </si>
  <si>
    <t>Výuka pro Průmysl 4.0 II</t>
  </si>
  <si>
    <t>ODVĚTVÍ ÚZEMNÍHO PLÁNOVÁNÍ A STAVEBNÍHO ŘÁDU:</t>
  </si>
  <si>
    <t>Digitální technická mapa Moravskoslezského kraje</t>
  </si>
  <si>
    <t>ODVĚTVÍ ÚZEMNÍHO PLÁNOVÁNÍ A STAVEBNÍHO ŘÁDU CELKEM</t>
  </si>
  <si>
    <t>Výstavba výjezdového stanoviště v Novém Jičíně</t>
  </si>
  <si>
    <t>Modernizace vybavení pro obory návazné péče v NsP Havířov, p. o.</t>
  </si>
  <si>
    <t xml:space="preserve">Modernizace vybavení pro obory návazné péče - 2. část </t>
  </si>
  <si>
    <t>Kybernetická bezpečnost – příspěvkové organizace v odvětví zdravotnictví</t>
  </si>
  <si>
    <t>Eliminace nadměrného šíření jmelí bílého na vybraných úsecích v Moravskoslezském kraji II</t>
  </si>
  <si>
    <t xml:space="preserve">IP LIFE pro adaptaci pohornické krajiny </t>
  </si>
  <si>
    <t>Kotlíkové dotace v Moravskoslezském kraji - 3. grantové schéma</t>
  </si>
  <si>
    <t xml:space="preserve">PŘEHLED AKCÍ SPOLUFINANCOVANÝCH Z EVROPSKÝCH FINANČNÍCH ZDROJŮ Z POHLEDU ZPŮSOBU FINANCOVÁNÍ
A PŘEHLED DALŠÍCH AKCÍ PŘEDFINANCOVANÝCH Z ÚVĚRU V NÁVRHU ROZPOČTU KRAJE NA ROK 2020                </t>
  </si>
  <si>
    <t>Návrh výdajů
na rok 2020 celkem</t>
  </si>
  <si>
    <t>Návrh příjmů
na rok 2020</t>
  </si>
  <si>
    <t>Zlepšenie dostupnosti kultúrnych pamiatok na slovenskej a českej strane</t>
  </si>
  <si>
    <t>Chráněné bydlení Sagapo II</t>
  </si>
  <si>
    <t>ODVĚTVÍ ÚZEMNÍ PLÁNOVÁNÍ CELKEM</t>
  </si>
  <si>
    <t>CELKEM AKCE SPOLUFINANCOVANÉ Z EVROPSKÝCH FINANČNÍCH ZDROJŮ bez zálohových projektů</t>
  </si>
  <si>
    <t>X</t>
  </si>
  <si>
    <t>ODVĚTVÍ  ÚZEMNÍHO PLÁNOVÁNÍ A STAVEBNÍHO ŘÁDU:</t>
  </si>
  <si>
    <t>Celkem 52 mil. Kč.</t>
  </si>
  <si>
    <t>Jednotný personální a mzdový systém pro příspěvkové organizace Moravskoslezského kraje</t>
  </si>
  <si>
    <t>Příjmy z prodeje příkazových bloků a příjmy z poplatků za kopírování.</t>
  </si>
  <si>
    <t>Příjmy z propagace partnera projektu Cena hejtmana Moravskoslezského kraje 2019 pro umělce s handicapem.</t>
  </si>
  <si>
    <t>Odvody příspěvkových organizací</t>
  </si>
  <si>
    <t>Odvod z fondu investic příspěvkových organizací v odvětví školství do rozpočtu kraje na akce Rekonstrukce atletického oválu (Gymnázium, Karviná, příspěvková organizace) a Rekonstrukce objektu na ul. B. Němcové, Opava (Střední odborné učiliště stavební, Opava, příspěvková organizace).</t>
  </si>
  <si>
    <t>Pronájem podniku společnost Letiště Ostrava a. s. - na základě usnesení rady kraje č.43/3413 z 28.6.2004 a smlouvy č. 0671/2004/POR včetně dodatků.</t>
  </si>
  <si>
    <t>Pronájem podniku Nemocnice v Novém Jičíně - na základě usnesení zastupitelstva č.21/1723 ze dne 21. 9. 2011 a smlouvy o nájmu podniku č.02262/2011/ZDR.</t>
  </si>
  <si>
    <t>Příjmy z umístění zařízení v budově A krajského úřadu na základě smluv uzavřených se společnostmi - Česká telekomunikační infrastruktura, a.s., Česká spořitelna, a.s. a Automaty Kavamat Vending, s.r.o.</t>
  </si>
  <si>
    <t>Příjem za zpracování aktualizace Zásad územního rozvoje Moravskoslezského kraje</t>
  </si>
  <si>
    <t>Příjmy za odebrané množství podzemní vody - kraj je příjemcem platby vybrané celním úřadem na poplatcích za odběr podzemní vody v souladu se zákonem č.254/2001 Sb., o vodách.</t>
  </si>
  <si>
    <t xml:space="preserve">Zlepšenie dostupnosti ku kultúrnym pamiatkam na slovenskej a českej strane </t>
  </si>
  <si>
    <t>Energetické úspory SSMSK - středisko Frýdek - Místek</t>
  </si>
  <si>
    <t xml:space="preserve">Energetické úspory v areálu  Dětského domova SRDCE a SŠ, ZŠ A MŠ v Karviné </t>
  </si>
  <si>
    <t>Energetické úspory v ZUŠ v Ostravě-Porubě</t>
  </si>
  <si>
    <t>Chráněné bydlení organizace Sagapo II.</t>
  </si>
  <si>
    <t>Památník J. A. Komenského ve Fulneku - živé muzeum</t>
  </si>
  <si>
    <t>Rekonstrukce ubytovací části a přístavba budovy D (Nový domov, příspěvková organizace, Karviná)</t>
  </si>
  <si>
    <t>Silnice III/4787 Ostrava ul. Výškovická – rekonstrukce mostů ev. č. 4787-3.3 a 4787-4.3</t>
  </si>
  <si>
    <t>MÚK Bazaly – II. etapa</t>
  </si>
  <si>
    <t>PŘEHLED PŘÍJMŮ ZAŘAZENÝCH DO NÁVRHU ROZPOČTU NA ROK 2020 (v tis. Kč)</t>
  </si>
  <si>
    <t>Splátky jistin půjčených prostředků od obcí v rámci Jessica II</t>
  </si>
  <si>
    <t>Podpora činnosti sekretariátu Regionální stálé konference Moravskoslezského kraje III</t>
  </si>
  <si>
    <t>Climate adaptation and clean air in Ostrava</t>
  </si>
  <si>
    <t>RESOLVE - Sustainable mobility and the transition to a low-carbon retailing economy – RESOLVE - Udržitelná mobilita a přechod k nízkouhlíkové ekonomice služeb (obchodu)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</si>
</sst>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\-#,##0\ "/>
  </numFmts>
  <fonts count="5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8"/>
      <color indexed="10"/>
      <name val="Tahoma"/>
      <family val="2"/>
      <charset val="238"/>
    </font>
    <font>
      <sz val="9"/>
      <name val="Tahoma"/>
      <family val="2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i/>
      <sz val="8"/>
      <name val="Tahoma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i/>
      <sz val="8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2"/>
      <color rgb="FFFF0000"/>
      <name val="Tahoma"/>
      <family val="2"/>
      <charset val="238"/>
    </font>
    <font>
      <sz val="10"/>
      <color theme="0" tint="-0.249977111117893"/>
      <name val="Tahoma"/>
      <family val="2"/>
      <charset val="238"/>
    </font>
    <font>
      <b/>
      <sz val="12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8"/>
      <color theme="0" tint="-0.249977111117893"/>
      <name val="Tahoma"/>
      <family val="2"/>
      <charset val="238"/>
    </font>
    <font>
      <sz val="12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b/>
      <sz val="8"/>
      <color theme="4" tint="-0.249977111117893"/>
      <name val="Tahoma"/>
      <family val="2"/>
      <charset val="238"/>
    </font>
    <font>
      <sz val="11"/>
      <color theme="4" tint="-0.249977111117893"/>
      <name val="Tahoma"/>
      <family val="2"/>
      <charset val="238"/>
    </font>
    <font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25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31" fillId="0" borderId="0"/>
    <xf numFmtId="0" fontId="50" fillId="0" borderId="0"/>
  </cellStyleXfs>
  <cellXfs count="508">
    <xf numFmtId="0" fontId="0" fillId="0" borderId="0" xfId="0"/>
    <xf numFmtId="0" fontId="4" fillId="0" borderId="0" xfId="1" applyFont="1"/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5" xfId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5" fillId="0" borderId="6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horizontal="right" vertical="center"/>
    </xf>
    <xf numFmtId="164" fontId="4" fillId="0" borderId="7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 wrapText="1"/>
    </xf>
    <xf numFmtId="0" fontId="4" fillId="0" borderId="6" xfId="1" applyFont="1" applyFill="1" applyBorder="1" applyAlignment="1">
      <alignment vertical="center"/>
    </xf>
    <xf numFmtId="3" fontId="5" fillId="2" borderId="11" xfId="1" applyNumberFormat="1" applyFont="1" applyFill="1" applyBorder="1" applyAlignment="1">
      <alignment vertical="center" wrapText="1"/>
    </xf>
    <xf numFmtId="164" fontId="5" fillId="2" borderId="12" xfId="1" applyNumberFormat="1" applyFont="1" applyFill="1" applyBorder="1" applyAlignment="1">
      <alignment vertical="center"/>
    </xf>
    <xf numFmtId="0" fontId="4" fillId="3" borderId="0" xfId="1" applyFont="1" applyFill="1" applyBorder="1"/>
    <xf numFmtId="0" fontId="5" fillId="0" borderId="0" xfId="1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vertical="center" wrapText="1"/>
    </xf>
    <xf numFmtId="4" fontId="7" fillId="0" borderId="0" xfId="1" applyNumberFormat="1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/>
    </xf>
    <xf numFmtId="0" fontId="4" fillId="3" borderId="0" xfId="1" applyFont="1" applyFill="1" applyBorder="1" applyAlignment="1"/>
    <xf numFmtId="0" fontId="1" fillId="0" borderId="0" xfId="1" applyBorder="1" applyAlignment="1"/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/>
    <xf numFmtId="0" fontId="10" fillId="0" borderId="0" xfId="1" applyFont="1" applyFill="1"/>
    <xf numFmtId="0" fontId="10" fillId="0" borderId="0" xfId="1" applyFont="1"/>
    <xf numFmtId="0" fontId="11" fillId="0" borderId="0" xfId="1" applyFont="1" applyFill="1"/>
    <xf numFmtId="0" fontId="13" fillId="0" borderId="0" xfId="1" applyFont="1" applyAlignment="1"/>
    <xf numFmtId="0" fontId="14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11" fillId="0" borderId="0" xfId="1" applyFont="1"/>
    <xf numFmtId="0" fontId="15" fillId="0" borderId="0" xfId="1" applyFont="1" applyFill="1"/>
    <xf numFmtId="164" fontId="5" fillId="0" borderId="7" xfId="1" applyNumberFormat="1" applyFont="1" applyBorder="1" applyAlignment="1">
      <alignment horizontal="right" vertical="center"/>
    </xf>
    <xf numFmtId="0" fontId="1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9" fontId="5" fillId="2" borderId="6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8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left" vertical="center" wrapText="1"/>
    </xf>
    <xf numFmtId="3" fontId="4" fillId="0" borderId="6" xfId="3" applyNumberFormat="1" applyFont="1" applyFill="1" applyBorder="1" applyAlignment="1">
      <alignment horizontal="right" vertical="center"/>
    </xf>
    <xf numFmtId="3" fontId="4" fillId="2" borderId="6" xfId="3" applyNumberFormat="1" applyFont="1" applyFill="1" applyBorder="1" applyAlignment="1">
      <alignment horizontal="right" vertical="center"/>
    </xf>
    <xf numFmtId="3" fontId="4" fillId="0" borderId="35" xfId="3" applyNumberFormat="1" applyFont="1" applyFill="1" applyBorder="1" applyAlignment="1">
      <alignment horizontal="right" vertical="center"/>
    </xf>
    <xf numFmtId="49" fontId="4" fillId="0" borderId="7" xfId="3" applyNumberFormat="1" applyFont="1" applyFill="1" applyBorder="1" applyAlignment="1">
      <alignment horizontal="justify" vertical="center"/>
    </xf>
    <xf numFmtId="3" fontId="5" fillId="2" borderId="6" xfId="3" applyNumberFormat="1" applyFont="1" applyFill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/>
    </xf>
    <xf numFmtId="3" fontId="5" fillId="2" borderId="6" xfId="3" applyNumberFormat="1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/>
    </xf>
    <xf numFmtId="3" fontId="4" fillId="0" borderId="0" xfId="3" applyNumberFormat="1" applyFont="1" applyAlignment="1">
      <alignment vertical="center"/>
    </xf>
    <xf numFmtId="0" fontId="5" fillId="2" borderId="16" xfId="3" applyFont="1" applyFill="1" applyBorder="1" applyAlignment="1">
      <alignment vertical="center" wrapText="1"/>
    </xf>
    <xf numFmtId="3" fontId="5" fillId="2" borderId="17" xfId="3" applyNumberFormat="1" applyFont="1" applyFill="1" applyBorder="1" applyAlignment="1">
      <alignment vertical="center" wrapText="1"/>
    </xf>
    <xf numFmtId="49" fontId="4" fillId="2" borderId="18" xfId="3" applyNumberFormat="1" applyFont="1" applyFill="1" applyBorder="1" applyAlignment="1">
      <alignment horizontal="justify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Fill="1"/>
    <xf numFmtId="0" fontId="19" fillId="0" borderId="0" xfId="0" applyFont="1" applyAlignment="1">
      <alignment wrapText="1"/>
    </xf>
    <xf numFmtId="0" fontId="4" fillId="0" borderId="6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3" fontId="21" fillId="0" borderId="0" xfId="0" applyNumberFormat="1" applyFont="1" applyBorder="1"/>
    <xf numFmtId="3" fontId="21" fillId="0" borderId="0" xfId="0" applyNumberFormat="1" applyFont="1" applyFill="1" applyBorder="1"/>
    <xf numFmtId="0" fontId="20" fillId="0" borderId="0" xfId="0" applyFont="1" applyBorder="1" applyAlignment="1">
      <alignment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0" fillId="0" borderId="0" xfId="0" applyNumberFormat="1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0" fillId="0" borderId="0" xfId="0" applyFont="1" applyFill="1"/>
    <xf numFmtId="0" fontId="24" fillId="0" borderId="0" xfId="0" applyFont="1"/>
    <xf numFmtId="3" fontId="4" fillId="4" borderId="6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21" fillId="0" borderId="0" xfId="0" applyFont="1" applyAlignment="1">
      <alignment horizontal="right" wrapText="1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4" fontId="5" fillId="0" borderId="11" xfId="1" applyNumberFormat="1" applyFont="1" applyFill="1" applyBorder="1" applyAlignment="1">
      <alignment horizontal="center" vertical="center" wrapText="1"/>
    </xf>
    <xf numFmtId="4" fontId="5" fillId="2" borderId="42" xfId="1" applyNumberFormat="1" applyFont="1" applyFill="1" applyBorder="1" applyAlignment="1">
      <alignment horizontal="center" vertical="center" wrapText="1"/>
    </xf>
    <xf numFmtId="9" fontId="5" fillId="2" borderId="43" xfId="4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horizontal="right" vertical="center"/>
    </xf>
    <xf numFmtId="3" fontId="4" fillId="2" borderId="6" xfId="1" applyNumberFormat="1" applyFont="1" applyFill="1" applyBorder="1" applyAlignment="1">
      <alignment horizontal="right" vertical="center"/>
    </xf>
    <xf numFmtId="3" fontId="4" fillId="5" borderId="6" xfId="1" applyNumberFormat="1" applyFont="1" applyFill="1" applyBorder="1" applyAlignment="1">
      <alignment horizontal="right" vertical="center"/>
    </xf>
    <xf numFmtId="3" fontId="4" fillId="2" borderId="22" xfId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right" vertical="center" wrapText="1"/>
    </xf>
    <xf numFmtId="3" fontId="5" fillId="2" borderId="7" xfId="1" applyNumberFormat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vertical="center" wrapText="1"/>
    </xf>
    <xf numFmtId="3" fontId="4" fillId="2" borderId="23" xfId="1" applyNumberFormat="1" applyFont="1" applyFill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0" fontId="16" fillId="0" borderId="0" xfId="1" applyFont="1" applyAlignment="1">
      <alignment vertical="center"/>
    </xf>
    <xf numFmtId="3" fontId="16" fillId="0" borderId="0" xfId="1" applyNumberFormat="1" applyFont="1" applyAlignment="1">
      <alignment vertical="center"/>
    </xf>
    <xf numFmtId="0" fontId="29" fillId="0" borderId="0" xfId="1" applyFont="1" applyAlignment="1">
      <alignment vertical="center"/>
    </xf>
    <xf numFmtId="3" fontId="5" fillId="2" borderId="6" xfId="1" applyNumberFormat="1" applyFont="1" applyFill="1" applyBorder="1" applyAlignment="1">
      <alignment horizontal="right" vertical="center" wrapText="1"/>
    </xf>
    <xf numFmtId="3" fontId="5" fillId="2" borderId="7" xfId="1" applyNumberFormat="1" applyFont="1" applyFill="1" applyBorder="1" applyAlignment="1">
      <alignment horizontal="right" vertical="center" wrapText="1"/>
    </xf>
    <xf numFmtId="3" fontId="4" fillId="0" borderId="20" xfId="1" applyNumberFormat="1" applyFont="1" applyFill="1" applyBorder="1" applyAlignment="1">
      <alignment horizontal="right" vertical="center"/>
    </xf>
    <xf numFmtId="3" fontId="5" fillId="2" borderId="20" xfId="1" applyNumberFormat="1" applyFont="1" applyFill="1" applyBorder="1" applyAlignment="1">
      <alignment horizontal="right" vertical="center"/>
    </xf>
    <xf numFmtId="3" fontId="5" fillId="2" borderId="6" xfId="1" applyNumberFormat="1" applyFont="1" applyFill="1" applyBorder="1" applyAlignment="1">
      <alignment horizontal="right" vertical="center"/>
    </xf>
    <xf numFmtId="3" fontId="5" fillId="2" borderId="7" xfId="1" applyNumberFormat="1" applyFont="1" applyFill="1" applyBorder="1" applyAlignment="1">
      <alignment horizontal="right" vertical="center"/>
    </xf>
    <xf numFmtId="0" fontId="5" fillId="2" borderId="36" xfId="1" applyFont="1" applyFill="1" applyBorder="1" applyAlignment="1">
      <alignment horizontal="left" vertical="center" wrapText="1"/>
    </xf>
    <xf numFmtId="4" fontId="5" fillId="2" borderId="16" xfId="1" applyNumberFormat="1" applyFont="1" applyFill="1" applyBorder="1" applyAlignment="1">
      <alignment horizontal="right" vertical="center"/>
    </xf>
    <xf numFmtId="3" fontId="5" fillId="2" borderId="17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3" fontId="31" fillId="0" borderId="0" xfId="9" applyNumberFormat="1"/>
    <xf numFmtId="3" fontId="31" fillId="0" borderId="0" xfId="9" applyNumberFormat="1" applyAlignment="1">
      <alignment horizontal="center"/>
    </xf>
    <xf numFmtId="3" fontId="32" fillId="0" borderId="0" xfId="9" applyNumberFormat="1" applyFont="1" applyAlignment="1">
      <alignment horizontal="center"/>
    </xf>
    <xf numFmtId="3" fontId="33" fillId="0" borderId="0" xfId="9" applyNumberFormat="1" applyFont="1"/>
    <xf numFmtId="3" fontId="32" fillId="0" borderId="6" xfId="9" applyNumberFormat="1" applyFont="1" applyBorder="1" applyAlignment="1">
      <alignment horizontal="center"/>
    </xf>
    <xf numFmtId="3" fontId="33" fillId="0" borderId="6" xfId="9" applyNumberFormat="1" applyFont="1" applyBorder="1"/>
    <xf numFmtId="49" fontId="33" fillId="0" borderId="6" xfId="9" applyNumberFormat="1" applyFont="1" applyBorder="1" applyAlignment="1">
      <alignment horizontal="center"/>
    </xf>
    <xf numFmtId="3" fontId="32" fillId="0" borderId="0" xfId="9" applyNumberFormat="1" applyFont="1"/>
    <xf numFmtId="49" fontId="33" fillId="0" borderId="6" xfId="9" applyNumberFormat="1" applyFont="1" applyBorder="1"/>
    <xf numFmtId="3" fontId="31" fillId="0" borderId="0" xfId="9" applyNumberFormat="1" applyFill="1"/>
    <xf numFmtId="3" fontId="31" fillId="0" borderId="0" xfId="9" applyNumberFormat="1" applyFill="1" applyAlignment="1">
      <alignment horizontal="center"/>
    </xf>
    <xf numFmtId="3" fontId="31" fillId="0" borderId="0" xfId="9" applyNumberFormat="1" applyFont="1"/>
    <xf numFmtId="3" fontId="31" fillId="0" borderId="0" xfId="9" applyNumberFormat="1" applyAlignment="1">
      <alignment horizontal="right"/>
    </xf>
    <xf numFmtId="3" fontId="34" fillId="0" borderId="0" xfId="9" applyNumberFormat="1" applyFont="1"/>
    <xf numFmtId="3" fontId="34" fillId="0" borderId="0" xfId="9" applyNumberFormat="1" applyFont="1" applyAlignment="1">
      <alignment horizontal="center"/>
    </xf>
    <xf numFmtId="3" fontId="31" fillId="0" borderId="0" xfId="9" applyNumberFormat="1" applyFill="1" applyBorder="1"/>
    <xf numFmtId="3" fontId="35" fillId="0" borderId="0" xfId="9" applyNumberFormat="1" applyFont="1" applyBorder="1"/>
    <xf numFmtId="3" fontId="31" fillId="0" borderId="6" xfId="9" applyNumberFormat="1" applyFont="1" applyFill="1" applyBorder="1"/>
    <xf numFmtId="3" fontId="31" fillId="0" borderId="6" xfId="9" applyNumberFormat="1" applyFill="1" applyBorder="1"/>
    <xf numFmtId="3" fontId="34" fillId="0" borderId="6" xfId="9" applyNumberFormat="1" applyFont="1" applyBorder="1" applyAlignment="1">
      <alignment horizontal="center"/>
    </xf>
    <xf numFmtId="3" fontId="31" fillId="0" borderId="6" xfId="9" applyNumberFormat="1" applyBorder="1" applyAlignment="1">
      <alignment horizontal="center"/>
    </xf>
    <xf numFmtId="3" fontId="35" fillId="6" borderId="6" xfId="9" applyNumberFormat="1" applyFont="1" applyFill="1" applyBorder="1"/>
    <xf numFmtId="3" fontId="31" fillId="0" borderId="6" xfId="9" applyNumberFormat="1" applyFill="1" applyBorder="1" applyAlignment="1">
      <alignment horizontal="center"/>
    </xf>
    <xf numFmtId="3" fontId="31" fillId="0" borderId="6" xfId="9" applyNumberFormat="1" applyFont="1" applyBorder="1" applyAlignment="1">
      <alignment horizontal="center"/>
    </xf>
    <xf numFmtId="3" fontId="35" fillId="0" borderId="6" xfId="9" applyNumberFormat="1" applyFont="1" applyBorder="1"/>
    <xf numFmtId="3" fontId="31" fillId="7" borderId="6" xfId="9" applyNumberFormat="1" applyFill="1" applyBorder="1"/>
    <xf numFmtId="49" fontId="35" fillId="0" borderId="6" xfId="9" applyNumberFormat="1" applyFont="1" applyBorder="1" applyAlignment="1">
      <alignment horizontal="center"/>
    </xf>
    <xf numFmtId="3" fontId="31" fillId="0" borderId="0" xfId="9" applyNumberFormat="1" applyBorder="1"/>
    <xf numFmtId="3" fontId="31" fillId="0" borderId="6" xfId="9" applyNumberFormat="1" applyBorder="1"/>
    <xf numFmtId="3" fontId="35" fillId="0" borderId="0" xfId="9" applyNumberFormat="1" applyFont="1"/>
    <xf numFmtId="0" fontId="31" fillId="0" borderId="0" xfId="9"/>
    <xf numFmtId="3" fontId="36" fillId="7" borderId="6" xfId="9" applyNumberFormat="1" applyFont="1" applyFill="1" applyBorder="1"/>
    <xf numFmtId="3" fontId="36" fillId="0" borderId="6" xfId="9" applyNumberFormat="1" applyFont="1" applyFill="1" applyBorder="1"/>
    <xf numFmtId="3" fontId="35" fillId="0" borderId="6" xfId="10" applyNumberFormat="1" applyFont="1" applyFill="1" applyBorder="1" applyAlignment="1">
      <alignment horizontal="right" vertical="center"/>
    </xf>
    <xf numFmtId="0" fontId="35" fillId="0" borderId="6" xfId="10" applyFont="1" applyFill="1" applyBorder="1" applyAlignment="1">
      <alignment vertical="center"/>
    </xf>
    <xf numFmtId="3" fontId="31" fillId="0" borderId="6" xfId="9" applyNumberFormat="1" applyFont="1" applyBorder="1"/>
    <xf numFmtId="3" fontId="11" fillId="0" borderId="6" xfId="9" applyNumberFormat="1" applyFont="1" applyBorder="1" applyAlignment="1">
      <alignment horizontal="right"/>
    </xf>
    <xf numFmtId="3" fontId="37" fillId="0" borderId="6" xfId="10" applyNumberFormat="1" applyFont="1" applyFill="1" applyBorder="1" applyAlignment="1">
      <alignment horizontal="right"/>
    </xf>
    <xf numFmtId="3" fontId="37" fillId="0" borderId="6" xfId="10" applyNumberFormat="1" applyFont="1" applyFill="1" applyBorder="1"/>
    <xf numFmtId="0" fontId="37" fillId="0" borderId="6" xfId="10" applyFont="1" applyFill="1" applyBorder="1"/>
    <xf numFmtId="0" fontId="37" fillId="0" borderId="6" xfId="10" applyFont="1" applyFill="1" applyBorder="1" applyAlignment="1">
      <alignment horizontal="right"/>
    </xf>
    <xf numFmtId="3" fontId="31" fillId="7" borderId="6" xfId="9" applyNumberFormat="1" applyFont="1" applyFill="1" applyBorder="1"/>
    <xf numFmtId="0" fontId="36" fillId="7" borderId="6" xfId="9" applyFont="1" applyFill="1" applyBorder="1" applyAlignment="1">
      <alignment horizontal="center"/>
    </xf>
    <xf numFmtId="0" fontId="36" fillId="0" borderId="6" xfId="9" applyFont="1" applyFill="1" applyBorder="1" applyAlignment="1">
      <alignment horizontal="center"/>
    </xf>
    <xf numFmtId="0" fontId="35" fillId="0" borderId="23" xfId="9" applyFont="1" applyBorder="1" applyAlignment="1">
      <alignment horizontal="center"/>
    </xf>
    <xf numFmtId="0" fontId="31" fillId="0" borderId="23" xfId="9" applyFont="1" applyBorder="1"/>
    <xf numFmtId="3" fontId="38" fillId="0" borderId="6" xfId="9" applyNumberFormat="1" applyFont="1" applyFill="1" applyBorder="1" applyAlignment="1">
      <alignment vertical="center"/>
    </xf>
    <xf numFmtId="0" fontId="38" fillId="0" borderId="6" xfId="9" applyFont="1" applyFill="1" applyBorder="1" applyAlignment="1">
      <alignment vertical="center"/>
    </xf>
    <xf numFmtId="3" fontId="37" fillId="0" borderId="6" xfId="9" applyNumberFormat="1" applyFont="1" applyFill="1" applyBorder="1" applyAlignment="1">
      <alignment horizontal="right"/>
    </xf>
    <xf numFmtId="3" fontId="37" fillId="0" borderId="6" xfId="9" applyNumberFormat="1" applyFont="1" applyFill="1" applyBorder="1"/>
    <xf numFmtId="0" fontId="37" fillId="0" borderId="6" xfId="9" applyFont="1" applyFill="1" applyBorder="1"/>
    <xf numFmtId="0" fontId="35" fillId="0" borderId="6" xfId="9" applyFont="1" applyBorder="1" applyAlignment="1">
      <alignment horizontal="center"/>
    </xf>
    <xf numFmtId="0" fontId="31" fillId="0" borderId="6" xfId="9" applyBorder="1"/>
    <xf numFmtId="0" fontId="31" fillId="0" borderId="0" xfId="9" applyFill="1"/>
    <xf numFmtId="4" fontId="35" fillId="7" borderId="6" xfId="9" applyNumberFormat="1" applyFont="1" applyFill="1" applyBorder="1" applyAlignment="1">
      <alignment horizontal="right"/>
    </xf>
    <xf numFmtId="3" fontId="39" fillId="7" borderId="6" xfId="9" applyNumberFormat="1" applyFont="1" applyFill="1" applyBorder="1" applyAlignment="1">
      <alignment wrapText="1"/>
    </xf>
    <xf numFmtId="4" fontId="35" fillId="0" borderId="6" xfId="9" applyNumberFormat="1" applyFont="1" applyFill="1" applyBorder="1" applyAlignment="1">
      <alignment horizontal="right"/>
    </xf>
    <xf numFmtId="3" fontId="39" fillId="0" borderId="6" xfId="9" applyNumberFormat="1" applyFont="1" applyFill="1" applyBorder="1" applyAlignment="1">
      <alignment wrapText="1"/>
    </xf>
    <xf numFmtId="4" fontId="35" fillId="0" borderId="6" xfId="9" applyNumberFormat="1" applyFont="1" applyBorder="1" applyAlignment="1">
      <alignment horizontal="right"/>
    </xf>
    <xf numFmtId="3" fontId="39" fillId="0" borderId="6" xfId="9" applyNumberFormat="1" applyFont="1" applyBorder="1" applyAlignment="1">
      <alignment wrapText="1"/>
    </xf>
    <xf numFmtId="0" fontId="35" fillId="0" borderId="6" xfId="9" applyFont="1" applyBorder="1" applyAlignment="1">
      <alignment wrapText="1"/>
    </xf>
    <xf numFmtId="3" fontId="40" fillId="0" borderId="0" xfId="9" applyNumberFormat="1" applyFont="1"/>
    <xf numFmtId="3" fontId="40" fillId="0" borderId="0" xfId="9" applyNumberFormat="1" applyFont="1" applyFill="1"/>
    <xf numFmtId="4" fontId="37" fillId="7" borderId="6" xfId="9" applyNumberFormat="1" applyFont="1" applyFill="1" applyBorder="1" applyAlignment="1">
      <alignment horizontal="right"/>
    </xf>
    <xf numFmtId="3" fontId="37" fillId="7" borderId="6" xfId="9" applyNumberFormat="1" applyFont="1" applyFill="1" applyBorder="1" applyAlignment="1">
      <alignment wrapText="1"/>
    </xf>
    <xf numFmtId="4" fontId="37" fillId="0" borderId="6" xfId="9" applyNumberFormat="1" applyFont="1" applyFill="1" applyBorder="1" applyAlignment="1">
      <alignment horizontal="right"/>
    </xf>
    <xf numFmtId="3" fontId="37" fillId="0" borderId="6" xfId="9" applyNumberFormat="1" applyFont="1" applyFill="1" applyBorder="1" applyAlignment="1">
      <alignment wrapText="1"/>
    </xf>
    <xf numFmtId="4" fontId="37" fillId="0" borderId="6" xfId="9" applyNumberFormat="1" applyFont="1" applyBorder="1" applyAlignment="1">
      <alignment horizontal="right"/>
    </xf>
    <xf numFmtId="3" fontId="37" fillId="0" borderId="6" xfId="9" applyNumberFormat="1" applyFont="1" applyBorder="1" applyAlignment="1">
      <alignment wrapText="1"/>
    </xf>
    <xf numFmtId="0" fontId="37" fillId="0" borderId="6" xfId="9" applyFont="1" applyBorder="1" applyAlignment="1">
      <alignment wrapText="1"/>
    </xf>
    <xf numFmtId="3" fontId="37" fillId="3" borderId="6" xfId="9" applyNumberFormat="1" applyFont="1" applyFill="1" applyBorder="1" applyAlignment="1">
      <alignment wrapText="1"/>
    </xf>
    <xf numFmtId="0" fontId="37" fillId="0" borderId="6" xfId="9" applyFont="1" applyFill="1" applyBorder="1" applyAlignment="1">
      <alignment wrapText="1"/>
    </xf>
    <xf numFmtId="3" fontId="37" fillId="7" borderId="6" xfId="9" applyNumberFormat="1" applyFont="1" applyFill="1" applyBorder="1" applyAlignment="1"/>
    <xf numFmtId="3" fontId="37" fillId="0" borderId="6" xfId="9" applyNumberFormat="1" applyFont="1" applyFill="1" applyBorder="1" applyAlignment="1"/>
    <xf numFmtId="3" fontId="37" fillId="3" borderId="6" xfId="9" applyNumberFormat="1" applyFont="1" applyFill="1" applyBorder="1" applyAlignment="1"/>
    <xf numFmtId="0" fontId="37" fillId="0" borderId="6" xfId="9" applyFont="1" applyBorder="1" applyAlignment="1"/>
    <xf numFmtId="4" fontId="37" fillId="0" borderId="6" xfId="9" applyNumberFormat="1" applyFont="1" applyBorder="1" applyAlignment="1">
      <alignment wrapText="1"/>
    </xf>
    <xf numFmtId="4" fontId="35" fillId="7" borderId="6" xfId="9" applyNumberFormat="1" applyFont="1" applyFill="1" applyBorder="1" applyAlignment="1">
      <alignment horizontal="center" vertical="center" wrapText="1"/>
    </xf>
    <xf numFmtId="4" fontId="35" fillId="0" borderId="6" xfId="9" applyNumberFormat="1" applyFont="1" applyFill="1" applyBorder="1" applyAlignment="1">
      <alignment horizontal="center" vertical="center" wrapText="1"/>
    </xf>
    <xf numFmtId="4" fontId="35" fillId="0" borderId="6" xfId="9" applyNumberFormat="1" applyFont="1" applyBorder="1" applyAlignment="1">
      <alignment horizontal="center" vertical="center" wrapText="1"/>
    </xf>
    <xf numFmtId="0" fontId="35" fillId="0" borderId="6" xfId="9" applyFont="1" applyBorder="1" applyAlignment="1">
      <alignment horizontal="center" vertical="center" wrapText="1"/>
    </xf>
    <xf numFmtId="4" fontId="41" fillId="0" borderId="0" xfId="9" applyNumberFormat="1" applyFont="1"/>
    <xf numFmtId="4" fontId="41" fillId="0" borderId="0" xfId="9" applyNumberFormat="1" applyFont="1" applyFill="1"/>
    <xf numFmtId="3" fontId="15" fillId="7" borderId="35" xfId="11" applyNumberFormat="1" applyFont="1" applyFill="1" applyBorder="1"/>
    <xf numFmtId="4" fontId="41" fillId="7" borderId="45" xfId="11" applyNumberFormat="1" applyFont="1" applyFill="1" applyBorder="1"/>
    <xf numFmtId="4" fontId="41" fillId="0" borderId="45" xfId="11" applyNumberFormat="1" applyFont="1" applyFill="1" applyBorder="1"/>
    <xf numFmtId="4" fontId="11" fillId="0" borderId="6" xfId="12" applyNumberFormat="1" applyFont="1" applyFill="1" applyBorder="1"/>
    <xf numFmtId="0" fontId="11" fillId="0" borderId="4" xfId="12" applyFont="1" applyFill="1" applyBorder="1" applyAlignment="1">
      <alignment horizontal="left"/>
    </xf>
    <xf numFmtId="4" fontId="41" fillId="7" borderId="35" xfId="11" applyNumberFormat="1" applyFont="1" applyFill="1" applyBorder="1"/>
    <xf numFmtId="4" fontId="41" fillId="0" borderId="35" xfId="11" applyNumberFormat="1" applyFont="1" applyFill="1" applyBorder="1"/>
    <xf numFmtId="3" fontId="15" fillId="7" borderId="46" xfId="11" applyNumberFormat="1" applyFont="1" applyFill="1" applyBorder="1"/>
    <xf numFmtId="4" fontId="41" fillId="7" borderId="6" xfId="12" applyNumberFormat="1" applyFont="1" applyFill="1" applyBorder="1"/>
    <xf numFmtId="4" fontId="41" fillId="0" borderId="6" xfId="12" applyNumberFormat="1" applyFont="1" applyFill="1" applyBorder="1"/>
    <xf numFmtId="4" fontId="42" fillId="7" borderId="6" xfId="12" applyNumberFormat="1" applyFont="1" applyFill="1" applyBorder="1"/>
    <xf numFmtId="4" fontId="42" fillId="0" borderId="6" xfId="12" applyNumberFormat="1" applyFont="1" applyFill="1" applyBorder="1"/>
    <xf numFmtId="4" fontId="43" fillId="0" borderId="6" xfId="12" applyNumberFormat="1" applyFont="1" applyFill="1" applyBorder="1"/>
    <xf numFmtId="0" fontId="43" fillId="0" borderId="4" xfId="12" applyFont="1" applyFill="1" applyBorder="1" applyAlignment="1">
      <alignment horizontal="left"/>
    </xf>
    <xf numFmtId="49" fontId="42" fillId="0" borderId="0" xfId="9" applyNumberFormat="1" applyFont="1" applyAlignment="1">
      <alignment horizontal="right"/>
    </xf>
    <xf numFmtId="49" fontId="42" fillId="0" borderId="0" xfId="9" applyNumberFormat="1" applyFont="1" applyFill="1" applyAlignment="1">
      <alignment horizontal="right"/>
    </xf>
    <xf numFmtId="0" fontId="36" fillId="0" borderId="0" xfId="9" applyFont="1" applyFill="1"/>
    <xf numFmtId="0" fontId="36" fillId="0" borderId="0" xfId="9" applyFont="1"/>
    <xf numFmtId="3" fontId="42" fillId="7" borderId="6" xfId="9" applyNumberFormat="1" applyFont="1" applyFill="1" applyBorder="1" applyAlignment="1">
      <alignment wrapText="1"/>
    </xf>
    <xf numFmtId="3" fontId="42" fillId="0" borderId="6" xfId="9" applyNumberFormat="1" applyFont="1" applyFill="1" applyBorder="1" applyAlignment="1">
      <alignment wrapText="1"/>
    </xf>
    <xf numFmtId="3" fontId="35" fillId="0" borderId="6" xfId="9" applyNumberFormat="1" applyFont="1" applyFill="1" applyBorder="1" applyAlignment="1">
      <alignment wrapText="1"/>
    </xf>
    <xf numFmtId="3" fontId="35" fillId="0" borderId="6" xfId="9" applyNumberFormat="1" applyFont="1" applyBorder="1" applyAlignment="1">
      <alignment wrapText="1"/>
    </xf>
    <xf numFmtId="3" fontId="41" fillId="0" borderId="0" xfId="9" applyNumberFormat="1" applyFont="1" applyFill="1"/>
    <xf numFmtId="3" fontId="41" fillId="7" borderId="6" xfId="9" applyNumberFormat="1" applyFont="1" applyFill="1" applyBorder="1" applyAlignment="1">
      <alignment wrapText="1"/>
    </xf>
    <xf numFmtId="3" fontId="41" fillId="0" borderId="6" xfId="9" applyNumberFormat="1" applyFont="1" applyFill="1" applyBorder="1" applyAlignment="1">
      <alignment wrapText="1"/>
    </xf>
    <xf numFmtId="3" fontId="41" fillId="7" borderId="6" xfId="9" applyNumberFormat="1" applyFont="1" applyFill="1" applyBorder="1" applyAlignment="1"/>
    <xf numFmtId="3" fontId="41" fillId="0" borderId="6" xfId="9" applyNumberFormat="1" applyFont="1" applyFill="1" applyBorder="1" applyAlignment="1"/>
    <xf numFmtId="3" fontId="37" fillId="0" borderId="6" xfId="9" applyNumberFormat="1" applyFont="1" applyBorder="1" applyAlignment="1"/>
    <xf numFmtId="4" fontId="42" fillId="7" borderId="6" xfId="9" applyNumberFormat="1" applyFont="1" applyFill="1" applyBorder="1" applyAlignment="1">
      <alignment horizontal="center" vertical="center" wrapText="1"/>
    </xf>
    <xf numFmtId="4" fontId="42" fillId="0" borderId="6" xfId="9" applyNumberFormat="1" applyFont="1" applyFill="1" applyBorder="1" applyAlignment="1">
      <alignment horizontal="center" vertical="center" wrapText="1"/>
    </xf>
    <xf numFmtId="3" fontId="31" fillId="8" borderId="6" xfId="9" applyNumberFormat="1" applyFont="1" applyFill="1" applyBorder="1"/>
    <xf numFmtId="3" fontId="31" fillId="8" borderId="0" xfId="9" applyNumberFormat="1" applyFill="1"/>
    <xf numFmtId="0" fontId="4" fillId="0" borderId="5" xfId="1" applyFont="1" applyBorder="1" applyAlignment="1">
      <alignment vertical="center" wrapText="1"/>
    </xf>
    <xf numFmtId="0" fontId="4" fillId="0" borderId="0" xfId="1" applyFont="1" applyFill="1" applyAlignment="1">
      <alignment vertical="center"/>
    </xf>
    <xf numFmtId="0" fontId="20" fillId="0" borderId="6" xfId="1" applyFont="1" applyFill="1" applyBorder="1" applyAlignment="1">
      <alignment vertical="center" wrapText="1"/>
    </xf>
    <xf numFmtId="3" fontId="20" fillId="0" borderId="6" xfId="1" applyNumberFormat="1" applyFont="1" applyFill="1" applyBorder="1" applyAlignment="1">
      <alignment vertical="center" wrapText="1"/>
    </xf>
    <xf numFmtId="164" fontId="4" fillId="0" borderId="7" xfId="1" applyNumberFormat="1" applyFont="1" applyFill="1" applyBorder="1" applyAlignment="1">
      <alignment horizontal="right" vertical="center"/>
    </xf>
    <xf numFmtId="49" fontId="4" fillId="0" borderId="6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left" vertical="center" wrapText="1"/>
    </xf>
    <xf numFmtId="0" fontId="4" fillId="0" borderId="7" xfId="3" applyFont="1" applyFill="1" applyBorder="1" applyAlignment="1">
      <alignment horizontal="justify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3" fontId="4" fillId="0" borderId="6" xfId="0" applyNumberFormat="1" applyFont="1" applyBorder="1" applyAlignment="1">
      <alignment vertical="center"/>
    </xf>
    <xf numFmtId="3" fontId="5" fillId="4" borderId="23" xfId="0" applyNumberFormat="1" applyFont="1" applyFill="1" applyBorder="1" applyAlignment="1">
      <alignment vertical="center"/>
    </xf>
    <xf numFmtId="0" fontId="4" fillId="4" borderId="2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0" fontId="29" fillId="0" borderId="19" xfId="0" applyFont="1" applyFill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0" fontId="4" fillId="4" borderId="18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3" fontId="28" fillId="0" borderId="6" xfId="1" applyNumberFormat="1" applyFont="1" applyFill="1" applyBorder="1" applyAlignment="1">
      <alignment horizontal="right" vertical="center"/>
    </xf>
    <xf numFmtId="0" fontId="44" fillId="0" borderId="0" xfId="1" applyFont="1" applyFill="1" applyAlignment="1"/>
    <xf numFmtId="0" fontId="4" fillId="0" borderId="4" xfId="3" applyFont="1" applyFill="1" applyBorder="1" applyAlignment="1">
      <alignment horizontal="left" vertical="center" wrapText="1"/>
    </xf>
    <xf numFmtId="0" fontId="45" fillId="0" borderId="0" xfId="14" applyFont="1"/>
    <xf numFmtId="0" fontId="46" fillId="0" borderId="0" xfId="14" applyFont="1" applyAlignment="1">
      <alignment horizontal="center"/>
    </xf>
    <xf numFmtId="0" fontId="5" fillId="0" borderId="0" xfId="14" applyFont="1" applyAlignment="1">
      <alignment horizontal="left"/>
    </xf>
    <xf numFmtId="0" fontId="47" fillId="0" borderId="0" xfId="14" applyFont="1" applyAlignment="1"/>
    <xf numFmtId="3" fontId="47" fillId="0" borderId="0" xfId="14" applyNumberFormat="1" applyFont="1"/>
    <xf numFmtId="0" fontId="47" fillId="0" borderId="0" xfId="1" applyFont="1" applyAlignment="1">
      <alignment wrapText="1"/>
    </xf>
    <xf numFmtId="0" fontId="47" fillId="0" borderId="0" xfId="14" applyFont="1"/>
    <xf numFmtId="0" fontId="5" fillId="0" borderId="47" xfId="14" applyFont="1" applyBorder="1" applyAlignment="1">
      <alignment horizontal="center" vertical="center" wrapText="1"/>
    </xf>
    <xf numFmtId="0" fontId="5" fillId="0" borderId="48" xfId="14" applyFont="1" applyBorder="1" applyAlignment="1">
      <alignment horizontal="center" vertical="center" wrapText="1"/>
    </xf>
    <xf numFmtId="3" fontId="5" fillId="0" borderId="49" xfId="14" applyNumberFormat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4" fillId="0" borderId="4" xfId="14" applyNumberFormat="1" applyFont="1" applyFill="1" applyBorder="1" applyAlignment="1">
      <alignment horizontal="center" vertical="center"/>
    </xf>
    <xf numFmtId="3" fontId="4" fillId="0" borderId="6" xfId="14" applyNumberFormat="1" applyFont="1" applyFill="1" applyBorder="1" applyAlignment="1">
      <alignment vertical="center"/>
    </xf>
    <xf numFmtId="0" fontId="4" fillId="0" borderId="22" xfId="1" applyFont="1" applyFill="1" applyBorder="1" applyAlignment="1">
      <alignment horizontal="justify" vertical="center" wrapText="1"/>
    </xf>
    <xf numFmtId="3" fontId="4" fillId="0" borderId="23" xfId="14" applyNumberFormat="1" applyFont="1" applyFill="1" applyBorder="1" applyAlignment="1">
      <alignment vertical="center"/>
    </xf>
    <xf numFmtId="0" fontId="4" fillId="0" borderId="30" xfId="14" applyNumberFormat="1" applyFont="1" applyFill="1" applyBorder="1" applyAlignment="1">
      <alignment horizontal="center" vertical="center"/>
    </xf>
    <xf numFmtId="0" fontId="4" fillId="0" borderId="45" xfId="15" applyFont="1" applyFill="1" applyBorder="1" applyAlignment="1">
      <alignment horizontal="left" vertical="center" wrapText="1"/>
    </xf>
    <xf numFmtId="0" fontId="4" fillId="0" borderId="51" xfId="1" applyFont="1" applyFill="1" applyBorder="1" applyAlignment="1">
      <alignment horizontal="center" vertical="center"/>
    </xf>
    <xf numFmtId="0" fontId="4" fillId="0" borderId="52" xfId="1" applyFont="1" applyFill="1" applyBorder="1" applyAlignment="1">
      <alignment horizontal="left" vertical="center" wrapText="1"/>
    </xf>
    <xf numFmtId="3" fontId="4" fillId="0" borderId="53" xfId="14" applyNumberFormat="1" applyFont="1" applyFill="1" applyBorder="1" applyAlignment="1">
      <alignment vertical="center"/>
    </xf>
    <xf numFmtId="0" fontId="4" fillId="0" borderId="54" xfId="1" applyFont="1" applyFill="1" applyBorder="1" applyAlignment="1">
      <alignment horizontal="justify" vertical="center" wrapText="1"/>
    </xf>
    <xf numFmtId="0" fontId="5" fillId="0" borderId="55" xfId="14" applyFont="1" applyFill="1" applyBorder="1" applyAlignment="1">
      <alignment horizontal="left"/>
    </xf>
    <xf numFmtId="0" fontId="5" fillId="0" borderId="56" xfId="14" applyFont="1" applyFill="1" applyBorder="1" applyAlignment="1"/>
    <xf numFmtId="3" fontId="5" fillId="0" borderId="57" xfId="1" applyNumberFormat="1" applyFont="1" applyFill="1" applyBorder="1" applyAlignment="1">
      <alignment wrapText="1"/>
    </xf>
    <xf numFmtId="0" fontId="48" fillId="0" borderId="58" xfId="1" applyFont="1" applyFill="1" applyBorder="1" applyAlignment="1">
      <alignment wrapText="1"/>
    </xf>
    <xf numFmtId="0" fontId="48" fillId="0" borderId="0" xfId="14" applyFont="1" applyFill="1"/>
    <xf numFmtId="0" fontId="48" fillId="0" borderId="0" xfId="14" applyFont="1" applyFill="1" applyBorder="1" applyAlignment="1">
      <alignment horizontal="left"/>
    </xf>
    <xf numFmtId="0" fontId="48" fillId="0" borderId="0" xfId="14" applyFont="1" applyFill="1" applyBorder="1" applyAlignment="1"/>
    <xf numFmtId="3" fontId="48" fillId="0" borderId="0" xfId="14" applyNumberFormat="1" applyFont="1" applyFill="1" applyBorder="1"/>
    <xf numFmtId="0" fontId="48" fillId="0" borderId="0" xfId="1" applyFont="1" applyFill="1" applyBorder="1" applyAlignment="1">
      <alignment wrapText="1"/>
    </xf>
    <xf numFmtId="0" fontId="48" fillId="0" borderId="0" xfId="14" applyFont="1" applyFill="1" applyBorder="1" applyAlignment="1">
      <alignment horizontal="center"/>
    </xf>
    <xf numFmtId="0" fontId="5" fillId="0" borderId="0" xfId="14" applyFont="1" applyFill="1" applyBorder="1" applyAlignment="1">
      <alignment horizontal="left"/>
    </xf>
    <xf numFmtId="0" fontId="5" fillId="0" borderId="0" xfId="14" applyFont="1" applyFill="1" applyBorder="1" applyAlignment="1"/>
    <xf numFmtId="3" fontId="5" fillId="0" borderId="0" xfId="14" applyNumberFormat="1" applyFont="1" applyFill="1" applyBorder="1"/>
    <xf numFmtId="0" fontId="5" fillId="0" borderId="0" xfId="1" applyFont="1" applyFill="1" applyBorder="1" applyAlignment="1">
      <alignment wrapText="1"/>
    </xf>
    <xf numFmtId="3" fontId="5" fillId="0" borderId="48" xfId="14" applyNumberFormat="1" applyFont="1" applyBorder="1" applyAlignment="1">
      <alignment horizontal="center" vertical="center" wrapText="1"/>
    </xf>
    <xf numFmtId="0" fontId="47" fillId="0" borderId="0" xfId="14" applyFont="1" applyFill="1"/>
    <xf numFmtId="3" fontId="4" fillId="0" borderId="61" xfId="14" applyNumberFormat="1" applyFont="1" applyFill="1" applyBorder="1" applyAlignment="1">
      <alignment vertical="center"/>
    </xf>
    <xf numFmtId="0" fontId="4" fillId="0" borderId="62" xfId="1" applyFont="1" applyFill="1" applyBorder="1" applyAlignment="1">
      <alignment horizontal="justify" vertical="center" wrapText="1"/>
    </xf>
    <xf numFmtId="3" fontId="4" fillId="0" borderId="20" xfId="14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justify" vertical="center" wrapText="1"/>
    </xf>
    <xf numFmtId="0" fontId="4" fillId="0" borderId="64" xfId="1" applyFont="1" applyFill="1" applyBorder="1" applyAlignment="1">
      <alignment horizontal="justify" vertical="center" wrapText="1"/>
    </xf>
    <xf numFmtId="0" fontId="4" fillId="0" borderId="24" xfId="1" applyFont="1" applyFill="1" applyBorder="1" applyAlignment="1">
      <alignment horizontal="justify" vertical="center" wrapText="1"/>
    </xf>
    <xf numFmtId="3" fontId="4" fillId="0" borderId="52" xfId="14" applyNumberFormat="1" applyFont="1" applyFill="1" applyBorder="1" applyAlignment="1">
      <alignment vertical="center"/>
    </xf>
    <xf numFmtId="0" fontId="4" fillId="0" borderId="67" xfId="1" applyFont="1" applyFill="1" applyBorder="1" applyAlignment="1">
      <alignment horizontal="justify" vertical="center" wrapText="1"/>
    </xf>
    <xf numFmtId="0" fontId="48" fillId="0" borderId="41" xfId="14" applyFont="1" applyFill="1" applyBorder="1" applyAlignment="1"/>
    <xf numFmtId="3" fontId="5" fillId="0" borderId="41" xfId="14" applyNumberFormat="1" applyFont="1" applyFill="1" applyBorder="1"/>
    <xf numFmtId="0" fontId="48" fillId="0" borderId="0" xfId="14" applyFont="1"/>
    <xf numFmtId="3" fontId="48" fillId="0" borderId="68" xfId="14" applyNumberFormat="1" applyFont="1" applyFill="1" applyBorder="1"/>
    <xf numFmtId="0" fontId="48" fillId="0" borderId="68" xfId="1" applyFont="1" applyFill="1" applyBorder="1" applyAlignment="1">
      <alignment wrapText="1"/>
    </xf>
    <xf numFmtId="0" fontId="47" fillId="0" borderId="0" xfId="1" applyFont="1" applyFill="1" applyBorder="1" applyAlignment="1">
      <alignment wrapText="1"/>
    </xf>
    <xf numFmtId="0" fontId="5" fillId="0" borderId="69" xfId="14" applyFont="1" applyFill="1" applyBorder="1" applyAlignment="1">
      <alignment horizontal="left"/>
    </xf>
    <xf numFmtId="0" fontId="5" fillId="0" borderId="69" xfId="14" applyFont="1" applyFill="1" applyBorder="1" applyAlignment="1"/>
    <xf numFmtId="3" fontId="5" fillId="0" borderId="69" xfId="14" applyNumberFormat="1" applyFont="1" applyFill="1" applyBorder="1"/>
    <xf numFmtId="0" fontId="4" fillId="0" borderId="69" xfId="1" applyFont="1" applyFill="1" applyBorder="1" applyAlignment="1">
      <alignment wrapText="1"/>
    </xf>
    <xf numFmtId="0" fontId="4" fillId="0" borderId="51" xfId="14" applyFont="1" applyFill="1" applyBorder="1" applyAlignment="1">
      <alignment horizontal="center" vertical="center"/>
    </xf>
    <xf numFmtId="0" fontId="4" fillId="0" borderId="52" xfId="15" applyFont="1" applyFill="1" applyBorder="1" applyAlignment="1">
      <alignment horizontal="left" vertical="center" wrapText="1"/>
    </xf>
    <xf numFmtId="0" fontId="48" fillId="0" borderId="70" xfId="1" applyFont="1" applyFill="1" applyBorder="1" applyAlignment="1">
      <alignment wrapText="1"/>
    </xf>
    <xf numFmtId="0" fontId="48" fillId="0" borderId="68" xfId="14" applyFont="1" applyFill="1" applyBorder="1" applyAlignment="1">
      <alignment horizontal="center"/>
    </xf>
    <xf numFmtId="0" fontId="48" fillId="0" borderId="68" xfId="14" applyFont="1" applyFill="1" applyBorder="1" applyAlignment="1"/>
    <xf numFmtId="0" fontId="47" fillId="0" borderId="68" xfId="1" applyFont="1" applyFill="1" applyBorder="1" applyAlignment="1">
      <alignment wrapText="1"/>
    </xf>
    <xf numFmtId="0" fontId="5" fillId="0" borderId="71" xfId="14" applyFont="1" applyBorder="1" applyAlignment="1">
      <alignment horizontal="center" vertical="center" wrapText="1"/>
    </xf>
    <xf numFmtId="0" fontId="5" fillId="0" borderId="72" xfId="14" applyFont="1" applyBorder="1" applyAlignment="1">
      <alignment horizontal="center" vertical="center" wrapText="1"/>
    </xf>
    <xf numFmtId="3" fontId="5" fillId="0" borderId="72" xfId="14" applyNumberFormat="1" applyFont="1" applyBorder="1" applyAlignment="1">
      <alignment horizontal="center" vertical="center" wrapText="1"/>
    </xf>
    <xf numFmtId="0" fontId="47" fillId="0" borderId="0" xfId="14" applyFont="1" applyFill="1" applyAlignment="1"/>
    <xf numFmtId="0" fontId="4" fillId="0" borderId="7" xfId="1" applyFont="1" applyFill="1" applyBorder="1" applyAlignment="1">
      <alignment horizontal="left" vertical="center" wrapText="1"/>
    </xf>
    <xf numFmtId="0" fontId="45" fillId="0" borderId="0" xfId="1" applyFont="1" applyBorder="1" applyAlignment="1">
      <alignment horizontal="left"/>
    </xf>
    <xf numFmtId="3" fontId="5" fillId="0" borderId="73" xfId="14" applyNumberFormat="1" applyFont="1" applyFill="1" applyBorder="1"/>
    <xf numFmtId="0" fontId="48" fillId="0" borderId="18" xfId="1" applyFont="1" applyFill="1" applyBorder="1" applyAlignment="1">
      <alignment wrapText="1"/>
    </xf>
    <xf numFmtId="0" fontId="47" fillId="0" borderId="0" xfId="14" applyFont="1" applyAlignment="1">
      <alignment horizontal="center"/>
    </xf>
    <xf numFmtId="0" fontId="47" fillId="0" borderId="0" xfId="14" applyFont="1" applyBorder="1" applyAlignment="1"/>
    <xf numFmtId="0" fontId="4" fillId="0" borderId="5" xfId="1" applyFont="1" applyFill="1" applyBorder="1" applyAlignment="1">
      <alignment horizontal="left" vertical="center" wrapText="1"/>
    </xf>
    <xf numFmtId="3" fontId="31" fillId="10" borderId="6" xfId="9" applyNumberFormat="1" applyFill="1" applyBorder="1"/>
    <xf numFmtId="0" fontId="49" fillId="0" borderId="0" xfId="1" applyFont="1" applyFill="1"/>
    <xf numFmtId="0" fontId="4" fillId="0" borderId="8" xfId="1" applyFont="1" applyFill="1" applyBorder="1" applyAlignment="1">
      <alignment horizontal="left" vertical="center" wrapText="1"/>
    </xf>
    <xf numFmtId="0" fontId="5" fillId="0" borderId="34" xfId="3" applyFont="1" applyFill="1" applyBorder="1" applyAlignment="1">
      <alignment vertical="center" wrapText="1"/>
    </xf>
    <xf numFmtId="0" fontId="5" fillId="0" borderId="22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0" borderId="8" xfId="3" applyFont="1" applyFill="1" applyBorder="1" applyAlignment="1">
      <alignment vertical="center"/>
    </xf>
    <xf numFmtId="0" fontId="5" fillId="0" borderId="34" xfId="3" applyFont="1" applyFill="1" applyBorder="1" applyAlignment="1">
      <alignment vertical="center"/>
    </xf>
    <xf numFmtId="0" fontId="5" fillId="0" borderId="22" xfId="3" applyFont="1" applyFill="1" applyBorder="1" applyAlignment="1">
      <alignment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0" borderId="40" xfId="14" applyFont="1" applyFill="1" applyBorder="1" applyAlignment="1">
      <alignment horizontal="left"/>
    </xf>
    <xf numFmtId="0" fontId="4" fillId="0" borderId="30" xfId="14" applyFont="1" applyFill="1" applyBorder="1" applyAlignment="1">
      <alignment horizontal="center" vertical="center"/>
    </xf>
    <xf numFmtId="0" fontId="4" fillId="0" borderId="65" xfId="14" applyFont="1" applyFill="1" applyBorder="1" applyAlignment="1">
      <alignment horizontal="center" vertical="center"/>
    </xf>
    <xf numFmtId="0" fontId="4" fillId="0" borderId="23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4" fillId="0" borderId="4" xfId="14" applyFont="1" applyFill="1" applyBorder="1" applyAlignment="1">
      <alignment horizontal="center" vertical="center"/>
    </xf>
    <xf numFmtId="0" fontId="4" fillId="0" borderId="6" xfId="15" applyFont="1" applyFill="1" applyBorder="1" applyAlignment="1">
      <alignment horizontal="left" vertical="center" wrapText="1"/>
    </xf>
    <xf numFmtId="0" fontId="4" fillId="0" borderId="59" xfId="14" applyFont="1" applyFill="1" applyBorder="1" applyAlignment="1">
      <alignment horizontal="center" vertical="center"/>
    </xf>
    <xf numFmtId="0" fontId="4" fillId="0" borderId="60" xfId="15" applyFont="1" applyFill="1" applyBorder="1" applyAlignment="1">
      <alignment horizontal="left" vertical="center" wrapText="1"/>
    </xf>
    <xf numFmtId="0" fontId="3" fillId="0" borderId="0" xfId="1" applyFont="1" applyFill="1" applyAlignment="1"/>
    <xf numFmtId="0" fontId="5" fillId="0" borderId="0" xfId="3" applyFont="1" applyAlignment="1">
      <alignment vertical="center" wrapText="1"/>
    </xf>
    <xf numFmtId="4" fontId="5" fillId="0" borderId="0" xfId="3" applyNumberFormat="1" applyFont="1" applyAlignment="1">
      <alignment vertical="center"/>
    </xf>
    <xf numFmtId="49" fontId="5" fillId="2" borderId="34" xfId="4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165" fontId="4" fillId="0" borderId="6" xfId="3" applyNumberFormat="1" applyFont="1" applyFill="1" applyBorder="1" applyAlignment="1">
      <alignment horizontal="right" vertical="center"/>
    </xf>
    <xf numFmtId="0" fontId="4" fillId="0" borderId="5" xfId="3" applyNumberFormat="1" applyFont="1" applyFill="1" applyBorder="1" applyAlignment="1">
      <alignment horizontal="center" vertical="center" wrapText="1"/>
    </xf>
    <xf numFmtId="3" fontId="4" fillId="9" borderId="0" xfId="3" applyNumberFormat="1" applyFont="1" applyFill="1" applyAlignment="1">
      <alignment vertical="center"/>
    </xf>
    <xf numFmtId="0" fontId="5" fillId="0" borderId="8" xfId="3" applyFont="1" applyFill="1" applyBorder="1" applyAlignment="1">
      <alignment horizontal="left" vertical="center"/>
    </xf>
    <xf numFmtId="49" fontId="4" fillId="0" borderId="6" xfId="3" applyNumberFormat="1" applyFont="1" applyFill="1" applyBorder="1" applyAlignment="1">
      <alignment vertical="center" wrapText="1"/>
    </xf>
    <xf numFmtId="49" fontId="4" fillId="0" borderId="5" xfId="3" applyNumberFormat="1" applyFont="1" applyFill="1" applyBorder="1" applyAlignment="1">
      <alignment horizontal="center" vertical="center" wrapText="1"/>
    </xf>
    <xf numFmtId="3" fontId="4" fillId="0" borderId="6" xfId="3" applyNumberFormat="1" applyFont="1" applyFill="1" applyBorder="1" applyAlignment="1">
      <alignment horizontal="center" vertical="center" wrapText="1"/>
    </xf>
    <xf numFmtId="0" fontId="52" fillId="0" borderId="15" xfId="3" applyFont="1" applyBorder="1" applyAlignment="1">
      <alignment vertical="center"/>
    </xf>
    <xf numFmtId="0" fontId="52" fillId="0" borderId="32" xfId="3" applyFont="1" applyFill="1" applyBorder="1" applyAlignment="1">
      <alignment vertical="center" wrapText="1"/>
    </xf>
    <xf numFmtId="3" fontId="52" fillId="0" borderId="32" xfId="3" applyNumberFormat="1" applyFont="1" applyBorder="1" applyAlignment="1">
      <alignment vertical="center" wrapText="1"/>
    </xf>
    <xf numFmtId="0" fontId="52" fillId="0" borderId="32" xfId="3" applyFont="1" applyBorder="1" applyAlignment="1">
      <alignment vertical="center" wrapText="1"/>
    </xf>
    <xf numFmtId="49" fontId="52" fillId="0" borderId="19" xfId="3" applyNumberFormat="1" applyFont="1" applyFill="1" applyBorder="1" applyAlignment="1">
      <alignment horizontal="justify" vertical="center"/>
    </xf>
    <xf numFmtId="0" fontId="52" fillId="0" borderId="0" xfId="3" applyFont="1" applyAlignment="1">
      <alignment vertical="center"/>
    </xf>
    <xf numFmtId="3" fontId="52" fillId="0" borderId="0" xfId="3" applyNumberFormat="1" applyFont="1" applyAlignment="1">
      <alignment vertical="center"/>
    </xf>
    <xf numFmtId="0" fontId="53" fillId="0" borderId="0" xfId="3" applyFont="1" applyAlignment="1">
      <alignment vertical="center"/>
    </xf>
    <xf numFmtId="3" fontId="53" fillId="0" borderId="0" xfId="3" applyNumberFormat="1" applyFont="1" applyAlignment="1">
      <alignment vertical="center"/>
    </xf>
    <xf numFmtId="0" fontId="52" fillId="0" borderId="0" xfId="5" applyFont="1" applyFill="1" applyAlignment="1">
      <alignment vertical="center"/>
    </xf>
    <xf numFmtId="0" fontId="53" fillId="0" borderId="0" xfId="3" applyFont="1" applyFill="1" applyAlignment="1">
      <alignment vertical="center"/>
    </xf>
    <xf numFmtId="4" fontId="52" fillId="0" borderId="0" xfId="3" applyNumberFormat="1" applyFont="1" applyFill="1" applyAlignment="1">
      <alignment vertical="center"/>
    </xf>
    <xf numFmtId="4" fontId="54" fillId="0" borderId="0" xfId="3" applyNumberFormat="1" applyFont="1" applyFill="1" applyBorder="1" applyAlignment="1">
      <alignment horizontal="right" vertical="center"/>
    </xf>
    <xf numFmtId="4" fontId="53" fillId="0" borderId="0" xfId="3" applyNumberFormat="1" applyFont="1" applyAlignment="1">
      <alignment vertical="center"/>
    </xf>
    <xf numFmtId="0" fontId="55" fillId="0" borderId="0" xfId="6" applyFont="1"/>
    <xf numFmtId="49" fontId="4" fillId="0" borderId="4" xfId="3" applyNumberFormat="1" applyFont="1" applyFill="1" applyBorder="1" applyAlignment="1">
      <alignment horizontal="left" vertical="center" wrapText="1"/>
    </xf>
    <xf numFmtId="0" fontId="56" fillId="0" borderId="0" xfId="0" applyFont="1"/>
    <xf numFmtId="0" fontId="4" fillId="0" borderId="30" xfId="14" applyFont="1" applyFill="1" applyBorder="1" applyAlignment="1">
      <alignment horizontal="center" vertical="center"/>
    </xf>
    <xf numFmtId="0" fontId="4" fillId="0" borderId="65" xfId="14" applyFont="1" applyFill="1" applyBorder="1" applyAlignment="1">
      <alignment horizontal="center" vertical="center"/>
    </xf>
    <xf numFmtId="0" fontId="4" fillId="0" borderId="23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4" fillId="0" borderId="4" xfId="14" applyFont="1" applyFill="1" applyBorder="1" applyAlignment="1">
      <alignment horizontal="center" vertical="center"/>
    </xf>
    <xf numFmtId="0" fontId="4" fillId="0" borderId="6" xfId="15" applyFont="1" applyFill="1" applyBorder="1" applyAlignment="1">
      <alignment horizontal="left" vertical="center" wrapText="1"/>
    </xf>
    <xf numFmtId="0" fontId="11" fillId="0" borderId="0" xfId="1" applyFont="1" applyFill="1" applyAlignment="1"/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Fill="1" applyAlignment="1">
      <alignment horizontal="left" wrapText="1"/>
    </xf>
    <xf numFmtId="0" fontId="5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1" fillId="0" borderId="5" xfId="1" applyBorder="1" applyAlignment="1">
      <alignment wrapText="1"/>
    </xf>
    <xf numFmtId="0" fontId="5" fillId="3" borderId="8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2" borderId="13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5" fillId="2" borderId="36" xfId="3" applyFont="1" applyFill="1" applyBorder="1" applyAlignment="1">
      <alignment horizontal="left" vertical="center" wrapText="1"/>
    </xf>
    <xf numFmtId="0" fontId="4" fillId="0" borderId="17" xfId="3" applyFont="1" applyBorder="1" applyAlignment="1">
      <alignment vertical="center"/>
    </xf>
    <xf numFmtId="0" fontId="5" fillId="2" borderId="8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2" borderId="4" xfId="3" applyFont="1" applyFill="1" applyBorder="1" applyAlignment="1">
      <alignment vertical="center" wrapText="1"/>
    </xf>
    <xf numFmtId="0" fontId="4" fillId="0" borderId="6" xfId="3" applyFont="1" applyBorder="1" applyAlignment="1">
      <alignment vertical="center"/>
    </xf>
    <xf numFmtId="0" fontId="2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25" xfId="3" applyNumberFormat="1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33" xfId="1" applyNumberFormat="1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vertical="center"/>
    </xf>
    <xf numFmtId="0" fontId="1" fillId="0" borderId="26" xfId="1" applyFont="1" applyBorder="1" applyAlignment="1">
      <alignment vertical="center"/>
    </xf>
    <xf numFmtId="0" fontId="51" fillId="0" borderId="26" xfId="16" applyFont="1" applyBorder="1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 wrapText="1"/>
    </xf>
    <xf numFmtId="0" fontId="5" fillId="0" borderId="34" xfId="1" applyFont="1" applyFill="1" applyBorder="1" applyAlignment="1">
      <alignment horizontal="left" vertical="center" wrapText="1"/>
    </xf>
    <xf numFmtId="0" fontId="5" fillId="0" borderId="22" xfId="1" applyFont="1" applyFill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25" fillId="0" borderId="26" xfId="7" applyBorder="1" applyAlignment="1">
      <alignment horizontal="center" vertical="center" wrapText="1"/>
    </xf>
    <xf numFmtId="0" fontId="25" fillId="0" borderId="27" xfId="7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34" xfId="1" applyFont="1" applyFill="1" applyBorder="1" applyAlignment="1">
      <alignment horizontal="left" vertical="center"/>
    </xf>
    <xf numFmtId="0" fontId="1" fillId="0" borderId="22" xfId="1" applyBorder="1" applyAlignment="1">
      <alignment vertical="center"/>
    </xf>
    <xf numFmtId="0" fontId="5" fillId="0" borderId="2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 wrapText="1"/>
    </xf>
    <xf numFmtId="0" fontId="26" fillId="0" borderId="0" xfId="7" applyFont="1" applyFill="1" applyAlignment="1">
      <alignment vertical="center"/>
    </xf>
    <xf numFmtId="0" fontId="26" fillId="0" borderId="0" xfId="7" applyFont="1" applyFill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4" fontId="5" fillId="0" borderId="25" xfId="1" applyNumberFormat="1" applyFont="1" applyBorder="1" applyAlignment="1">
      <alignment horizontal="center" vertical="center" wrapText="1"/>
    </xf>
    <xf numFmtId="4" fontId="5" fillId="0" borderId="41" xfId="1" applyNumberFormat="1" applyFont="1" applyBorder="1" applyAlignment="1">
      <alignment horizontal="center" vertical="center" wrapText="1"/>
    </xf>
    <xf numFmtId="4" fontId="5" fillId="2" borderId="25" xfId="1" applyNumberFormat="1" applyFont="1" applyFill="1" applyBorder="1" applyAlignment="1">
      <alignment horizontal="center" vertical="center" wrapText="1"/>
    </xf>
    <xf numFmtId="4" fontId="5" fillId="2" borderId="41" xfId="1" applyNumberFormat="1" applyFont="1" applyFill="1" applyBorder="1" applyAlignment="1">
      <alignment horizontal="center" vertical="center"/>
    </xf>
    <xf numFmtId="4" fontId="5" fillId="0" borderId="25" xfId="1" applyNumberFormat="1" applyFont="1" applyFill="1" applyBorder="1" applyAlignment="1">
      <alignment horizontal="center" vertical="center" wrapText="1"/>
    </xf>
    <xf numFmtId="0" fontId="1" fillId="0" borderId="41" xfId="13" applyBorder="1" applyAlignment="1">
      <alignment horizontal="center" vertical="center"/>
    </xf>
    <xf numFmtId="4" fontId="5" fillId="0" borderId="33" xfId="1" applyNumberFormat="1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/>
    </xf>
    <xf numFmtId="0" fontId="1" fillId="0" borderId="27" xfId="1" applyBorder="1" applyAlignment="1">
      <alignment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1" fillId="0" borderId="21" xfId="1" applyBorder="1" applyAlignment="1">
      <alignment vertical="center"/>
    </xf>
    <xf numFmtId="0" fontId="5" fillId="4" borderId="8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37" xfId="0" applyFont="1" applyFill="1" applyBorder="1" applyAlignment="1">
      <alignment horizontal="left" vertical="center"/>
    </xf>
    <xf numFmtId="0" fontId="5" fillId="4" borderId="38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" fontId="5" fillId="2" borderId="14" xfId="3" applyNumberFormat="1" applyFont="1" applyFill="1" applyBorder="1" applyAlignment="1">
      <alignment horizontal="center" vertical="center" wrapText="1"/>
    </xf>
    <xf numFmtId="4" fontId="5" fillId="2" borderId="5" xfId="3" applyNumberFormat="1" applyFont="1" applyFill="1" applyBorder="1" applyAlignment="1">
      <alignment horizontal="center" vertical="center"/>
    </xf>
    <xf numFmtId="4" fontId="5" fillId="4" borderId="2" xfId="3" applyNumberFormat="1" applyFont="1" applyFill="1" applyBorder="1" applyAlignment="1">
      <alignment horizontal="center" vertical="center" wrapText="1"/>
    </xf>
    <xf numFmtId="4" fontId="5" fillId="4" borderId="6" xfId="3" applyNumberFormat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4" fontId="5" fillId="2" borderId="3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/>
    </xf>
    <xf numFmtId="0" fontId="5" fillId="0" borderId="40" xfId="14" applyFont="1" applyFill="1" applyBorder="1" applyAlignment="1">
      <alignment horizontal="left"/>
    </xf>
    <xf numFmtId="0" fontId="15" fillId="0" borderId="41" xfId="1" applyFont="1" applyBorder="1" applyAlignment="1">
      <alignment horizontal="left"/>
    </xf>
    <xf numFmtId="0" fontId="5" fillId="0" borderId="15" xfId="14" applyFont="1" applyFill="1" applyBorder="1" applyAlignment="1">
      <alignment horizontal="left"/>
    </xf>
    <xf numFmtId="0" fontId="5" fillId="0" borderId="16" xfId="14" applyFont="1" applyFill="1" applyBorder="1" applyAlignment="1">
      <alignment horizontal="left"/>
    </xf>
    <xf numFmtId="0" fontId="4" fillId="0" borderId="30" xfId="14" applyFont="1" applyFill="1" applyBorder="1" applyAlignment="1">
      <alignment horizontal="center" vertical="center"/>
    </xf>
    <xf numFmtId="0" fontId="4" fillId="0" borderId="44" xfId="14" applyFont="1" applyFill="1" applyBorder="1" applyAlignment="1">
      <alignment horizontal="center" vertical="center"/>
    </xf>
    <xf numFmtId="0" fontId="4" fillId="0" borderId="23" xfId="15" applyFont="1" applyFill="1" applyBorder="1" applyAlignment="1">
      <alignment horizontal="left" vertical="center" wrapText="1"/>
    </xf>
    <xf numFmtId="0" fontId="4" fillId="0" borderId="63" xfId="15" applyFont="1" applyFill="1" applyBorder="1" applyAlignment="1">
      <alignment horizontal="left" vertical="center" wrapText="1"/>
    </xf>
    <xf numFmtId="0" fontId="4" fillId="0" borderId="30" xfId="14" applyFont="1" applyFill="1" applyBorder="1" applyAlignment="1">
      <alignment horizontal="center" vertical="center" wrapText="1"/>
    </xf>
    <xf numFmtId="0" fontId="4" fillId="0" borderId="44" xfId="14" applyFont="1" applyFill="1" applyBorder="1" applyAlignment="1">
      <alignment horizontal="center" vertical="center" wrapText="1"/>
    </xf>
    <xf numFmtId="0" fontId="4" fillId="0" borderId="4" xfId="14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left" vertical="center" wrapText="1"/>
    </xf>
    <xf numFmtId="0" fontId="4" fillId="0" borderId="65" xfId="14" applyFont="1" applyFill="1" applyBorder="1" applyAlignment="1">
      <alignment horizontal="center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4" fillId="0" borderId="65" xfId="14" applyFont="1" applyFill="1" applyBorder="1" applyAlignment="1">
      <alignment horizontal="center" vertical="center"/>
    </xf>
    <xf numFmtId="0" fontId="4" fillId="0" borderId="66" xfId="14" applyFont="1" applyFill="1" applyBorder="1" applyAlignment="1">
      <alignment horizontal="center" vertical="center" wrapText="1"/>
    </xf>
    <xf numFmtId="0" fontId="4" fillId="0" borderId="53" xfId="15" applyFont="1" applyFill="1" applyBorder="1" applyAlignment="1">
      <alignment horizontal="left" vertical="center" wrapText="1"/>
    </xf>
    <xf numFmtId="0" fontId="4" fillId="0" borderId="4" xfId="14" applyFont="1" applyFill="1" applyBorder="1" applyAlignment="1">
      <alignment horizontal="center" vertical="center"/>
    </xf>
    <xf numFmtId="0" fontId="2" fillId="0" borderId="0" xfId="14" applyFont="1" applyAlignment="1">
      <alignment horizontal="center"/>
    </xf>
    <xf numFmtId="0" fontId="4" fillId="0" borderId="59" xfId="14" applyFont="1" applyFill="1" applyBorder="1" applyAlignment="1">
      <alignment horizontal="center" vertical="center" wrapText="1"/>
    </xf>
    <xf numFmtId="0" fontId="4" fillId="0" borderId="60" xfId="15" applyFont="1" applyFill="1" applyBorder="1" applyAlignment="1">
      <alignment horizontal="left" vertical="center" wrapText="1"/>
    </xf>
    <xf numFmtId="0" fontId="35" fillId="0" borderId="29" xfId="9" applyFont="1" applyBorder="1" applyAlignment="1">
      <alignment horizontal="center"/>
    </xf>
  </cellXfs>
  <cellStyles count="17">
    <cellStyle name="Normální" xfId="0" builtinId="0"/>
    <cellStyle name="Normální 2" xfId="1"/>
    <cellStyle name="Normální 3" xfId="2"/>
    <cellStyle name="Normální 3 2" xfId="7"/>
    <cellStyle name="Normální 3 2 2" xfId="16"/>
    <cellStyle name="Normální 4" xfId="8"/>
    <cellStyle name="Normální 4 2" xfId="12"/>
    <cellStyle name="Normální 4 3" xfId="13"/>
    <cellStyle name="normální_10_BILANCEE" xfId="11"/>
    <cellStyle name="normální_Akce EU - tabulka" xfId="5"/>
    <cellStyle name="normální_Akce EU - tabulka(tom)-final" xfId="6"/>
    <cellStyle name="normální_EU akce-upr 2" xfId="3"/>
    <cellStyle name="normální_Metodika k RS od 1.5.2005" xfId="15"/>
    <cellStyle name="normální_Rozborová tab. příjmů" xfId="14"/>
    <cellStyle name="normální_Rozpočet 12-2005 - Grafy" xfId="9"/>
    <cellStyle name="normální_Výroční zpráva 2002" xfId="10"/>
    <cellStyle name="Procenta 2" xfId="4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6.xml"/><Relationship Id="rId10" Type="http://schemas.openxmlformats.org/officeDocument/2006/relationships/chartsheet" Target="chartsheets/sheet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chartsheet" Target="chartsheets/sheet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006128"/>
        <c:axId val="449009656"/>
      </c:barChart>
      <c:catAx>
        <c:axId val="4490061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9656"/>
        <c:crosses val="autoZero"/>
        <c:auto val="1"/>
        <c:lblAlgn val="ctr"/>
        <c:lblOffset val="100"/>
        <c:tickMarkSkip val="1"/>
        <c:noMultiLvlLbl val="0"/>
      </c:catAx>
      <c:valAx>
        <c:axId val="44900965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2016 až 2019, 
návrh rozpočtu Moravskoslezského kraje na rok 2020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59050581660463E-2"/>
                  <c:y val="-3.3353101202914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853135009769427E-2"/>
                  <c:y val="-2.9785827397204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188123634814585E-2"/>
                  <c:y val="-1.038089612892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597339478434378E-2"/>
                  <c:y val="-1.778613710660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597339478434378E-2"/>
                  <c:y val="-2.667920565991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I.s'!$Q$8:$U$8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'Zdrojová data I.s'!$Q$9:$U$9</c:f>
              <c:numCache>
                <c:formatCode>#,##0</c:formatCode>
                <c:ptCount val="5"/>
                <c:pt idx="0">
                  <c:v>8053332</c:v>
                </c:pt>
                <c:pt idx="1">
                  <c:v>7886430</c:v>
                </c:pt>
                <c:pt idx="2">
                  <c:v>9352498</c:v>
                </c:pt>
                <c:pt idx="3">
                  <c:v>10284570</c:v>
                </c:pt>
                <c:pt idx="4">
                  <c:v>10787896</c:v>
                </c:pt>
              </c:numCache>
            </c:numRef>
          </c:val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942169833505506E-2"/>
                  <c:y val="-4.1801841484848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280319475788844E-2"/>
                  <c:y val="2.0540396274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971242886659628E-2"/>
                  <c:y val="-2.348522135943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21926608714919E-2"/>
                  <c:y val="-2.22326713832607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417556920803264E-2"/>
                  <c:y val="-2.399704220042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092280374925144E-2"/>
                  <c:y val="-4.90869880608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I.s'!$Q$8:$U$8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'Zdrojová data I.s'!$Q$10:$U$10</c:f>
              <c:numCache>
                <c:formatCode>#,##0</c:formatCode>
                <c:ptCount val="5"/>
                <c:pt idx="0">
                  <c:v>12351887</c:v>
                </c:pt>
                <c:pt idx="1">
                  <c:v>14595144</c:v>
                </c:pt>
                <c:pt idx="2">
                  <c:v>16794678</c:v>
                </c:pt>
                <c:pt idx="3">
                  <c:v>19631198</c:v>
                </c:pt>
              </c:numCache>
            </c:numRef>
          </c:val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78114576249230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219266087149308E-2"/>
                  <c:y val="-2.0009404244934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7841192695864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I.s'!$Q$8:$U$8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'Zdrojová data I.s'!$Q$11:$U$11</c:f>
              <c:numCache>
                <c:formatCode>#,##0</c:formatCode>
                <c:ptCount val="5"/>
                <c:pt idx="4">
                  <c:v>21392269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49007696"/>
        <c:axId val="449008088"/>
        <c:axId val="0"/>
      </c:bar3DChart>
      <c:catAx>
        <c:axId val="4490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8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08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456310679609E-3"/>
              <c:y val="0.523810425985218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7696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515115429831692"/>
          <c:y val="0.96296462150818019"/>
          <c:w val="0.71604819279569354"/>
          <c:h val="2.998241495538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2016 až 2019,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2020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222507134634938E-2"/>
                  <c:y val="-7.32425019263999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99527663688372E-2"/>
                  <c:y val="-4.5932532265421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004794018272813E-2"/>
                  <c:y val="-6.7707917800470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5401933493749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540193349374833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s'!$Q$9:$U$9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'Zdrojová data II. a III. s'!$Q$10:$U$10</c:f>
              <c:numCache>
                <c:formatCode>#,##0</c:formatCode>
                <c:ptCount val="5"/>
                <c:pt idx="0">
                  <c:v>5330950</c:v>
                </c:pt>
                <c:pt idx="1">
                  <c:v>5771300</c:v>
                </c:pt>
                <c:pt idx="2">
                  <c:v>6427050</c:v>
                </c:pt>
                <c:pt idx="3">
                  <c:v>7030550</c:v>
                </c:pt>
                <c:pt idx="4">
                  <c:v>7340300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0475247624528638E-2"/>
                  <c:y val="-7.2491129025933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33976573207301E-2"/>
                  <c:y val="-7.74306550395240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630132976517447E-2"/>
                  <c:y val="-8.2368126281514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601288995831975E-3"/>
                  <c:y val="-8.496732354101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573419266388789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s'!$Q$9:$U$9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'Zdrojová data II. a III. s'!$Q$11:$U$11</c:f>
              <c:numCache>
                <c:formatCode>#,##0</c:formatCode>
                <c:ptCount val="5"/>
                <c:pt idx="0">
                  <c:v>140391</c:v>
                </c:pt>
                <c:pt idx="1">
                  <c:v>164820</c:v>
                </c:pt>
                <c:pt idx="2">
                  <c:v>613120</c:v>
                </c:pt>
                <c:pt idx="3">
                  <c:v>563161</c:v>
                </c:pt>
                <c:pt idx="4">
                  <c:v>585252</c:v>
                </c:pt>
              </c:numCache>
            </c:numRef>
          </c:val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5416008989033826E-2"/>
                  <c:y val="1.378177378770028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497634770332947E-2"/>
                  <c:y val="-3.5622381400411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225435593435289E-2"/>
                  <c:y val="-4.5280224072881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601288995832218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933548165972037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s'!$Q$9:$U$9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'Zdrojová data II. a III. s'!$Q$12:$U$12</c:f>
              <c:numCache>
                <c:formatCode>#,##0</c:formatCode>
                <c:ptCount val="5"/>
                <c:pt idx="0">
                  <c:v>40980</c:v>
                </c:pt>
                <c:pt idx="1">
                  <c:v>55000</c:v>
                </c:pt>
                <c:pt idx="2">
                  <c:v>66000</c:v>
                </c:pt>
                <c:pt idx="3">
                  <c:v>41450</c:v>
                </c:pt>
                <c:pt idx="4">
                  <c:v>36450</c:v>
                </c:pt>
              </c:numCache>
            </c:numRef>
          </c:val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887350309649781E-3"/>
                  <c:y val="-1.7639842652390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436679790026302E-2"/>
                  <c:y val="-3.9414258862882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738407699037595E-2"/>
                  <c:y val="-7.2317648392322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080386698749617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s'!$Q$9:$U$9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'Zdrojová data II. a III. s'!$Q$13:$U$13</c:f>
              <c:numCache>
                <c:formatCode>#,##0</c:formatCode>
                <c:ptCount val="5"/>
                <c:pt idx="0">
                  <c:v>2541011</c:v>
                </c:pt>
                <c:pt idx="1">
                  <c:v>974346</c:v>
                </c:pt>
                <c:pt idx="2">
                  <c:v>1130957</c:v>
                </c:pt>
                <c:pt idx="3">
                  <c:v>1809816</c:v>
                </c:pt>
                <c:pt idx="4">
                  <c:v>2233393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449009264"/>
        <c:axId val="449010048"/>
        <c:axId val="0"/>
      </c:bar3DChart>
      <c:catAx>
        <c:axId val="4490092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10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9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2016 až 2019,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2020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587218525870101E-2"/>
                  <c:y val="-6.5215765987948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4923931604051E-2"/>
                  <c:y val="-6.5804515946343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689765929556369E-2"/>
                  <c:y val="-8.3232852782906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540193349374833E-2"/>
                  <c:y val="-3.89429067511840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1800644497916109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s'!$Q$2:$U$2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'Zdrojová data II. a III. s'!$Q$3:$U$3</c:f>
              <c:numCache>
                <c:formatCode>#,##0</c:formatCode>
                <c:ptCount val="5"/>
                <c:pt idx="0">
                  <c:v>5123867</c:v>
                </c:pt>
                <c:pt idx="1">
                  <c:v>5704252</c:v>
                </c:pt>
                <c:pt idx="2">
                  <c:v>6456472</c:v>
                </c:pt>
                <c:pt idx="3">
                  <c:v>6996283</c:v>
                </c:pt>
                <c:pt idx="4">
                  <c:v>7490726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075433377233152E-2"/>
                  <c:y val="-9.8261029987945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658093109454492E-2"/>
                  <c:y val="-1.1648049958110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5740757888472759E-2"/>
                  <c:y val="-1.082563985997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900322248958055E-2"/>
                  <c:y val="-1.0620915442627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720257799166444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s'!$Q$2:$U$2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'Zdrojová data II. a III. s'!$Q$4:$U$4</c:f>
              <c:numCache>
                <c:formatCode>#,##0</c:formatCode>
                <c:ptCount val="5"/>
                <c:pt idx="0">
                  <c:v>1689119</c:v>
                </c:pt>
                <c:pt idx="1">
                  <c:v>2182178</c:v>
                </c:pt>
                <c:pt idx="2">
                  <c:v>2896026</c:v>
                </c:pt>
                <c:pt idx="3">
                  <c:v>3288287</c:v>
                </c:pt>
                <c:pt idx="4">
                  <c:v>3297170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9011224"/>
        <c:axId val="503495384"/>
        <c:axId val="0"/>
      </c:bar3DChart>
      <c:catAx>
        <c:axId val="449011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03495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5384"/>
        <c:scaling>
          <c:orientation val="minMax"/>
          <c:max val="8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1224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s'!$B$10:$K$10</c:f>
              <c:numCache>
                <c:formatCode>#,##0</c:formatCode>
                <c:ptCount val="6"/>
                <c:pt idx="0">
                  <c:v>1245018</c:v>
                </c:pt>
                <c:pt idx="1">
                  <c:v>3847124</c:v>
                </c:pt>
                <c:pt idx="2">
                  <c:v>4045313</c:v>
                </c:pt>
                <c:pt idx="3">
                  <c:v>4328690</c:v>
                </c:pt>
                <c:pt idx="4">
                  <c:v>4532498</c:v>
                </c:pt>
                <c:pt idx="5">
                  <c:v>4121475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s'!$B$11:$K$11</c:f>
              <c:numCache>
                <c:formatCode>#,##0</c:formatCode>
                <c:ptCount val="6"/>
                <c:pt idx="0">
                  <c:v>85840</c:v>
                </c:pt>
                <c:pt idx="1">
                  <c:v>131499</c:v>
                </c:pt>
                <c:pt idx="2">
                  <c:v>208296</c:v>
                </c:pt>
                <c:pt idx="3">
                  <c:v>97807</c:v>
                </c:pt>
                <c:pt idx="4">
                  <c:v>183697</c:v>
                </c:pt>
                <c:pt idx="5">
                  <c:v>169579</c:v>
                </c:pt>
              </c:numCache>
            </c:numRef>
          </c:val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s'!$B$12:$K$12</c:f>
              <c:numCache>
                <c:formatCode>#,##0</c:formatCode>
                <c:ptCount val="6"/>
                <c:pt idx="0">
                  <c:v>10300</c:v>
                </c:pt>
                <c:pt idx="1">
                  <c:v>40000</c:v>
                </c:pt>
                <c:pt idx="2">
                  <c:v>40000</c:v>
                </c:pt>
                <c:pt idx="3">
                  <c:v>40500</c:v>
                </c:pt>
                <c:pt idx="4">
                  <c:v>58500</c:v>
                </c:pt>
                <c:pt idx="5">
                  <c:v>45730</c:v>
                </c:pt>
              </c:numCache>
            </c:numRef>
          </c:val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s'!$B$13:$K$13</c:f>
              <c:numCache>
                <c:formatCode>#,##0</c:formatCode>
                <c:ptCount val="6"/>
                <c:pt idx="0">
                  <c:v>2089000</c:v>
                </c:pt>
                <c:pt idx="1">
                  <c:v>680213</c:v>
                </c:pt>
                <c:pt idx="2">
                  <c:v>774335</c:v>
                </c:pt>
                <c:pt idx="3">
                  <c:v>1925572.7</c:v>
                </c:pt>
                <c:pt idx="4">
                  <c:v>2098388</c:v>
                </c:pt>
                <c:pt idx="5">
                  <c:v>1689276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3496168"/>
        <c:axId val="503494600"/>
      </c:barChart>
      <c:catAx>
        <c:axId val="503496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4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s'!$B$3:$K$3</c:f>
              <c:numCache>
                <c:formatCode>#,##0</c:formatCode>
                <c:ptCount val="6"/>
                <c:pt idx="0">
                  <c:v>2804755</c:v>
                </c:pt>
                <c:pt idx="1">
                  <c:v>3835304</c:v>
                </c:pt>
                <c:pt idx="2">
                  <c:v>3597607</c:v>
                </c:pt>
                <c:pt idx="3">
                  <c:v>4148674</c:v>
                </c:pt>
                <c:pt idx="4">
                  <c:v>4386633</c:v>
                </c:pt>
                <c:pt idx="5">
                  <c:v>4426857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s'!$B$4:$K$4</c:f>
              <c:numCache>
                <c:formatCode>#,##0</c:formatCode>
                <c:ptCount val="6"/>
                <c:pt idx="0">
                  <c:v>661403</c:v>
                </c:pt>
                <c:pt idx="1">
                  <c:v>1357532</c:v>
                </c:pt>
                <c:pt idx="2">
                  <c:v>1720337</c:v>
                </c:pt>
                <c:pt idx="3">
                  <c:v>3443896</c:v>
                </c:pt>
                <c:pt idx="4">
                  <c:v>3154116</c:v>
                </c:pt>
                <c:pt idx="5">
                  <c:v>3001307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3496952"/>
        <c:axId val="503497344"/>
        <c:axId val="0"/>
      </c:bar3DChart>
      <c:catAx>
        <c:axId val="503496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7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2020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explosion val="37"/>
          <c:dLbls>
            <c:dLbl>
              <c:idx val="0"/>
              <c:layout>
                <c:manualLayout>
                  <c:x val="-9.2547010913808167E-2"/>
                  <c:y val="1.296052749320135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8807775402613714E-2"/>
                  <c:y val="-4.99739996644794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306692535523965E-2"/>
                  <c:y val="6.836808714302225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9873636980821631E-2"/>
                  <c:y val="0.1035243208091832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058979941395715E-2"/>
                  <c:y val="6.346423486172488E-2"/>
                </c:manualLayout>
              </c:layout>
              <c:tx>
                <c:rich>
                  <a:bodyPr/>
                  <a:lstStyle/>
                  <a:p>
                    <a:fld id="{6561CCC3-206B-4693-8AAF-66B8D8D06DE2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</a:t>
                    </a:r>
                    <a:fld id="{CDBC4FBD-B094-41B8-B59B-491FA9676973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1.3523002203475444E-2"/>
                  <c:y val="0.1516178330355295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20020906905028E-2"/>
                  <c:y val="5.762273136827999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IV.'!$AB$2:$AB$8</c:f>
              <c:numCache>
                <c:formatCode>#,##0</c:formatCode>
                <c:ptCount val="7"/>
                <c:pt idx="0">
                  <c:v>585252</c:v>
                </c:pt>
                <c:pt idx="1">
                  <c:v>7340300</c:v>
                </c:pt>
                <c:pt idx="2">
                  <c:v>36450</c:v>
                </c:pt>
                <c:pt idx="3">
                  <c:v>1635206</c:v>
                </c:pt>
                <c:pt idx="4">
                  <c:v>312465</c:v>
                </c:pt>
                <c:pt idx="5">
                  <c:v>156273</c:v>
                </c:pt>
                <c:pt idx="6">
                  <c:v>129449</c:v>
                </c:pt>
              </c:numCache>
            </c:numRef>
          </c:val>
        </c:ser>
        <c:ser>
          <c:idx val="1"/>
          <c:order val="1"/>
          <c:explosion val="37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IV.'!$AC$2:$AC$8</c:f>
              <c:numCache>
                <c:formatCode>#,##0.00</c:formatCode>
                <c:ptCount val="7"/>
                <c:pt idx="0">
                  <c:v>5.7403563079213704</c:v>
                </c:pt>
                <c:pt idx="1">
                  <c:v>71.996229670356087</c:v>
                </c:pt>
                <c:pt idx="2">
                  <c:v>0.35751434838964063</c:v>
                </c:pt>
                <c:pt idx="3">
                  <c:v>16.038672361394532</c:v>
                </c:pt>
                <c:pt idx="4">
                  <c:v>3.0647660046521001</c:v>
                </c:pt>
                <c:pt idx="5">
                  <c:v>1.5327802404909276</c:v>
                </c:pt>
                <c:pt idx="6">
                  <c:v>1.2696810667953522</c:v>
                </c:pt>
              </c:numCache>
            </c:numRef>
          </c:val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5 - Struktura návrhu rozpočtu Moravskoslezského kraje na rok 2020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5312499999999996"/>
          <c:h val="0.65824915824915819"/>
        </c:manualLayout>
      </c:layout>
      <c:pie3DChart>
        <c:varyColors val="1"/>
        <c:ser>
          <c:idx val="0"/>
          <c:order val="0"/>
          <c:explosion val="12"/>
          <c:dLbls>
            <c:dLbl>
              <c:idx val="0"/>
              <c:layout>
                <c:manualLayout>
                  <c:x val="-7.7464438732543023E-2"/>
                  <c:y val="-7.53819055394178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741428454192419E-2"/>
                  <c:y val="-5.36495054416720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130660695940138E-2"/>
                  <c:y val="-0.255426827830277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665427202586772E-2"/>
                  <c:y val="-3.373436906493627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7213362777370865E-2"/>
                  <c:y val="-8.97923970636764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2764810922848515E-2"/>
                  <c:y val="-6.33560186051677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VI.'!$AB$3:$AB$9</c:f>
              <c:numCache>
                <c:formatCode>#,##0</c:formatCode>
                <c:ptCount val="7"/>
                <c:pt idx="0">
                  <c:v>675342</c:v>
                </c:pt>
                <c:pt idx="1">
                  <c:v>287965</c:v>
                </c:pt>
                <c:pt idx="2">
                  <c:v>3473523</c:v>
                </c:pt>
                <c:pt idx="3">
                  <c:v>2862200</c:v>
                </c:pt>
                <c:pt idx="4">
                  <c:v>267428</c:v>
                </c:pt>
                <c:pt idx="5">
                  <c:v>1212471</c:v>
                </c:pt>
                <c:pt idx="6">
                  <c:v>2008967</c:v>
                </c:pt>
              </c:numCache>
            </c:numRef>
          </c:val>
        </c:ser>
        <c:ser>
          <c:idx val="1"/>
          <c:order val="1"/>
          <c:explosion val="12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VI.'!$AC$3:$AC$9</c:f>
              <c:numCache>
                <c:formatCode>#,##0.00</c:formatCode>
                <c:ptCount val="7"/>
                <c:pt idx="0">
                  <c:v>6.2601827084725326</c:v>
                </c:pt>
                <c:pt idx="1">
                  <c:v>2.6693342242083165</c:v>
                </c:pt>
                <c:pt idx="2">
                  <c:v>32.198335986924604</c:v>
                </c:pt>
                <c:pt idx="3">
                  <c:v>26.53158688218722</c:v>
                </c:pt>
                <c:pt idx="4">
                  <c:v>2.4789634605302089</c:v>
                </c:pt>
                <c:pt idx="5">
                  <c:v>11.239179539736014</c:v>
                </c:pt>
                <c:pt idx="6">
                  <c:v>18.6224171979411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6 - Struktura návrhu rozpočtu Moravskoslezského kraje na rok 2020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2020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explosion val="23"/>
          <c:dLbls>
            <c:dLbl>
              <c:idx val="0"/>
              <c:layout>
                <c:manualLayout>
                  <c:x val="0.11875096821702807"/>
                  <c:y val="4.7456926333832264E-2"/>
                </c:manualLayout>
              </c:layout>
              <c:tx>
                <c:rich>
                  <a:bodyPr/>
                  <a:lstStyle/>
                  <a:p>
                    <a:fld id="{7E52561F-8547-458D-BA30-122CA69C156F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/>
                      <a:t>332,3 mil. Kč</a:t>
                    </a:r>
                  </a:p>
                  <a:p>
                    <a:fld id="{DAD31BD7-149F-4670-9C16-267712104E4B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6.8084033996979824E-3"/>
                  <c:y val="8.4998266365534439E-2"/>
                </c:manualLayout>
              </c:layout>
              <c:tx>
                <c:rich>
                  <a:bodyPr/>
                  <a:lstStyle/>
                  <a:p>
                    <a:fld id="{DBBE0F33-0F90-4BDA-B883-E4854E818297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/>
                      <a:t>4,7 mil. Kč</a:t>
                    </a:r>
                  </a:p>
                  <a:p>
                    <a:fld id="{F0A2A97E-98FF-4CCA-A9D1-7946BD08FB85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1.8145429379292251E-2"/>
                  <c:y val="2.2723908550405611E-2"/>
                </c:manualLayout>
              </c:layout>
              <c:tx>
                <c:rich>
                  <a:bodyPr/>
                  <a:lstStyle/>
                  <a:p>
                    <a:fld id="{88EC6379-CD16-4313-8E1E-D9C7A5311DAA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/>
                      <a:t>223,4 mil. Kč</a:t>
                    </a:r>
                  </a:p>
                  <a:p>
                    <a:fld id="{00396D76-86E6-4BEA-AC57-9CBE74680E47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2.1514714923993013E-3"/>
                  <c:y val="7.7944640443542809E-2"/>
                </c:manualLayout>
              </c:layout>
              <c:tx>
                <c:rich>
                  <a:bodyPr/>
                  <a:lstStyle/>
                  <a:p>
                    <a:fld id="{1D9B03E6-1DB5-4189-AAE5-73884CAF3398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/>
                      <a:t>57,8 mil. Kč</a:t>
                    </a:r>
                  </a:p>
                  <a:p>
                    <a:fld id="{99B76F9B-BEC3-4447-A89C-36E60803167B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6.1109031440667438E-3"/>
                  <c:y val="-3.370994932234378E-2"/>
                </c:manualLayout>
              </c:layout>
              <c:tx>
                <c:rich>
                  <a:bodyPr/>
                  <a:lstStyle/>
                  <a:p>
                    <a:fld id="{BDF18C79-4FB2-4FF1-927A-8E1E54C67273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/>
                      <a:t>3,6 mil. Kč</a:t>
                    </a:r>
                  </a:p>
                  <a:p>
                    <a:fld id="{4B314A84-42BB-4E32-A5EF-BC37BAFE23FB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4.8429173470699804E-2"/>
                  <c:y val="-0.10328162870985653"/>
                </c:manualLayout>
              </c:layout>
              <c:tx>
                <c:rich>
                  <a:bodyPr/>
                  <a:lstStyle/>
                  <a:p>
                    <a:fld id="{BEDD8835-8AF0-4794-B771-F67A7C77F90A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/>
                      <a:t>433,1 mil. Kč</a:t>
                    </a:r>
                  </a:p>
                  <a:p>
                    <a:fld id="{A5AFA8D3-511F-4EBF-9795-2E8B53370922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5.2264519744605741E-2"/>
                  <c:y val="-5.6644938113514669E-2"/>
                </c:manualLayout>
              </c:layout>
              <c:tx>
                <c:rich>
                  <a:bodyPr/>
                  <a:lstStyle/>
                  <a:p>
                    <a:fld id="{F69B3481-96A0-48BE-A55B-C7BCAB52E042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145,5 mil. Kč</a:t>
                    </a:r>
                  </a:p>
                  <a:p>
                    <a:fld id="{7D335016-E45F-4D5F-B5C4-6CB0F7777E35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1.9738681241231189E-2"/>
                  <c:y val="-0.10160369132843232"/>
                </c:manualLayout>
              </c:layout>
              <c:tx>
                <c:rich>
                  <a:bodyPr/>
                  <a:lstStyle/>
                  <a:p>
                    <a:fld id="{F21F1288-7ECC-4882-8B65-733775702C8C}" type="CATEGORYNAME">
                      <a:rPr lang="en-US"/>
                      <a:pPr/>
                      <a:t>[NÁZEV KATEGORIE]</a:t>
                    </a:fld>
                    <a:endParaRPr lang="en-US" baseline="0"/>
                  </a:p>
                  <a:p>
                    <a:r>
                      <a:rPr lang="en-US" baseline="0"/>
                      <a:t>0,5 mil. Kč</a:t>
                    </a:r>
                  </a:p>
                  <a:p>
                    <a:fld id="{11FA1874-8B66-4472-BA99-847D5489708E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A14A969-6571-4CDA-9940-A32439EDEDD9}" type="CATEGORYNAME">
                      <a:rPr lang="en-US"/>
                      <a:pPr/>
                      <a:t>[NÁZEV KATEGORIE]</a:t>
                    </a:fld>
                    <a:r>
                      <a:rPr lang="en-US"/>
                      <a:t> </a:t>
                    </a:r>
                  </a:p>
                  <a:p>
                    <a:r>
                      <a:rPr lang="en-US"/>
                      <a:t>74,1 mil. Kč</a:t>
                    </a:r>
                  </a:p>
                  <a:p>
                    <a:fld id="{14B95024-F742-47D0-9914-79580CD0BFB1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-1.6434236066342121E-2"/>
                  <c:y val="8.9932559695816983E-2"/>
                </c:manualLayout>
              </c:layout>
              <c:tx>
                <c:rich>
                  <a:bodyPr/>
                  <a:lstStyle/>
                  <a:p>
                    <a:fld id="{63BF9827-B44C-494A-A1BE-D6E623885634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730,4 mil. Kč</a:t>
                    </a:r>
                  </a:p>
                  <a:p>
                    <a:fld id="{3197AB3D-5520-4BB2-939C-0074AEBC94DE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1.4170452779739379E-2"/>
                  <c:y val="2.5424415805892133E-2"/>
                </c:manualLayout>
              </c:layout>
              <c:tx>
                <c:rich>
                  <a:bodyPr/>
                  <a:lstStyle/>
                  <a:p>
                    <a:fld id="{6227E14F-692C-45BF-B1ED-3C51D6C7C8D3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/>
                      <a:t>3,5 mil. Kč</a:t>
                    </a:r>
                  </a:p>
                  <a:p>
                    <a:fld id="{16135BD2-22CE-49CD-81B2-F53D794154CB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VI.'!$A$20:$A$32</c:f>
              <c:strCache>
                <c:ptCount val="11"/>
                <c:pt idx="0">
                  <c:v>Doprava a chytrý region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Územní plánování a stavební řád</c:v>
                </c:pt>
                <c:pt idx="8">
                  <c:v>Zdravotnictví</c:v>
                </c:pt>
                <c:pt idx="9">
                  <c:v>Životní prostředí</c:v>
                </c:pt>
                <c:pt idx="10">
                  <c:v>Krajský úřad</c:v>
                </c:pt>
              </c:strCache>
            </c:strRef>
          </c:cat>
          <c:val>
            <c:numRef>
              <c:f>'Zdrojová data V.a VI.'!$AB$20:$AB$32</c:f>
              <c:numCache>
                <c:formatCode>#,##0</c:formatCode>
                <c:ptCount val="11"/>
                <c:pt idx="0">
                  <c:v>332328</c:v>
                </c:pt>
                <c:pt idx="1">
                  <c:v>4700</c:v>
                </c:pt>
                <c:pt idx="2">
                  <c:v>223383</c:v>
                </c:pt>
                <c:pt idx="3">
                  <c:v>57819</c:v>
                </c:pt>
                <c:pt idx="4">
                  <c:v>3620</c:v>
                </c:pt>
                <c:pt idx="5">
                  <c:v>433119</c:v>
                </c:pt>
                <c:pt idx="6">
                  <c:v>145534</c:v>
                </c:pt>
                <c:pt idx="7">
                  <c:v>500</c:v>
                </c:pt>
                <c:pt idx="8">
                  <c:v>74063</c:v>
                </c:pt>
                <c:pt idx="9">
                  <c:v>730401</c:v>
                </c:pt>
                <c:pt idx="10">
                  <c:v>3500</c:v>
                </c:pt>
              </c:numCache>
            </c:numRef>
          </c:val>
        </c:ser>
        <c:ser>
          <c:idx val="1"/>
          <c:order val="1"/>
          <c:explosion val="23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VI.'!$A$20:$A$32</c:f>
              <c:strCache>
                <c:ptCount val="11"/>
                <c:pt idx="0">
                  <c:v>Doprava a chytrý region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Územní plánování a stavební řád</c:v>
                </c:pt>
                <c:pt idx="8">
                  <c:v>Zdravotnictví</c:v>
                </c:pt>
                <c:pt idx="9">
                  <c:v>Životní prostředí</c:v>
                </c:pt>
                <c:pt idx="10">
                  <c:v>Krajský úřad</c:v>
                </c:pt>
              </c:strCache>
            </c:strRef>
          </c:cat>
          <c:val>
            <c:numRef>
              <c:f>'Zdrojová data V.a VI.'!$AC$20:$AC$32</c:f>
              <c:numCache>
                <c:formatCode>#,##0.00</c:formatCode>
                <c:ptCount val="11"/>
                <c:pt idx="0">
                  <c:v>16.542232898798236</c:v>
                </c:pt>
                <c:pt idx="1">
                  <c:v>0.23395108033133447</c:v>
                </c:pt>
                <c:pt idx="2">
                  <c:v>11.119296633543508</c:v>
                </c:pt>
                <c:pt idx="3">
                  <c:v>2.8780462795058357</c:v>
                </c:pt>
                <c:pt idx="4">
                  <c:v>0.18019210868072996</c:v>
                </c:pt>
                <c:pt idx="5">
                  <c:v>21.559288928090904</c:v>
                </c:pt>
                <c:pt idx="6">
                  <c:v>7.2442205372213682</c:v>
                </c:pt>
                <c:pt idx="7">
                  <c:v>2.4888412801205791E-2</c:v>
                </c:pt>
                <c:pt idx="8">
                  <c:v>3.6866210345914094</c:v>
                </c:pt>
                <c:pt idx="9">
                  <c:v>36.357043196827028</c:v>
                </c:pt>
                <c:pt idx="10">
                  <c:v>0.17421888960844056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8740157480314965" right="0.78740157480314965" top="0.98425196850393704" bottom="0.59055118110236227" header="0.51181102362204722" footer="0.31496062992125984"/>
  <pageSetup paperSize="9" firstPageNumber="21" orientation="landscape" useFirstPageNumber="1" horizontalDpi="4294967295" r:id="rId1"/>
  <headerFooter alignWithMargins="0">
    <oddHeader>&amp;L&amp;"Tahoma,Kurzíva"&amp;9Návrh rozpočtu na rok 2020
Příloha č. 10&amp;R&amp;"Tahoma,Kurzíva"&amp;9Graf č. 1</oddHeader>
    <oddFooter>&amp;C&amp;"Tahoma,Obyčejné"&amp;P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2" orientation="landscape" useFirstPageNumber="1" r:id="rId1"/>
  <headerFooter alignWithMargins="0">
    <oddHeader>&amp;L&amp;"Tahoma,Kurzíva"&amp;9Návrh rozpočtu na rok 2020
Příloha č. 10&amp;R&amp;"Tahoma,Kurzíva"&amp;9Graf č. 2</oddHeader>
    <oddFooter>&amp;C&amp;"Tahoma,Obyčejné"&amp;P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3" orientation="landscape" useFirstPageNumber="1" r:id="rId1"/>
  <headerFooter alignWithMargins="0">
    <oddHeader>&amp;L&amp;"Tahoma,Kurzíva"&amp;9Návrh rozpočtu na rok 2020
Příloha č. 10&amp;R&amp;"Tahoma,Kurzíva"&amp;9Graf č. 3</oddHeader>
    <oddFooter>&amp;C&amp;"Tahoma,Obyčejné"&amp;P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4" orientation="landscape" useFirstPageNumber="1" r:id="rId1"/>
  <headerFooter alignWithMargins="0">
    <oddHeader>&amp;L&amp;"Tahoma,Kurzíva"&amp;9Návrh rozpočtu na rok 2020
Příloha č. 10&amp;R&amp;"Tahoma,Kurzíva"&amp;9Graf č. 4</oddHeader>
    <oddFooter>&amp;C&amp;"Tahoma,Obyčejné"&amp;P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5" orientation="landscape" useFirstPageNumber="1" r:id="rId1"/>
  <headerFooter alignWithMargins="0">
    <oddHeader>&amp;L&amp;"Tahoma,Kurzíva"&amp;9Návrh rozpočtu na rok 2020
Příloha č. 10&amp;R&amp;"Tahoma,Kurzíva"&amp;9Graf č. 5</oddHeader>
    <oddFooter>&amp;C&amp;"Tahoma,Obyčejné"&amp;P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6" orientation="landscape" useFirstPageNumber="1" r:id="rId1"/>
  <headerFooter alignWithMargins="0">
    <oddHeader>&amp;L&amp;"Tahoma,Kurzíva"&amp;9Návrh rozpočtu na rok 2020
Příloha č. 10&amp;R&amp;"Tahoma,Kurzíva"&amp;9Graf č. 6</oddHeader>
    <oddFooter>&amp;C&amp;"Tahoma,Obyčejné"&amp;P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98932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/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29346" cy="599342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zoomScaleSheetLayoutView="100" workbookViewId="0">
      <selection activeCell="G2" sqref="G2"/>
    </sheetView>
  </sheetViews>
  <sheetFormatPr defaultRowHeight="15.75" x14ac:dyDescent="0.25"/>
  <cols>
    <col min="1" max="4" width="9.140625" style="42"/>
    <col min="5" max="5" width="38.5703125" style="42" customWidth="1"/>
    <col min="6" max="16384" width="9.140625" style="42"/>
  </cols>
  <sheetData>
    <row r="1" spans="1:10" s="34" customFormat="1" ht="15.75" customHeight="1" x14ac:dyDescent="0.2">
      <c r="A1" s="43" t="s">
        <v>208</v>
      </c>
      <c r="C1" s="33"/>
    </row>
    <row r="2" spans="1:10" s="35" customFormat="1" ht="18" customHeight="1" x14ac:dyDescent="0.25"/>
    <row r="3" spans="1:10" s="37" customFormat="1" ht="42" customHeight="1" x14ac:dyDescent="0.25">
      <c r="A3" s="392" t="s">
        <v>391</v>
      </c>
      <c r="B3" s="393"/>
      <c r="C3" s="393"/>
      <c r="D3" s="393"/>
      <c r="E3" s="393"/>
      <c r="F3" s="393"/>
      <c r="G3" s="36"/>
      <c r="H3" s="36"/>
      <c r="I3" s="36"/>
      <c r="J3" s="36"/>
    </row>
    <row r="4" spans="1:10" s="38" customFormat="1" ht="36" customHeight="1" x14ac:dyDescent="0.2"/>
    <row r="5" spans="1:10" s="38" customFormat="1" ht="15.75" customHeight="1" x14ac:dyDescent="0.2">
      <c r="A5" s="39" t="s">
        <v>33</v>
      </c>
      <c r="F5" s="40" t="s">
        <v>34</v>
      </c>
    </row>
    <row r="6" spans="1:10" s="38" customFormat="1" ht="15" x14ac:dyDescent="0.2"/>
    <row r="7" spans="1:10" s="38" customFormat="1" ht="15" x14ac:dyDescent="0.2">
      <c r="A7" s="394" t="s">
        <v>392</v>
      </c>
      <c r="B7" s="394"/>
      <c r="C7" s="394"/>
      <c r="D7" s="394"/>
      <c r="E7" s="394"/>
      <c r="F7" s="353">
        <v>2</v>
      </c>
    </row>
    <row r="8" spans="1:10" s="38" customFormat="1" ht="15" x14ac:dyDescent="0.2">
      <c r="A8" s="41"/>
      <c r="B8" s="41"/>
      <c r="C8" s="41"/>
      <c r="D8" s="41"/>
      <c r="E8" s="41"/>
      <c r="F8" s="259"/>
    </row>
    <row r="9" spans="1:10" s="38" customFormat="1" ht="48" customHeight="1" x14ac:dyDescent="0.2">
      <c r="A9" s="395" t="s">
        <v>393</v>
      </c>
      <c r="B9" s="395"/>
      <c r="C9" s="395"/>
      <c r="D9" s="395"/>
      <c r="E9" s="395"/>
      <c r="F9" s="353">
        <v>4</v>
      </c>
    </row>
    <row r="10" spans="1:10" s="38" customFormat="1" ht="15" x14ac:dyDescent="0.2">
      <c r="A10" s="41"/>
      <c r="B10" s="41"/>
      <c r="C10" s="41"/>
      <c r="D10" s="41"/>
      <c r="E10" s="41"/>
      <c r="F10" s="259"/>
    </row>
    <row r="11" spans="1:10" s="38" customFormat="1" ht="48" customHeight="1" x14ac:dyDescent="0.2">
      <c r="A11" s="395" t="s">
        <v>394</v>
      </c>
      <c r="B11" s="395"/>
      <c r="C11" s="395"/>
      <c r="D11" s="395"/>
      <c r="E11" s="395"/>
      <c r="F11" s="353">
        <v>9</v>
      </c>
    </row>
    <row r="12" spans="1:10" s="38" customFormat="1" ht="15" x14ac:dyDescent="0.2">
      <c r="A12" s="41"/>
      <c r="B12" s="41"/>
      <c r="C12" s="41"/>
      <c r="D12" s="41"/>
      <c r="E12" s="41"/>
      <c r="F12" s="259"/>
    </row>
    <row r="13" spans="1:10" s="38" customFormat="1" ht="31.5" customHeight="1" x14ac:dyDescent="0.2">
      <c r="A13" s="395" t="s">
        <v>395</v>
      </c>
      <c r="B13" s="395"/>
      <c r="C13" s="395"/>
      <c r="D13" s="395"/>
      <c r="E13" s="395"/>
      <c r="F13" s="353">
        <v>16</v>
      </c>
    </row>
    <row r="14" spans="1:10" x14ac:dyDescent="0.25">
      <c r="A14" s="35"/>
      <c r="B14" s="35"/>
      <c r="C14" s="35"/>
      <c r="D14" s="35"/>
      <c r="E14" s="35"/>
      <c r="F14" s="334"/>
    </row>
    <row r="15" spans="1:10" s="38" customFormat="1" ht="15" x14ac:dyDescent="0.2">
      <c r="A15" s="394" t="s">
        <v>396</v>
      </c>
      <c r="B15" s="394"/>
      <c r="C15" s="394"/>
      <c r="D15" s="394"/>
      <c r="E15" s="394"/>
      <c r="F15" s="353">
        <v>17</v>
      </c>
    </row>
    <row r="16" spans="1:10" s="38" customFormat="1" ht="24" customHeight="1" x14ac:dyDescent="0.2">
      <c r="A16" s="86"/>
      <c r="B16" s="86"/>
      <c r="C16" s="86"/>
      <c r="D16" s="86"/>
      <c r="E16" s="86"/>
      <c r="F16" s="259"/>
    </row>
    <row r="17" spans="1:6" ht="31.5" customHeight="1" x14ac:dyDescent="0.25">
      <c r="A17" s="395" t="s">
        <v>397</v>
      </c>
      <c r="B17" s="395"/>
      <c r="C17" s="395"/>
      <c r="D17" s="395"/>
      <c r="E17" s="395"/>
      <c r="F17" s="353">
        <v>21</v>
      </c>
    </row>
    <row r="18" spans="1:6" ht="15" customHeight="1" x14ac:dyDescent="0.25">
      <c r="A18" s="86"/>
      <c r="B18" s="86"/>
      <c r="C18" s="87"/>
      <c r="D18" s="86"/>
      <c r="E18" s="86"/>
      <c r="F18" s="388"/>
    </row>
    <row r="19" spans="1:6" ht="46.5" customHeight="1" x14ac:dyDescent="0.25">
      <c r="A19" s="395" t="s">
        <v>398</v>
      </c>
      <c r="B19" s="395"/>
      <c r="C19" s="395"/>
      <c r="D19" s="395"/>
      <c r="E19" s="395"/>
      <c r="F19" s="353">
        <v>22</v>
      </c>
    </row>
    <row r="20" spans="1:6" ht="15" customHeight="1" x14ac:dyDescent="0.25">
      <c r="A20" s="86"/>
      <c r="B20" s="86"/>
      <c r="C20" s="86"/>
      <c r="D20" s="86"/>
      <c r="E20" s="86"/>
      <c r="F20" s="388"/>
    </row>
    <row r="21" spans="1:6" ht="46.5" customHeight="1" x14ac:dyDescent="0.25">
      <c r="A21" s="395" t="s">
        <v>399</v>
      </c>
      <c r="B21" s="395"/>
      <c r="C21" s="395"/>
      <c r="D21" s="395"/>
      <c r="E21" s="395"/>
      <c r="F21" s="353">
        <v>23</v>
      </c>
    </row>
    <row r="22" spans="1:6" ht="15" customHeight="1" x14ac:dyDescent="0.25">
      <c r="A22" s="86"/>
      <c r="B22" s="86"/>
      <c r="C22" s="86"/>
      <c r="D22" s="86"/>
      <c r="E22" s="86"/>
      <c r="F22" s="388"/>
    </row>
    <row r="23" spans="1:6" ht="31.5" customHeight="1" x14ac:dyDescent="0.25">
      <c r="A23" s="395" t="s">
        <v>400</v>
      </c>
      <c r="B23" s="395"/>
      <c r="C23" s="395"/>
      <c r="D23" s="395"/>
      <c r="E23" s="395"/>
      <c r="F23" s="353">
        <v>24</v>
      </c>
    </row>
    <row r="24" spans="1:6" ht="15" customHeight="1" x14ac:dyDescent="0.25">
      <c r="A24" s="86"/>
      <c r="B24" s="86"/>
      <c r="C24" s="86"/>
      <c r="D24" s="86"/>
      <c r="E24" s="86"/>
      <c r="F24" s="388"/>
    </row>
    <row r="25" spans="1:6" ht="31.5" customHeight="1" x14ac:dyDescent="0.25">
      <c r="A25" s="395" t="s">
        <v>401</v>
      </c>
      <c r="B25" s="395"/>
      <c r="C25" s="395"/>
      <c r="D25" s="395"/>
      <c r="E25" s="395"/>
      <c r="F25" s="353">
        <v>25</v>
      </c>
    </row>
    <row r="26" spans="1:6" ht="15" customHeight="1" x14ac:dyDescent="0.25">
      <c r="A26" s="86"/>
      <c r="B26" s="86"/>
      <c r="C26" s="86"/>
      <c r="D26" s="86"/>
      <c r="E26" s="86"/>
      <c r="F26" s="388"/>
    </row>
    <row r="27" spans="1:6" ht="46.5" customHeight="1" x14ac:dyDescent="0.25">
      <c r="A27" s="395" t="s">
        <v>402</v>
      </c>
      <c r="B27" s="395"/>
      <c r="C27" s="395"/>
      <c r="D27" s="395"/>
      <c r="E27" s="395"/>
      <c r="F27" s="353">
        <v>26</v>
      </c>
    </row>
    <row r="28" spans="1:6" x14ac:dyDescent="0.25">
      <c r="A28" s="35"/>
      <c r="B28" s="35"/>
      <c r="C28" s="35"/>
      <c r="D28" s="35"/>
      <c r="E28" s="35"/>
    </row>
    <row r="29" spans="1:6" x14ac:dyDescent="0.25">
      <c r="A29" s="35"/>
      <c r="B29" s="35"/>
      <c r="C29" s="35"/>
      <c r="D29" s="35"/>
      <c r="E29" s="35"/>
    </row>
  </sheetData>
  <mergeCells count="12">
    <mergeCell ref="A27:E27"/>
    <mergeCell ref="A11:E11"/>
    <mergeCell ref="A15:E15"/>
    <mergeCell ref="A17:E17"/>
    <mergeCell ref="A19:E19"/>
    <mergeCell ref="A21:E21"/>
    <mergeCell ref="A13:E13"/>
    <mergeCell ref="A3:F3"/>
    <mergeCell ref="A7:E7"/>
    <mergeCell ref="A9:E9"/>
    <mergeCell ref="A23:E23"/>
    <mergeCell ref="A25:E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AC33"/>
  <sheetViews>
    <sheetView workbookViewId="0">
      <selection activeCell="AB34" sqref="AB34"/>
    </sheetView>
  </sheetViews>
  <sheetFormatPr defaultColWidth="10.28515625" defaultRowHeight="15.75" x14ac:dyDescent="0.25"/>
  <cols>
    <col min="1" max="1" width="48.85546875" style="149" customWidth="1"/>
    <col min="2" max="2" width="18.42578125" style="149" hidden="1" customWidth="1"/>
    <col min="3" max="3" width="10.28515625" style="149" hidden="1" customWidth="1"/>
    <col min="4" max="4" width="17.7109375" style="149" hidden="1" customWidth="1"/>
    <col min="5" max="5" width="15" style="149" hidden="1" customWidth="1"/>
    <col min="6" max="6" width="17.140625" style="172" hidden="1" customWidth="1"/>
    <col min="7" max="7" width="10.28515625" style="172" hidden="1" customWidth="1"/>
    <col min="8" max="8" width="17.140625" style="201" hidden="1" customWidth="1"/>
    <col min="9" max="9" width="10.28515625" style="172" hidden="1" customWidth="1"/>
    <col min="10" max="10" width="17.140625" style="200" hidden="1" customWidth="1"/>
    <col min="11" max="11" width="10.28515625" style="149" hidden="1" customWidth="1"/>
    <col min="12" max="12" width="17.140625" style="200" hidden="1" customWidth="1"/>
    <col min="13" max="13" width="10.28515625" style="149" hidden="1" customWidth="1"/>
    <col min="14" max="14" width="17.140625" style="200" hidden="1" customWidth="1"/>
    <col min="15" max="15" width="10.28515625" style="149" hidden="1" customWidth="1"/>
    <col min="16" max="16" width="17.140625" style="200" hidden="1" customWidth="1"/>
    <col min="17" max="17" width="0" style="149" hidden="1" customWidth="1"/>
    <col min="18" max="18" width="17.140625" style="200" hidden="1" customWidth="1"/>
    <col min="19" max="19" width="11.5703125" style="149" hidden="1" customWidth="1"/>
    <col min="20" max="20" width="17.140625" style="200" hidden="1" customWidth="1"/>
    <col min="21" max="21" width="11.5703125" style="149" hidden="1" customWidth="1"/>
    <col min="22" max="22" width="17.140625" style="200" customWidth="1"/>
    <col min="23" max="23" width="11.5703125" style="149" customWidth="1"/>
    <col min="24" max="24" width="17.140625" style="200" customWidth="1"/>
    <col min="25" max="25" width="11.5703125" style="149" customWidth="1"/>
    <col min="26" max="26" width="17.140625" style="200" customWidth="1"/>
    <col min="27" max="27" width="11.5703125" style="149" customWidth="1"/>
    <col min="28" max="28" width="17.140625" style="200" customWidth="1"/>
    <col min="29" max="29" width="11.5703125" style="149" customWidth="1"/>
    <col min="30" max="16384" width="10.28515625" style="149"/>
  </cols>
  <sheetData>
    <row r="1" spans="1:29" ht="35.25" customHeight="1" x14ac:dyDescent="0.25">
      <c r="A1" s="199" t="s">
        <v>206</v>
      </c>
      <c r="B1" s="198" t="s">
        <v>190</v>
      </c>
      <c r="C1" s="198"/>
      <c r="D1" s="197" t="s">
        <v>189</v>
      </c>
      <c r="E1" s="197"/>
      <c r="F1" s="197" t="s">
        <v>188</v>
      </c>
      <c r="G1" s="197"/>
      <c r="H1" s="231" t="s">
        <v>187</v>
      </c>
      <c r="I1" s="197"/>
      <c r="J1" s="230" t="s">
        <v>186</v>
      </c>
      <c r="K1" s="196"/>
      <c r="L1" s="230" t="s">
        <v>185</v>
      </c>
      <c r="M1" s="196"/>
      <c r="N1" s="230" t="s">
        <v>184</v>
      </c>
      <c r="O1" s="196"/>
      <c r="P1" s="230" t="s">
        <v>183</v>
      </c>
      <c r="Q1" s="196"/>
      <c r="R1" s="230" t="s">
        <v>182</v>
      </c>
      <c r="S1" s="196"/>
      <c r="T1" s="230" t="s">
        <v>181</v>
      </c>
      <c r="U1" s="196"/>
      <c r="V1" s="230" t="s">
        <v>180</v>
      </c>
      <c r="W1" s="196"/>
      <c r="X1" s="230" t="s">
        <v>179</v>
      </c>
      <c r="Y1" s="196"/>
      <c r="Z1" s="230" t="s">
        <v>249</v>
      </c>
      <c r="AA1" s="196"/>
      <c r="AB1" s="230" t="s">
        <v>341</v>
      </c>
      <c r="AC1" s="196"/>
    </row>
    <row r="2" spans="1:29" x14ac:dyDescent="0.25">
      <c r="A2" s="188" t="s">
        <v>205</v>
      </c>
      <c r="B2" s="187">
        <v>33878</v>
      </c>
      <c r="C2" s="186">
        <f>(B2/$B$13)*100</f>
        <v>0.63705070982319489</v>
      </c>
      <c r="D2" s="185">
        <v>39564</v>
      </c>
      <c r="E2" s="184">
        <f>(D2/$D$13)*100</f>
        <v>0.52307207405401746</v>
      </c>
      <c r="F2" s="185">
        <v>42663</v>
      </c>
      <c r="G2" s="184">
        <f>(F2/$D$13)*100</f>
        <v>0.56404367342449069</v>
      </c>
      <c r="H2" s="226">
        <v>40336</v>
      </c>
      <c r="I2" s="184">
        <f t="shared" ref="I2:I11" si="0">(H2/$H$13)*100</f>
        <v>0.54301439763580883</v>
      </c>
      <c r="J2" s="225">
        <v>40321</v>
      </c>
      <c r="K2" s="182">
        <f t="shared" ref="K2:K11" si="1">(J2/$J$13)*100</f>
        <v>0.4855577254448698</v>
      </c>
      <c r="L2" s="225">
        <v>40362</v>
      </c>
      <c r="M2" s="182">
        <f t="shared" ref="M2:M11" si="2">(L2/$L$13)*100</f>
        <v>0.44750190228776782</v>
      </c>
      <c r="N2" s="225">
        <v>40362</v>
      </c>
      <c r="O2" s="182">
        <f t="shared" ref="O2:O11" si="3">(N2/$N$13)*100</f>
        <v>0.53042833513945131</v>
      </c>
      <c r="P2" s="225">
        <v>0</v>
      </c>
      <c r="Q2" s="182">
        <f t="shared" ref="Q2:Q11" si="4">(P2/$P$13)*100</f>
        <v>0</v>
      </c>
      <c r="R2" s="225"/>
      <c r="S2" s="182">
        <f t="shared" ref="S2:S11" si="5">(R2/$R$13)*100</f>
        <v>0</v>
      </c>
      <c r="T2" s="225"/>
      <c r="U2" s="182">
        <f t="shared" ref="U2:U11" si="6">(T2/$T$13)*100</f>
        <v>0</v>
      </c>
      <c r="V2" s="225"/>
      <c r="W2" s="182">
        <f t="shared" ref="W2:W11" si="7">(V2/$V$13)*100</f>
        <v>0</v>
      </c>
      <c r="X2" s="225"/>
      <c r="Y2" s="182">
        <f t="shared" ref="Y2:Y11" si="8">(X2/$X$13)*100</f>
        <v>0</v>
      </c>
      <c r="Z2" s="225"/>
      <c r="AA2" s="182">
        <f>(Z2/$Z$13)*100</f>
        <v>0</v>
      </c>
      <c r="AB2" s="225"/>
      <c r="AC2" s="182">
        <f>(AB2/$AB$13)*100</f>
        <v>0</v>
      </c>
    </row>
    <row r="3" spans="1:29" x14ac:dyDescent="0.25">
      <c r="A3" s="188" t="s">
        <v>204</v>
      </c>
      <c r="B3" s="187">
        <v>325186</v>
      </c>
      <c r="C3" s="186">
        <f>(B3/$B$13)*100</f>
        <v>6.1148819919878816</v>
      </c>
      <c r="D3" s="185">
        <v>345169</v>
      </c>
      <c r="E3" s="184">
        <f>(D3/$D$13)*100</f>
        <v>4.563448203648548</v>
      </c>
      <c r="F3" s="185">
        <v>390214</v>
      </c>
      <c r="G3" s="184">
        <f>(F3/$D$13)*100</f>
        <v>5.158984084139985</v>
      </c>
      <c r="H3" s="226">
        <v>376007</v>
      </c>
      <c r="I3" s="184">
        <f t="shared" si="0"/>
        <v>5.0619103186197822</v>
      </c>
      <c r="J3" s="225">
        <v>368162</v>
      </c>
      <c r="K3" s="182">
        <f t="shared" si="1"/>
        <v>4.4335185961467758</v>
      </c>
      <c r="L3" s="225">
        <v>380226</v>
      </c>
      <c r="M3" s="182">
        <f t="shared" si="2"/>
        <v>4.2156448713955896</v>
      </c>
      <c r="N3" s="225">
        <v>371351</v>
      </c>
      <c r="O3" s="182">
        <f t="shared" si="3"/>
        <v>4.8802114038543776</v>
      </c>
      <c r="P3" s="225">
        <v>454831</v>
      </c>
      <c r="Q3" s="182">
        <f t="shared" si="4"/>
        <v>5.4940981124928099</v>
      </c>
      <c r="R3" s="225">
        <v>462728</v>
      </c>
      <c r="S3" s="182">
        <f t="shared" si="5"/>
        <v>4.7720570528993882</v>
      </c>
      <c r="T3" s="225">
        <f>487135+729</f>
        <v>487864</v>
      </c>
      <c r="U3" s="182">
        <f t="shared" si="6"/>
        <v>7.1607955748037648</v>
      </c>
      <c r="V3" s="225">
        <v>552029</v>
      </c>
      <c r="W3" s="182">
        <f t="shared" si="7"/>
        <v>6.9997324518191375</v>
      </c>
      <c r="X3" s="225">
        <v>611017</v>
      </c>
      <c r="Y3" s="182">
        <f t="shared" si="8"/>
        <v>6.5331957301674919</v>
      </c>
      <c r="Z3" s="225">
        <v>630528</v>
      </c>
      <c r="AA3" s="182">
        <f t="shared" ref="AA3:AA11" si="9">(Z3/$Z$13)*100</f>
        <v>6.1308153865450867</v>
      </c>
      <c r="AB3" s="225">
        <v>675342</v>
      </c>
      <c r="AC3" s="182">
        <f t="shared" ref="AC3:AC11" si="10">(AB3/$AB$13)*100</f>
        <v>6.2601827084725326</v>
      </c>
    </row>
    <row r="4" spans="1:29" x14ac:dyDescent="0.25">
      <c r="A4" s="188" t="s">
        <v>192</v>
      </c>
      <c r="B4" s="187"/>
      <c r="C4" s="186"/>
      <c r="D4" s="185">
        <v>125289</v>
      </c>
      <c r="E4" s="184">
        <f>(D4/$D$13)*100</f>
        <v>1.6564345639003588</v>
      </c>
      <c r="F4" s="185">
        <v>118503</v>
      </c>
      <c r="G4" s="184">
        <f>(F4/$D$13)*100</f>
        <v>1.5667174702159343</v>
      </c>
      <c r="H4" s="226">
        <v>174848</v>
      </c>
      <c r="I4" s="184">
        <f t="shared" si="0"/>
        <v>2.3538521766616891</v>
      </c>
      <c r="J4" s="225">
        <v>292666</v>
      </c>
      <c r="K4" s="182">
        <f t="shared" si="1"/>
        <v>3.5243728398365182</v>
      </c>
      <c r="L4" s="225">
        <v>224176</v>
      </c>
      <c r="M4" s="182">
        <f t="shared" si="2"/>
        <v>2.4854860127660334</v>
      </c>
      <c r="N4" s="225">
        <v>190510</v>
      </c>
      <c r="O4" s="182">
        <f t="shared" si="3"/>
        <v>2.5036396146726347</v>
      </c>
      <c r="P4" s="225">
        <f>208012-6000-3000</f>
        <v>199012</v>
      </c>
      <c r="Q4" s="182">
        <f t="shared" si="4"/>
        <v>2.403951035798833</v>
      </c>
      <c r="R4" s="225">
        <v>224902</v>
      </c>
      <c r="S4" s="182">
        <f t="shared" si="5"/>
        <v>2.3193867138171411</v>
      </c>
      <c r="T4" s="225">
        <v>284745</v>
      </c>
      <c r="U4" s="182">
        <f t="shared" si="6"/>
        <v>4.1794449599632228</v>
      </c>
      <c r="V4" s="225">
        <v>215385</v>
      </c>
      <c r="W4" s="182">
        <f t="shared" si="7"/>
        <v>2.7310836462125447</v>
      </c>
      <c r="X4" s="225">
        <v>230412</v>
      </c>
      <c r="Y4" s="182">
        <f t="shared" si="8"/>
        <v>2.4636412646118719</v>
      </c>
      <c r="Z4" s="225">
        <v>261042</v>
      </c>
      <c r="AA4" s="182">
        <f t="shared" si="9"/>
        <v>2.5381907070494925</v>
      </c>
      <c r="AB4" s="225">
        <v>287965</v>
      </c>
      <c r="AC4" s="182">
        <f t="shared" si="10"/>
        <v>2.6693342242083165</v>
      </c>
    </row>
    <row r="5" spans="1:29" x14ac:dyDescent="0.25">
      <c r="A5" s="188" t="s">
        <v>203</v>
      </c>
      <c r="B5" s="187">
        <v>1394294</v>
      </c>
      <c r="C5" s="186">
        <f>(B5/$B$13)*100</f>
        <v>26.218666462076325</v>
      </c>
      <c r="D5" s="185">
        <f>1495788+150887</f>
        <v>1646675</v>
      </c>
      <c r="E5" s="184">
        <f>(D5/$D$13)*100</f>
        <v>21.770541591924456</v>
      </c>
      <c r="F5" s="185">
        <f>1712209+262884</f>
        <v>1975093</v>
      </c>
      <c r="G5" s="184">
        <f>(F5/$D$13)*100</f>
        <v>26.112526336052255</v>
      </c>
      <c r="H5" s="226">
        <v>1885784</v>
      </c>
      <c r="I5" s="184">
        <f t="shared" si="0"/>
        <v>25.386946222512051</v>
      </c>
      <c r="J5" s="225">
        <v>1869609</v>
      </c>
      <c r="K5" s="182">
        <f t="shared" si="1"/>
        <v>22.514399283531102</v>
      </c>
      <c r="L5" s="225">
        <v>2074408</v>
      </c>
      <c r="M5" s="182">
        <f t="shared" si="2"/>
        <v>22.999393640576876</v>
      </c>
      <c r="N5" s="225">
        <v>1874367</v>
      </c>
      <c r="O5" s="182">
        <f t="shared" si="3"/>
        <v>24.632509966065307</v>
      </c>
      <c r="P5" s="225">
        <f>1820014+113000+6000+3000</f>
        <v>1942014</v>
      </c>
      <c r="Q5" s="182">
        <f t="shared" si="4"/>
        <v>23.45841741621528</v>
      </c>
      <c r="R5" s="225">
        <f>1861624+230600+242000</f>
        <v>2334224</v>
      </c>
      <c r="S5" s="182">
        <f t="shared" si="5"/>
        <v>24.072565529311003</v>
      </c>
      <c r="T5" s="225">
        <f>1987183+273550+20000</f>
        <v>2280733</v>
      </c>
      <c r="U5" s="182">
        <f t="shared" si="6"/>
        <v>33.476261363226051</v>
      </c>
      <c r="V5" s="225">
        <v>2620033</v>
      </c>
      <c r="W5" s="182">
        <f t="shared" si="7"/>
        <v>33.22204089809965</v>
      </c>
      <c r="X5" s="225">
        <v>2943633</v>
      </c>
      <c r="Y5" s="182">
        <f t="shared" si="8"/>
        <v>31.47429702738242</v>
      </c>
      <c r="Z5" s="225">
        <v>3169508</v>
      </c>
      <c r="AA5" s="182">
        <f t="shared" si="9"/>
        <v>30.818089623581734</v>
      </c>
      <c r="AB5" s="225">
        <v>3473523</v>
      </c>
      <c r="AC5" s="182">
        <f t="shared" si="10"/>
        <v>32.198335986924604</v>
      </c>
    </row>
    <row r="6" spans="1:29" x14ac:dyDescent="0.25">
      <c r="A6" s="195" t="s">
        <v>250</v>
      </c>
      <c r="B6" s="187">
        <v>1799286</v>
      </c>
      <c r="C6" s="186">
        <f>(B6/$B$13)*100</f>
        <v>33.834241202991237</v>
      </c>
      <c r="D6" s="185">
        <f>1694248+56311</f>
        <v>1750559</v>
      </c>
      <c r="E6" s="184">
        <f>(D6/$D$13)*100</f>
        <v>23.143982582244636</v>
      </c>
      <c r="F6" s="185">
        <f>1777470+153597</f>
        <v>1931067</v>
      </c>
      <c r="G6" s="184">
        <f>(F6/$D$13)*100</f>
        <v>25.530462562614233</v>
      </c>
      <c r="H6" s="226">
        <v>1988860</v>
      </c>
      <c r="I6" s="184">
        <f t="shared" si="0"/>
        <v>26.774583867561354</v>
      </c>
      <c r="J6" s="225">
        <v>1979289</v>
      </c>
      <c r="K6" s="182">
        <f t="shared" si="1"/>
        <v>23.835199147790256</v>
      </c>
      <c r="L6" s="225">
        <v>2074003</v>
      </c>
      <c r="M6" s="182">
        <f t="shared" si="2"/>
        <v>22.994903321206515</v>
      </c>
      <c r="N6" s="225">
        <v>2033921</v>
      </c>
      <c r="O6" s="182">
        <f t="shared" si="3"/>
        <v>26.729332784182347</v>
      </c>
      <c r="P6" s="225">
        <v>1941642</v>
      </c>
      <c r="Q6" s="182">
        <f t="shared" si="4"/>
        <v>23.453923869166271</v>
      </c>
      <c r="R6" s="225">
        <v>1959543</v>
      </c>
      <c r="S6" s="182">
        <f t="shared" si="5"/>
        <v>20.208526377503901</v>
      </c>
      <c r="T6" s="225">
        <v>2082143</v>
      </c>
      <c r="U6" s="182">
        <f t="shared" si="6"/>
        <v>30.561386739969816</v>
      </c>
      <c r="V6" s="225">
        <v>2161804</v>
      </c>
      <c r="W6" s="182">
        <f t="shared" si="7"/>
        <v>27.411693250304637</v>
      </c>
      <c r="X6" s="225">
        <v>2478254</v>
      </c>
      <c r="Y6" s="182">
        <f t="shared" si="8"/>
        <v>26.498310932544438</v>
      </c>
      <c r="Z6" s="225">
        <v>2746121</v>
      </c>
      <c r="AA6" s="182">
        <f t="shared" si="9"/>
        <v>26.701369138427761</v>
      </c>
      <c r="AB6" s="225">
        <v>2862200</v>
      </c>
      <c r="AC6" s="182">
        <f t="shared" si="10"/>
        <v>26.53158688218722</v>
      </c>
    </row>
    <row r="7" spans="1:29" ht="31.5" x14ac:dyDescent="0.25">
      <c r="A7" s="195" t="s">
        <v>202</v>
      </c>
      <c r="B7" s="187"/>
      <c r="C7" s="186"/>
      <c r="D7" s="185"/>
      <c r="E7" s="184"/>
      <c r="F7" s="185"/>
      <c r="G7" s="184"/>
      <c r="H7" s="226">
        <v>40000</v>
      </c>
      <c r="I7" s="184">
        <f t="shared" si="0"/>
        <v>0.53849107262575246</v>
      </c>
      <c r="J7" s="225">
        <v>70000</v>
      </c>
      <c r="K7" s="182">
        <f t="shared" si="1"/>
        <v>0.84296125545350775</v>
      </c>
      <c r="L7" s="225">
        <v>50000</v>
      </c>
      <c r="M7" s="182">
        <f t="shared" si="2"/>
        <v>0.55436041609405851</v>
      </c>
      <c r="N7" s="225">
        <v>50000</v>
      </c>
      <c r="O7" s="182">
        <f t="shared" si="3"/>
        <v>0.65708876559567331</v>
      </c>
      <c r="P7" s="225">
        <v>90000</v>
      </c>
      <c r="Q7" s="182">
        <f t="shared" si="4"/>
        <v>1.0871484795986925</v>
      </c>
      <c r="R7" s="225">
        <v>70000</v>
      </c>
      <c r="S7" s="182">
        <f t="shared" si="5"/>
        <v>0.72190140579985906</v>
      </c>
      <c r="T7" s="225">
        <v>70000</v>
      </c>
      <c r="U7" s="182">
        <f t="shared" si="6"/>
        <v>1.0274496380882039</v>
      </c>
      <c r="V7" s="225">
        <v>165800</v>
      </c>
      <c r="W7" s="182">
        <f t="shared" si="7"/>
        <v>2.1023454211855048</v>
      </c>
      <c r="X7" s="225">
        <v>236950</v>
      </c>
      <c r="Y7" s="182">
        <f t="shared" si="8"/>
        <v>2.5335477216889006</v>
      </c>
      <c r="Z7" s="225">
        <v>223958</v>
      </c>
      <c r="AA7" s="182">
        <f t="shared" si="9"/>
        <v>2.1776117037464862</v>
      </c>
      <c r="AB7" s="225">
        <v>267428</v>
      </c>
      <c r="AC7" s="182">
        <f t="shared" si="10"/>
        <v>2.4789634605302089</v>
      </c>
    </row>
    <row r="8" spans="1:29" x14ac:dyDescent="0.25">
      <c r="A8" s="190" t="s">
        <v>201</v>
      </c>
      <c r="B8" s="185">
        <v>625731</v>
      </c>
      <c r="C8" s="186">
        <f>(B8/$B$13)*100</f>
        <v>11.76640822092147</v>
      </c>
      <c r="D8" s="185">
        <v>630375</v>
      </c>
      <c r="E8" s="184">
        <f>(D8/$D$13)*100</f>
        <v>8.3341309948893265</v>
      </c>
      <c r="F8" s="185">
        <v>716272</v>
      </c>
      <c r="G8" s="184">
        <f>(F8/$D$13)*100</f>
        <v>9.4697674812157313</v>
      </c>
      <c r="H8" s="226">
        <v>579775</v>
      </c>
      <c r="I8" s="184">
        <f t="shared" si="0"/>
        <v>7.8050915407898911</v>
      </c>
      <c r="J8" s="225">
        <v>756498</v>
      </c>
      <c r="K8" s="182">
        <f t="shared" si="1"/>
        <v>9.1099786261152538</v>
      </c>
      <c r="L8" s="225">
        <v>587036</v>
      </c>
      <c r="M8" s="182">
        <f t="shared" si="2"/>
        <v>6.5085904244438346</v>
      </c>
      <c r="N8" s="225">
        <v>506722</v>
      </c>
      <c r="O8" s="182">
        <f t="shared" si="3"/>
        <v>6.6592266696034157</v>
      </c>
      <c r="P8" s="225">
        <v>183261</v>
      </c>
      <c r="Q8" s="182">
        <f t="shared" si="4"/>
        <v>2.2136879724415111</v>
      </c>
      <c r="R8" s="225">
        <v>156739</v>
      </c>
      <c r="S8" s="182">
        <f t="shared" si="5"/>
        <v>1.6164300634809157</v>
      </c>
      <c r="T8" s="225">
        <v>441415</v>
      </c>
      <c r="U8" s="182">
        <f t="shared" si="6"/>
        <v>6.4790240285243508</v>
      </c>
      <c r="V8" s="225">
        <v>623094</v>
      </c>
      <c r="W8" s="182">
        <f t="shared" si="7"/>
        <v>7.9008372609659885</v>
      </c>
      <c r="X8" s="225">
        <v>759267</v>
      </c>
      <c r="Y8" s="182">
        <f t="shared" si="8"/>
        <v>8.1183337328700844</v>
      </c>
      <c r="Z8" s="225">
        <v>1148153</v>
      </c>
      <c r="AA8" s="182">
        <f t="shared" si="9"/>
        <v>11.163840588376567</v>
      </c>
      <c r="AB8" s="225">
        <v>1212471</v>
      </c>
      <c r="AC8" s="182">
        <f t="shared" si="10"/>
        <v>11.239179539736014</v>
      </c>
    </row>
    <row r="9" spans="1:29" x14ac:dyDescent="0.25">
      <c r="A9" s="194" t="s">
        <v>200</v>
      </c>
      <c r="B9" s="229">
        <v>385294</v>
      </c>
      <c r="C9" s="186">
        <f>(B9/$B$13)*100</f>
        <v>7.245168433514908</v>
      </c>
      <c r="D9" s="192">
        <v>2490523</v>
      </c>
      <c r="E9" s="184">
        <f>(D9/$D$13)*100</f>
        <v>32.926979857679548</v>
      </c>
      <c r="F9" s="192">
        <v>2137285</v>
      </c>
      <c r="G9" s="184">
        <f>(F9/$D$13)*100</f>
        <v>28.256852133114464</v>
      </c>
      <c r="H9" s="228">
        <v>2314492</v>
      </c>
      <c r="I9" s="184">
        <f t="shared" si="0"/>
        <v>31.15833199159308</v>
      </c>
      <c r="J9" s="227">
        <v>2908422</v>
      </c>
      <c r="K9" s="182">
        <f t="shared" si="1"/>
        <v>35.024100864408595</v>
      </c>
      <c r="L9" s="227">
        <v>3580869</v>
      </c>
      <c r="M9" s="182">
        <f t="shared" si="2"/>
        <v>39.701840576366308</v>
      </c>
      <c r="N9" s="227">
        <v>2533958</v>
      </c>
      <c r="O9" s="182">
        <f t="shared" si="3"/>
        <v>33.300706685825624</v>
      </c>
      <c r="P9" s="227">
        <v>3467778</v>
      </c>
      <c r="Q9" s="182">
        <f t="shared" si="4"/>
        <v>41.888773114286607</v>
      </c>
      <c r="R9" s="227">
        <v>4488479</v>
      </c>
      <c r="S9" s="182">
        <f t="shared" si="5"/>
        <v>46.289132857187795</v>
      </c>
      <c r="T9" s="225">
        <v>1166086</v>
      </c>
      <c r="U9" s="182">
        <f t="shared" si="6"/>
        <v>17.115637695424589</v>
      </c>
      <c r="V9" s="225">
        <v>1548285</v>
      </c>
      <c r="W9" s="182">
        <f t="shared" si="7"/>
        <v>19.632267071412539</v>
      </c>
      <c r="X9" s="225">
        <v>2092965</v>
      </c>
      <c r="Y9" s="182">
        <f t="shared" si="8"/>
        <v>22.378673590734795</v>
      </c>
      <c r="Z9" s="225">
        <v>2105260</v>
      </c>
      <c r="AA9" s="182">
        <f t="shared" si="9"/>
        <v>20.470082852272871</v>
      </c>
      <c r="AB9" s="225">
        <v>2008967</v>
      </c>
      <c r="AC9" s="182">
        <f t="shared" si="10"/>
        <v>18.6224171979411</v>
      </c>
    </row>
    <row r="10" spans="1:29" hidden="1" x14ac:dyDescent="0.25">
      <c r="A10" s="194" t="s">
        <v>199</v>
      </c>
      <c r="B10" s="229">
        <v>646760</v>
      </c>
      <c r="C10" s="186">
        <f>(B10/$B$13)*100</f>
        <v>12.161842997970645</v>
      </c>
      <c r="D10" s="192">
        <v>485340</v>
      </c>
      <c r="E10" s="184">
        <f>(D10/$D$13)*100</f>
        <v>6.4166363467135987</v>
      </c>
      <c r="F10" s="192">
        <v>221336</v>
      </c>
      <c r="G10" s="184">
        <f>(F10/$D$13)*100</f>
        <v>2.9262632843701351</v>
      </c>
      <c r="H10" s="228">
        <v>20036</v>
      </c>
      <c r="I10" s="184">
        <f t="shared" si="0"/>
        <v>0.26973017827823942</v>
      </c>
      <c r="J10" s="227">
        <v>11067</v>
      </c>
      <c r="K10" s="182">
        <f t="shared" si="1"/>
        <v>0.13327217448719958</v>
      </c>
      <c r="L10" s="227"/>
      <c r="M10" s="182">
        <f t="shared" si="2"/>
        <v>0</v>
      </c>
      <c r="N10" s="227"/>
      <c r="O10" s="182">
        <f t="shared" si="3"/>
        <v>0</v>
      </c>
      <c r="P10" s="227"/>
      <c r="Q10" s="182">
        <f t="shared" si="4"/>
        <v>0</v>
      </c>
      <c r="R10" s="227"/>
      <c r="S10" s="182">
        <f t="shared" si="5"/>
        <v>0</v>
      </c>
      <c r="T10" s="227"/>
      <c r="U10" s="182">
        <f t="shared" si="6"/>
        <v>0</v>
      </c>
      <c r="V10" s="227"/>
      <c r="W10" s="182">
        <f t="shared" si="7"/>
        <v>0</v>
      </c>
      <c r="X10" s="227"/>
      <c r="Y10" s="182">
        <f t="shared" si="8"/>
        <v>0</v>
      </c>
      <c r="Z10" s="227"/>
      <c r="AA10" s="182">
        <f t="shared" si="9"/>
        <v>0</v>
      </c>
      <c r="AB10" s="227"/>
      <c r="AC10" s="182">
        <f t="shared" si="10"/>
        <v>0</v>
      </c>
    </row>
    <row r="11" spans="1:29" x14ac:dyDescent="0.25">
      <c r="A11" s="188" t="s">
        <v>198</v>
      </c>
      <c r="B11" s="187">
        <v>107515</v>
      </c>
      <c r="C11" s="186">
        <f>(B11/$B$13)*100</f>
        <v>2.0217399807143512</v>
      </c>
      <c r="D11" s="185">
        <v>50282</v>
      </c>
      <c r="E11" s="184">
        <f>(D11/$D$13)*100</f>
        <v>0.66477378494550865</v>
      </c>
      <c r="F11" s="185">
        <v>8316</v>
      </c>
      <c r="G11" s="184">
        <f>(F11/$D$13)*100</f>
        <v>0.10994508562918838</v>
      </c>
      <c r="H11" s="226">
        <v>8026</v>
      </c>
      <c r="I11" s="184">
        <f t="shared" si="0"/>
        <v>0.10804823372235724</v>
      </c>
      <c r="J11" s="225">
        <v>8025</v>
      </c>
      <c r="K11" s="182">
        <f t="shared" si="1"/>
        <v>9.6639486785919992E-2</v>
      </c>
      <c r="L11" s="225">
        <v>8323</v>
      </c>
      <c r="M11" s="182">
        <f t="shared" si="2"/>
        <v>9.2278834863016995E-2</v>
      </c>
      <c r="N11" s="225">
        <v>8131</v>
      </c>
      <c r="O11" s="182">
        <f t="shared" si="3"/>
        <v>0.10685577506116839</v>
      </c>
      <c r="P11" s="225">
        <v>0</v>
      </c>
      <c r="Q11" s="182">
        <f t="shared" si="4"/>
        <v>0</v>
      </c>
      <c r="R11" s="225"/>
      <c r="S11" s="182">
        <f t="shared" si="5"/>
        <v>0</v>
      </c>
      <c r="T11" s="225"/>
      <c r="U11" s="182">
        <f t="shared" si="6"/>
        <v>0</v>
      </c>
      <c r="V11" s="225"/>
      <c r="W11" s="182">
        <f t="shared" si="7"/>
        <v>0</v>
      </c>
      <c r="X11" s="225"/>
      <c r="Y11" s="182">
        <f t="shared" si="8"/>
        <v>0</v>
      </c>
      <c r="Z11" s="225"/>
      <c r="AA11" s="182">
        <f t="shared" si="9"/>
        <v>0</v>
      </c>
      <c r="AB11" s="225"/>
      <c r="AC11" s="182">
        <f t="shared" si="10"/>
        <v>0</v>
      </c>
    </row>
    <row r="12" spans="1:29" x14ac:dyDescent="0.25">
      <c r="B12" s="119"/>
      <c r="D12" s="128"/>
      <c r="E12" s="172"/>
      <c r="F12" s="128"/>
      <c r="H12" s="224"/>
      <c r="J12" s="224"/>
      <c r="K12" s="172"/>
      <c r="L12" s="224"/>
      <c r="M12" s="172"/>
      <c r="N12" s="224"/>
      <c r="O12" s="172"/>
      <c r="P12" s="224"/>
      <c r="Q12" s="172"/>
      <c r="R12" s="224"/>
      <c r="S12" s="172"/>
      <c r="T12" s="224"/>
      <c r="U12" s="172"/>
      <c r="V12" s="224"/>
      <c r="W12" s="172"/>
      <c r="X12" s="224"/>
      <c r="Y12" s="172"/>
      <c r="Z12" s="224"/>
      <c r="AA12" s="172"/>
      <c r="AB12" s="224"/>
      <c r="AC12" s="172"/>
    </row>
    <row r="13" spans="1:29" x14ac:dyDescent="0.25">
      <c r="A13" s="179" t="s">
        <v>174</v>
      </c>
      <c r="B13" s="223">
        <f>SUM(B2:B12)</f>
        <v>5317944</v>
      </c>
      <c r="C13" s="177">
        <f>SUM(C2:C11)</f>
        <v>100.00000000000003</v>
      </c>
      <c r="D13" s="222">
        <f>SUM(D2:D12)</f>
        <v>7563776</v>
      </c>
      <c r="E13" s="175">
        <f>SUM(E2:E11)</f>
        <v>100</v>
      </c>
      <c r="F13" s="222">
        <f>SUM(F2:F12)</f>
        <v>7540749</v>
      </c>
      <c r="G13" s="175">
        <f>SUM(G2:G11)</f>
        <v>99.695562110776422</v>
      </c>
      <c r="H13" s="221">
        <f>SUM(H2:H12)</f>
        <v>7428164</v>
      </c>
      <c r="I13" s="175">
        <f>SUM(I2:I11)</f>
        <v>100</v>
      </c>
      <c r="J13" s="220">
        <f>SUM(J2:J12)</f>
        <v>8304059</v>
      </c>
      <c r="K13" s="173">
        <f>SUM(K2:K11)</f>
        <v>100</v>
      </c>
      <c r="L13" s="220">
        <f>SUM(L2:L12)</f>
        <v>9019403</v>
      </c>
      <c r="M13" s="173">
        <f>SUM(M2:M11)</f>
        <v>100</v>
      </c>
      <c r="N13" s="220">
        <f>SUM(N2:N12)</f>
        <v>7609322</v>
      </c>
      <c r="O13" s="173">
        <f>SUM(O2:O11)</f>
        <v>99.999999999999986</v>
      </c>
      <c r="P13" s="220">
        <f>SUM(P2:P12)</f>
        <v>8278538</v>
      </c>
      <c r="Q13" s="173">
        <f>SUM(Q2:Q11)</f>
        <v>100</v>
      </c>
      <c r="R13" s="220">
        <f>SUM(R2:R12)</f>
        <v>9696615</v>
      </c>
      <c r="S13" s="173">
        <f>SUM(S2:S11)</f>
        <v>100</v>
      </c>
      <c r="T13" s="220">
        <f>SUM(T2:T12)</f>
        <v>6812986</v>
      </c>
      <c r="U13" s="173">
        <f>SUM(U2:U11)</f>
        <v>100</v>
      </c>
      <c r="V13" s="220">
        <f>SUM(V2:V12)</f>
        <v>7886430</v>
      </c>
      <c r="W13" s="173">
        <f>SUM(W2:W11)</f>
        <v>100</v>
      </c>
      <c r="X13" s="220">
        <f>SUM(X2:X12)</f>
        <v>9352498</v>
      </c>
      <c r="Y13" s="173">
        <f>SUM(Y2:Y11)</f>
        <v>100</v>
      </c>
      <c r="Z13" s="220">
        <f>SUM(Z2:Z12)</f>
        <v>10284570</v>
      </c>
      <c r="AA13" s="173">
        <f>SUM(AA2:AA11)</f>
        <v>100.00000000000001</v>
      </c>
      <c r="AB13" s="220">
        <f>SUM(AB2:AB12)</f>
        <v>10787896</v>
      </c>
      <c r="AC13" s="173">
        <f>SUM(AC2:AC11)</f>
        <v>100</v>
      </c>
    </row>
    <row r="18" spans="1:29" x14ac:dyDescent="0.25">
      <c r="A18" s="219" t="s">
        <v>197</v>
      </c>
      <c r="B18" s="219">
        <v>2008</v>
      </c>
      <c r="F18" s="218">
        <v>2009</v>
      </c>
      <c r="H18" s="217" t="s">
        <v>162</v>
      </c>
      <c r="J18" s="216" t="s">
        <v>161</v>
      </c>
      <c r="L18" s="216" t="s">
        <v>160</v>
      </c>
      <c r="N18" s="216" t="s">
        <v>159</v>
      </c>
      <c r="P18" s="216" t="s">
        <v>158</v>
      </c>
      <c r="R18" s="216" t="s">
        <v>157</v>
      </c>
      <c r="T18" s="216" t="s">
        <v>156</v>
      </c>
      <c r="V18" s="216" t="s">
        <v>155</v>
      </c>
      <c r="X18" s="216" t="s">
        <v>154</v>
      </c>
      <c r="Z18" s="216" t="s">
        <v>46</v>
      </c>
      <c r="AB18" s="216" t="s">
        <v>64</v>
      </c>
    </row>
    <row r="19" spans="1:29" x14ac:dyDescent="0.25">
      <c r="A19" s="215" t="s">
        <v>196</v>
      </c>
      <c r="B19" s="214">
        <f>SUM(B20:B32)</f>
        <v>2490523</v>
      </c>
      <c r="C19" s="184">
        <f>SUM(C20:C32)</f>
        <v>100</v>
      </c>
      <c r="D19" s="149">
        <f>SUM(D20:D32)</f>
        <v>99.99</v>
      </c>
      <c r="F19" s="214">
        <f t="shared" ref="F19:W19" si="11">SUM(F20:F32)</f>
        <v>2137285</v>
      </c>
      <c r="G19" s="184">
        <f t="shared" si="11"/>
        <v>100.00000000000001</v>
      </c>
      <c r="H19" s="213">
        <f t="shared" si="11"/>
        <v>2314492</v>
      </c>
      <c r="I19" s="184">
        <f t="shared" si="11"/>
        <v>100</v>
      </c>
      <c r="J19" s="212">
        <f t="shared" si="11"/>
        <v>2908422</v>
      </c>
      <c r="K19" s="182">
        <f t="shared" si="11"/>
        <v>100.00000000000003</v>
      </c>
      <c r="L19" s="212">
        <f t="shared" si="11"/>
        <v>3580869</v>
      </c>
      <c r="M19" s="182">
        <f t="shared" si="11"/>
        <v>100</v>
      </c>
      <c r="N19" s="212">
        <f t="shared" si="11"/>
        <v>2533958</v>
      </c>
      <c r="O19" s="182">
        <f t="shared" si="11"/>
        <v>100</v>
      </c>
      <c r="P19" s="212">
        <f t="shared" si="11"/>
        <v>3467778</v>
      </c>
      <c r="Q19" s="182">
        <f t="shared" si="11"/>
        <v>100</v>
      </c>
      <c r="R19" s="212">
        <f t="shared" si="11"/>
        <v>4488479</v>
      </c>
      <c r="S19" s="182">
        <f t="shared" si="11"/>
        <v>100</v>
      </c>
      <c r="T19" s="212">
        <f t="shared" si="11"/>
        <v>1166086</v>
      </c>
      <c r="U19" s="182">
        <f t="shared" si="11"/>
        <v>99.999999999999986</v>
      </c>
      <c r="V19" s="212">
        <f t="shared" si="11"/>
        <v>1548285</v>
      </c>
      <c r="W19" s="182">
        <f t="shared" si="11"/>
        <v>100.00000000000001</v>
      </c>
      <c r="X19" s="212">
        <f t="shared" ref="X19:AC19" si="12">SUM(X20:X33)</f>
        <v>2092965</v>
      </c>
      <c r="Y19" s="182">
        <f t="shared" si="12"/>
        <v>100</v>
      </c>
      <c r="Z19" s="212">
        <f t="shared" si="12"/>
        <v>2105260</v>
      </c>
      <c r="AA19" s="182">
        <f t="shared" si="12"/>
        <v>100</v>
      </c>
      <c r="AB19" s="212">
        <f t="shared" si="12"/>
        <v>2008967</v>
      </c>
      <c r="AC19" s="182">
        <f t="shared" si="12"/>
        <v>99.999999999999986</v>
      </c>
    </row>
    <row r="20" spans="1:29" x14ac:dyDescent="0.25">
      <c r="A20" s="206" t="s">
        <v>38</v>
      </c>
      <c r="B20" s="205">
        <v>1279000</v>
      </c>
      <c r="C20" s="184">
        <f>B20/$B$19*100</f>
        <v>51.354675303139139</v>
      </c>
      <c r="D20" s="149">
        <v>51.35</v>
      </c>
      <c r="F20" s="205">
        <v>796441</v>
      </c>
      <c r="G20" s="184">
        <f>F20/$F$19*100</f>
        <v>37.264145867303611</v>
      </c>
      <c r="H20" s="211">
        <v>1450100</v>
      </c>
      <c r="I20" s="184">
        <f t="shared" ref="I20:I32" si="13">H20/$H$19*100</f>
        <v>62.653057344765074</v>
      </c>
      <c r="J20" s="210">
        <v>1863488</v>
      </c>
      <c r="K20" s="182">
        <f t="shared" ref="K20:K32" si="14">J20/$J$19*100</f>
        <v>64.072132585986481</v>
      </c>
      <c r="L20" s="210">
        <v>2103220</v>
      </c>
      <c r="M20" s="182">
        <f t="shared" ref="M20:M32" si="15">L20/$L$19*100</f>
        <v>58.734904851308443</v>
      </c>
      <c r="N20" s="210">
        <v>1458090</v>
      </c>
      <c r="O20" s="182">
        <f t="shared" ref="O20:O32" si="16">N20/$N$19*100</f>
        <v>57.54199556583022</v>
      </c>
      <c r="P20" s="209">
        <v>1962744</v>
      </c>
      <c r="Q20" s="182">
        <f t="shared" ref="Q20:Q32" si="17">P20/$P$19*100</f>
        <v>56.599470900386365</v>
      </c>
      <c r="R20" s="209">
        <v>2009867</v>
      </c>
      <c r="S20" s="182">
        <f t="shared" ref="S20:S32" si="18">R20/$R$19*100</f>
        <v>44.778353647193178</v>
      </c>
      <c r="T20" s="209">
        <v>386450</v>
      </c>
      <c r="U20" s="182">
        <f t="shared" ref="U20:U32" si="19">T20/$T$19*100</f>
        <v>33.140780354107676</v>
      </c>
      <c r="V20" s="209">
        <v>556055</v>
      </c>
      <c r="W20" s="182">
        <f t="shared" ref="W20:W32" si="20">V20/$V$19*100</f>
        <v>35.914253512757668</v>
      </c>
      <c r="X20" s="209">
        <v>866210</v>
      </c>
      <c r="Y20" s="182">
        <f t="shared" ref="Y20:Y33" si="21">X20/$X$19*100</f>
        <v>41.386740819841705</v>
      </c>
      <c r="Z20" s="209">
        <v>706903</v>
      </c>
      <c r="AA20" s="182">
        <f>Z20/$Z$19*100</f>
        <v>33.577942866914299</v>
      </c>
      <c r="AB20" s="209">
        <v>332328</v>
      </c>
      <c r="AC20" s="182">
        <f>AB20/$AB$19*100</f>
        <v>16.542232898798236</v>
      </c>
    </row>
    <row r="21" spans="1:29" x14ac:dyDescent="0.25">
      <c r="A21" s="206" t="s">
        <v>25</v>
      </c>
      <c r="B21" s="205">
        <v>60000</v>
      </c>
      <c r="C21" s="184">
        <f>B21/$B$19*100</f>
        <v>2.409132539631234</v>
      </c>
      <c r="D21" s="149">
        <v>2.41</v>
      </c>
      <c r="F21" s="205">
        <v>391001</v>
      </c>
      <c r="G21" s="184">
        <f>F21/$F$19*100</f>
        <v>18.294284571313607</v>
      </c>
      <c r="H21" s="208">
        <v>264859</v>
      </c>
      <c r="I21" s="184">
        <f t="shared" si="13"/>
        <v>11.443504665386616</v>
      </c>
      <c r="J21" s="207">
        <v>22717</v>
      </c>
      <c r="K21" s="182">
        <f t="shared" si="14"/>
        <v>0.78107647377168787</v>
      </c>
      <c r="L21" s="207"/>
      <c r="M21" s="182">
        <f t="shared" si="15"/>
        <v>0</v>
      </c>
      <c r="N21" s="207">
        <v>9330</v>
      </c>
      <c r="O21" s="182">
        <f t="shared" si="16"/>
        <v>0.36819868364037606</v>
      </c>
      <c r="P21" s="209">
        <v>188525</v>
      </c>
      <c r="Q21" s="182">
        <f t="shared" si="17"/>
        <v>5.4364783443461491</v>
      </c>
      <c r="R21" s="209">
        <v>828700</v>
      </c>
      <c r="S21" s="182">
        <f t="shared" si="18"/>
        <v>18.462824489097532</v>
      </c>
      <c r="T21" s="209">
        <v>7000</v>
      </c>
      <c r="U21" s="182">
        <f t="shared" si="19"/>
        <v>0.60029877727714764</v>
      </c>
      <c r="V21" s="209">
        <v>7154</v>
      </c>
      <c r="W21" s="182">
        <f t="shared" si="20"/>
        <v>0.4620596337237653</v>
      </c>
      <c r="X21" s="209">
        <v>5032</v>
      </c>
      <c r="Y21" s="182">
        <f t="shared" si="21"/>
        <v>0.24042446959218144</v>
      </c>
      <c r="Z21" s="209">
        <v>7532</v>
      </c>
      <c r="AA21" s="182">
        <f t="shared" ref="AA21:AA33" si="22">Z21/$Z$19*100</f>
        <v>0.35777053665580499</v>
      </c>
      <c r="AB21" s="209">
        <v>4700</v>
      </c>
      <c r="AC21" s="182">
        <f t="shared" ref="AC21:AC33" si="23">AB21/$AB$19*100</f>
        <v>0.23395108033133447</v>
      </c>
    </row>
    <row r="22" spans="1:29" x14ac:dyDescent="0.25">
      <c r="A22" s="206" t="s">
        <v>26</v>
      </c>
      <c r="B22" s="205">
        <v>308150</v>
      </c>
      <c r="C22" s="184">
        <f>B22/$B$19*100</f>
        <v>12.372903201456079</v>
      </c>
      <c r="D22" s="149">
        <v>12.37</v>
      </c>
      <c r="F22" s="205">
        <v>420602</v>
      </c>
      <c r="G22" s="184">
        <f>F22/$F$19*100</f>
        <v>19.679265984648747</v>
      </c>
      <c r="H22" s="208">
        <v>17222</v>
      </c>
      <c r="I22" s="184">
        <f t="shared" si="13"/>
        <v>0.7440941683963479</v>
      </c>
      <c r="J22" s="207">
        <v>17200</v>
      </c>
      <c r="K22" s="182">
        <f t="shared" si="14"/>
        <v>0.59138598181419344</v>
      </c>
      <c r="L22" s="207"/>
      <c r="M22" s="182">
        <f t="shared" si="15"/>
        <v>0</v>
      </c>
      <c r="N22" s="207">
        <v>1260</v>
      </c>
      <c r="O22" s="182">
        <f t="shared" si="16"/>
        <v>4.9724581070404478E-2</v>
      </c>
      <c r="P22" s="209">
        <v>24496</v>
      </c>
      <c r="Q22" s="182">
        <f t="shared" si="17"/>
        <v>0.70638893262486813</v>
      </c>
      <c r="R22" s="209">
        <v>44177</v>
      </c>
      <c r="S22" s="182">
        <f t="shared" si="18"/>
        <v>0.98423096108949149</v>
      </c>
      <c r="T22" s="209">
        <v>60000</v>
      </c>
      <c r="U22" s="182">
        <f t="shared" si="19"/>
        <v>5.14541809094698</v>
      </c>
      <c r="V22" s="209">
        <v>150630</v>
      </c>
      <c r="W22" s="182">
        <f t="shared" si="20"/>
        <v>9.7288289946618356</v>
      </c>
      <c r="X22" s="209">
        <v>295049</v>
      </c>
      <c r="Y22" s="182">
        <f t="shared" si="21"/>
        <v>14.097177927007856</v>
      </c>
      <c r="Z22" s="209">
        <v>309059</v>
      </c>
      <c r="AA22" s="182">
        <f t="shared" si="22"/>
        <v>14.680324520486781</v>
      </c>
      <c r="AB22" s="209">
        <v>223383</v>
      </c>
      <c r="AC22" s="182">
        <f t="shared" si="23"/>
        <v>11.119296633543508</v>
      </c>
    </row>
    <row r="23" spans="1:29" x14ac:dyDescent="0.25">
      <c r="A23" s="206" t="s">
        <v>195</v>
      </c>
      <c r="B23" s="205">
        <f>372042+500+5000-5648+1+2</f>
        <v>371897</v>
      </c>
      <c r="C23" s="184">
        <f>B23/$B$19*100</f>
        <v>14.932486068187284</v>
      </c>
      <c r="D23" s="149">
        <v>14.93</v>
      </c>
      <c r="F23" s="205">
        <v>43630</v>
      </c>
      <c r="G23" s="184">
        <f>F23/$F$19*100</f>
        <v>2.041374921921971</v>
      </c>
      <c r="H23" s="208">
        <v>19316</v>
      </c>
      <c r="I23" s="184">
        <f t="shared" si="13"/>
        <v>0.83456758545719756</v>
      </c>
      <c r="J23" s="207">
        <v>15030</v>
      </c>
      <c r="K23" s="182">
        <f t="shared" si="14"/>
        <v>0.51677507596903061</v>
      </c>
      <c r="L23" s="207">
        <v>34567</v>
      </c>
      <c r="M23" s="182">
        <f t="shared" si="15"/>
        <v>0.96532433886858182</v>
      </c>
      <c r="N23" s="207">
        <v>24746</v>
      </c>
      <c r="O23" s="182">
        <f t="shared" si="16"/>
        <v>0.97657498664145193</v>
      </c>
      <c r="P23" s="202">
        <v>44823</v>
      </c>
      <c r="Q23" s="182">
        <f t="shared" si="17"/>
        <v>1.2925567899675239</v>
      </c>
      <c r="R23" s="202">
        <v>41540</v>
      </c>
      <c r="S23" s="182">
        <f t="shared" si="18"/>
        <v>0.92548054697370752</v>
      </c>
      <c r="T23" s="202">
        <v>65098</v>
      </c>
      <c r="U23" s="182">
        <f t="shared" si="19"/>
        <v>5.5826071147411085</v>
      </c>
      <c r="V23" s="202">
        <v>107573</v>
      </c>
      <c r="W23" s="182">
        <f t="shared" si="20"/>
        <v>6.9478810425729103</v>
      </c>
      <c r="X23" s="202">
        <v>61321</v>
      </c>
      <c r="Y23" s="182">
        <f t="shared" si="21"/>
        <v>2.9298626589551189</v>
      </c>
      <c r="Z23" s="202">
        <v>20720</v>
      </c>
      <c r="AA23" s="182">
        <f t="shared" si="22"/>
        <v>0.98420147630221455</v>
      </c>
      <c r="AB23" s="202">
        <v>57819</v>
      </c>
      <c r="AC23" s="182">
        <f t="shared" si="23"/>
        <v>2.8780462795058357</v>
      </c>
    </row>
    <row r="24" spans="1:29" x14ac:dyDescent="0.25">
      <c r="A24" s="206" t="s">
        <v>28</v>
      </c>
      <c r="B24" s="205"/>
      <c r="C24" s="184"/>
      <c r="F24" s="205"/>
      <c r="G24" s="184"/>
      <c r="H24" s="208">
        <v>55523</v>
      </c>
      <c r="I24" s="184">
        <f t="shared" si="13"/>
        <v>2.3989281449233784</v>
      </c>
      <c r="J24" s="207">
        <v>39289</v>
      </c>
      <c r="K24" s="182">
        <f t="shared" si="14"/>
        <v>1.3508699906684793</v>
      </c>
      <c r="L24" s="207">
        <v>38437</v>
      </c>
      <c r="M24" s="182">
        <f t="shared" si="15"/>
        <v>1.0733986638438882</v>
      </c>
      <c r="N24" s="207">
        <v>41699</v>
      </c>
      <c r="O24" s="182">
        <f t="shared" si="16"/>
        <v>1.6456073857577751</v>
      </c>
      <c r="P24" s="202">
        <v>20590</v>
      </c>
      <c r="Q24" s="182">
        <f t="shared" si="17"/>
        <v>0.59375196451445278</v>
      </c>
      <c r="R24" s="202">
        <v>16078</v>
      </c>
      <c r="S24" s="182">
        <f t="shared" si="18"/>
        <v>0.35820597578823477</v>
      </c>
      <c r="T24" s="202">
        <v>7150</v>
      </c>
      <c r="U24" s="182">
        <f t="shared" si="19"/>
        <v>0.61316232250451508</v>
      </c>
      <c r="V24" s="202">
        <v>12100</v>
      </c>
      <c r="W24" s="182">
        <f t="shared" si="20"/>
        <v>0.78150986414000001</v>
      </c>
      <c r="X24" s="202">
        <v>7220</v>
      </c>
      <c r="Y24" s="182">
        <f t="shared" si="21"/>
        <v>0.34496515708576109</v>
      </c>
      <c r="Z24" s="202">
        <v>2620</v>
      </c>
      <c r="AA24" s="182">
        <f t="shared" si="22"/>
        <v>0.12445018667528</v>
      </c>
      <c r="AB24" s="202">
        <v>3620</v>
      </c>
      <c r="AC24" s="182">
        <f t="shared" si="23"/>
        <v>0.18019210868072996</v>
      </c>
    </row>
    <row r="25" spans="1:29" x14ac:dyDescent="0.25">
      <c r="A25" s="206" t="s">
        <v>29</v>
      </c>
      <c r="B25" s="205">
        <v>104688</v>
      </c>
      <c r="C25" s="184">
        <f t="shared" ref="C25:C32" si="24">B25/$B$19*100</f>
        <v>4.2034544551485773</v>
      </c>
      <c r="D25" s="149">
        <v>4.2</v>
      </c>
      <c r="F25" s="205">
        <v>31820</v>
      </c>
      <c r="G25" s="184">
        <f t="shared" ref="G25:G32" si="25">F25/$F$19*100</f>
        <v>1.4888047218784579</v>
      </c>
      <c r="H25" s="208">
        <f>57028+1170</f>
        <v>58198</v>
      </c>
      <c r="I25" s="184">
        <f t="shared" si="13"/>
        <v>2.5145042627064602</v>
      </c>
      <c r="J25" s="207">
        <v>208227</v>
      </c>
      <c r="K25" s="182">
        <f t="shared" si="14"/>
        <v>7.1594493508851196</v>
      </c>
      <c r="L25" s="207">
        <v>304068</v>
      </c>
      <c r="M25" s="182">
        <f t="shared" si="15"/>
        <v>8.4914583582923591</v>
      </c>
      <c r="N25" s="207">
        <v>176970</v>
      </c>
      <c r="O25" s="182">
        <f t="shared" si="16"/>
        <v>6.9839358031980003</v>
      </c>
      <c r="P25" s="202">
        <v>228943</v>
      </c>
      <c r="Q25" s="182">
        <f t="shared" si="17"/>
        <v>6.6020085484134228</v>
      </c>
      <c r="R25" s="202">
        <v>237960</v>
      </c>
      <c r="S25" s="182">
        <f t="shared" si="18"/>
        <v>5.3015732055335452</v>
      </c>
      <c r="T25" s="202">
        <v>13535</v>
      </c>
      <c r="U25" s="182">
        <f t="shared" si="19"/>
        <v>1.1607205643494563</v>
      </c>
      <c r="V25" s="202">
        <v>62827</v>
      </c>
      <c r="W25" s="182">
        <f t="shared" si="20"/>
        <v>4.0578446474647754</v>
      </c>
      <c r="X25" s="202">
        <v>64071</v>
      </c>
      <c r="Y25" s="182">
        <f t="shared" si="21"/>
        <v>3.0612552049365376</v>
      </c>
      <c r="Z25" s="202">
        <v>202028</v>
      </c>
      <c r="AA25" s="182">
        <f t="shared" si="22"/>
        <v>9.596344394516592</v>
      </c>
      <c r="AB25" s="202">
        <v>433119</v>
      </c>
      <c r="AC25" s="182">
        <f t="shared" si="23"/>
        <v>21.559288928090904</v>
      </c>
    </row>
    <row r="26" spans="1:29" x14ac:dyDescent="0.25">
      <c r="A26" s="206" t="s">
        <v>30</v>
      </c>
      <c r="B26" s="205">
        <f>301250+7000</f>
        <v>308250</v>
      </c>
      <c r="C26" s="184">
        <f t="shared" si="24"/>
        <v>12.376918422355466</v>
      </c>
      <c r="D26" s="149">
        <v>12.38</v>
      </c>
      <c r="F26" s="205">
        <v>418475</v>
      </c>
      <c r="G26" s="184">
        <f t="shared" si="25"/>
        <v>19.579747202642604</v>
      </c>
      <c r="H26" s="208">
        <f>255388-258+23964</f>
        <v>279094</v>
      </c>
      <c r="I26" s="184">
        <f t="shared" si="13"/>
        <v>12.058542436093967</v>
      </c>
      <c r="J26" s="207">
        <v>399843</v>
      </c>
      <c r="K26" s="182">
        <f t="shared" si="14"/>
        <v>13.747764251542588</v>
      </c>
      <c r="L26" s="207">
        <v>431871</v>
      </c>
      <c r="M26" s="182">
        <f t="shared" si="15"/>
        <v>12.060508217418734</v>
      </c>
      <c r="N26" s="207">
        <v>405753</v>
      </c>
      <c r="O26" s="182">
        <f t="shared" si="16"/>
        <v>16.012617415126847</v>
      </c>
      <c r="P26" s="202">
        <v>454070</v>
      </c>
      <c r="Q26" s="182">
        <f t="shared" si="17"/>
        <v>13.09397545056229</v>
      </c>
      <c r="R26" s="202">
        <v>605840</v>
      </c>
      <c r="S26" s="182">
        <f t="shared" si="18"/>
        <v>13.497668141033966</v>
      </c>
      <c r="T26" s="202">
        <v>76028</v>
      </c>
      <c r="U26" s="182">
        <f t="shared" si="19"/>
        <v>6.5199307769752828</v>
      </c>
      <c r="V26" s="202">
        <v>90966</v>
      </c>
      <c r="W26" s="182">
        <f t="shared" si="20"/>
        <v>5.8752749009387806</v>
      </c>
      <c r="X26" s="202">
        <v>435288</v>
      </c>
      <c r="Y26" s="182">
        <f t="shared" si="21"/>
        <v>20.797672201876285</v>
      </c>
      <c r="Z26" s="202">
        <v>202853</v>
      </c>
      <c r="AA26" s="182">
        <f t="shared" si="22"/>
        <v>9.6355319532979298</v>
      </c>
      <c r="AB26" s="202">
        <v>145534</v>
      </c>
      <c r="AC26" s="182">
        <f t="shared" si="23"/>
        <v>7.2442205372213682</v>
      </c>
    </row>
    <row r="27" spans="1:29" ht="15.75" hidden="1" customHeight="1" x14ac:dyDescent="0.25">
      <c r="A27" s="206" t="s">
        <v>194</v>
      </c>
      <c r="B27" s="205">
        <v>1800</v>
      </c>
      <c r="C27" s="184">
        <f t="shared" si="24"/>
        <v>7.2273976188937022E-2</v>
      </c>
      <c r="D27" s="149">
        <v>7.0000000000000007E-2</v>
      </c>
      <c r="F27" s="205">
        <v>3386</v>
      </c>
      <c r="G27" s="184">
        <f t="shared" si="25"/>
        <v>0.15842529190070578</v>
      </c>
      <c r="H27" s="208">
        <v>18000</v>
      </c>
      <c r="I27" s="184">
        <f t="shared" si="13"/>
        <v>0.77770845611045536</v>
      </c>
      <c r="J27" s="207">
        <v>0</v>
      </c>
      <c r="K27" s="182">
        <f t="shared" si="14"/>
        <v>0</v>
      </c>
      <c r="L27" s="207"/>
      <c r="M27" s="182">
        <f t="shared" si="15"/>
        <v>0</v>
      </c>
      <c r="N27" s="207"/>
      <c r="O27" s="182">
        <f t="shared" si="16"/>
        <v>0</v>
      </c>
      <c r="P27" s="200">
        <v>0</v>
      </c>
      <c r="Q27" s="182">
        <f t="shared" si="17"/>
        <v>0</v>
      </c>
      <c r="S27" s="182">
        <f t="shared" si="18"/>
        <v>0</v>
      </c>
      <c r="U27" s="182">
        <f t="shared" si="19"/>
        <v>0</v>
      </c>
      <c r="W27" s="182">
        <f t="shared" si="20"/>
        <v>0</v>
      </c>
      <c r="Y27" s="182">
        <f t="shared" si="21"/>
        <v>0</v>
      </c>
      <c r="AA27" s="182">
        <f t="shared" si="22"/>
        <v>0</v>
      </c>
      <c r="AC27" s="182">
        <f t="shared" si="23"/>
        <v>0</v>
      </c>
    </row>
    <row r="28" spans="1:29" ht="15.75" hidden="1" customHeight="1" x14ac:dyDescent="0.25">
      <c r="A28" s="206"/>
      <c r="B28" s="205"/>
      <c r="C28" s="184"/>
      <c r="F28" s="205"/>
      <c r="G28" s="184"/>
      <c r="H28" s="208"/>
      <c r="I28" s="184"/>
      <c r="J28" s="207"/>
      <c r="K28" s="182"/>
      <c r="L28" s="207"/>
      <c r="M28" s="182"/>
      <c r="N28" s="207"/>
      <c r="O28" s="182"/>
      <c r="Q28" s="182"/>
      <c r="S28" s="182"/>
      <c r="U28" s="182"/>
      <c r="W28" s="182"/>
      <c r="Y28" s="182"/>
      <c r="AA28" s="182"/>
      <c r="AC28" s="182">
        <f t="shared" si="23"/>
        <v>0</v>
      </c>
    </row>
    <row r="29" spans="1:29" ht="15.75" customHeight="1" x14ac:dyDescent="0.25">
      <c r="A29" s="206" t="s">
        <v>194</v>
      </c>
      <c r="B29" s="205"/>
      <c r="C29" s="184"/>
      <c r="F29" s="205"/>
      <c r="G29" s="184"/>
      <c r="H29" s="208"/>
      <c r="I29" s="184"/>
      <c r="J29" s="207"/>
      <c r="K29" s="182"/>
      <c r="L29" s="207"/>
      <c r="M29" s="182"/>
      <c r="N29" s="207"/>
      <c r="O29" s="182"/>
      <c r="Q29" s="182"/>
      <c r="S29" s="182"/>
      <c r="U29" s="182"/>
      <c r="W29" s="182"/>
      <c r="Y29" s="182"/>
      <c r="AA29" s="182"/>
      <c r="AB29" s="202">
        <v>500</v>
      </c>
      <c r="AC29" s="182">
        <f t="shared" si="23"/>
        <v>2.4888412801205791E-2</v>
      </c>
    </row>
    <row r="30" spans="1:29" x14ac:dyDescent="0.25">
      <c r="A30" s="206" t="s">
        <v>31</v>
      </c>
      <c r="B30" s="205">
        <v>33000</v>
      </c>
      <c r="C30" s="184">
        <f t="shared" si="24"/>
        <v>1.3250228967971787</v>
      </c>
      <c r="D30" s="149">
        <v>1.33</v>
      </c>
      <c r="F30" s="205">
        <v>10700</v>
      </c>
      <c r="G30" s="184">
        <f t="shared" si="25"/>
        <v>0.50063515160589256</v>
      </c>
      <c r="H30" s="208">
        <v>114431</v>
      </c>
      <c r="I30" s="184">
        <f t="shared" si="13"/>
        <v>4.9441086856208623</v>
      </c>
      <c r="J30" s="207">
        <v>324149</v>
      </c>
      <c r="K30" s="182">
        <f t="shared" si="14"/>
        <v>11.145184570877266</v>
      </c>
      <c r="L30" s="207">
        <v>591057</v>
      </c>
      <c r="M30" s="182">
        <f t="shared" si="15"/>
        <v>16.505965451403</v>
      </c>
      <c r="N30" s="207">
        <v>312314</v>
      </c>
      <c r="O30" s="182">
        <f t="shared" si="16"/>
        <v>12.325145089224051</v>
      </c>
      <c r="P30" s="202">
        <v>418203</v>
      </c>
      <c r="Q30" s="182">
        <f t="shared" si="17"/>
        <v>12.059682021167445</v>
      </c>
      <c r="R30" s="202">
        <v>651384</v>
      </c>
      <c r="S30" s="182">
        <f t="shared" si="18"/>
        <v>14.512354853392429</v>
      </c>
      <c r="T30" s="202">
        <v>36800</v>
      </c>
      <c r="U30" s="182">
        <f t="shared" si="19"/>
        <v>3.1558564291141478</v>
      </c>
      <c r="V30" s="202">
        <v>111988</v>
      </c>
      <c r="W30" s="182">
        <f t="shared" si="20"/>
        <v>7.2330352615958953</v>
      </c>
      <c r="X30" s="202">
        <v>96590</v>
      </c>
      <c r="Y30" s="182">
        <f t="shared" si="21"/>
        <v>4.6149840059437208</v>
      </c>
      <c r="Z30" s="202">
        <v>162298</v>
      </c>
      <c r="AA30" s="182">
        <f t="shared" si="22"/>
        <v>7.7091665637498457</v>
      </c>
      <c r="AB30" s="202">
        <v>74063</v>
      </c>
      <c r="AC30" s="182">
        <f t="shared" si="23"/>
        <v>3.6866210345914094</v>
      </c>
    </row>
    <row r="31" spans="1:29" x14ac:dyDescent="0.25">
      <c r="A31" s="206" t="s">
        <v>32</v>
      </c>
      <c r="B31" s="205">
        <v>16738</v>
      </c>
      <c r="C31" s="184">
        <f t="shared" si="24"/>
        <v>0.6720676741391266</v>
      </c>
      <c r="D31" s="149">
        <v>0.67</v>
      </c>
      <c r="F31" s="205">
        <v>20230</v>
      </c>
      <c r="G31" s="184">
        <f t="shared" si="25"/>
        <v>0.94652795485861729</v>
      </c>
      <c r="H31" s="208">
        <v>19305</v>
      </c>
      <c r="I31" s="184">
        <f t="shared" si="13"/>
        <v>0.83409231917846338</v>
      </c>
      <c r="J31" s="207">
        <v>8863</v>
      </c>
      <c r="K31" s="182">
        <f t="shared" si="14"/>
        <v>0.30473569516390675</v>
      </c>
      <c r="L31" s="207">
        <v>10636</v>
      </c>
      <c r="M31" s="182">
        <f t="shared" si="15"/>
        <v>0.2970228734980252</v>
      </c>
      <c r="N31" s="207">
        <v>23446</v>
      </c>
      <c r="O31" s="182">
        <f t="shared" si="16"/>
        <v>0.92527184744182811</v>
      </c>
      <c r="P31" s="202">
        <v>19042</v>
      </c>
      <c r="Q31" s="182">
        <f t="shared" si="17"/>
        <v>0.54911242876562449</v>
      </c>
      <c r="R31" s="202">
        <v>3306</v>
      </c>
      <c r="S31" s="182">
        <f t="shared" si="18"/>
        <v>7.3655240450050008E-2</v>
      </c>
      <c r="T31" s="202">
        <v>511200</v>
      </c>
      <c r="U31" s="182">
        <f t="shared" si="19"/>
        <v>43.838962134868268</v>
      </c>
      <c r="V31" s="202">
        <v>441740</v>
      </c>
      <c r="W31" s="182">
        <f t="shared" si="20"/>
        <v>28.530922924396997</v>
      </c>
      <c r="X31" s="202">
        <v>141727</v>
      </c>
      <c r="Y31" s="182">
        <f t="shared" si="21"/>
        <v>6.7715895870212828</v>
      </c>
      <c r="Z31" s="202">
        <v>406667</v>
      </c>
      <c r="AA31" s="182">
        <f t="shared" si="22"/>
        <v>19.316711475067212</v>
      </c>
      <c r="AB31" s="202">
        <v>730401</v>
      </c>
      <c r="AC31" s="182">
        <f t="shared" si="23"/>
        <v>36.357043196827028</v>
      </c>
    </row>
    <row r="32" spans="1:29" x14ac:dyDescent="0.25">
      <c r="A32" s="206" t="s">
        <v>193</v>
      </c>
      <c r="B32" s="205">
        <f>5000+2000</f>
        <v>7000</v>
      </c>
      <c r="C32" s="184">
        <f t="shared" si="24"/>
        <v>0.28106546295697732</v>
      </c>
      <c r="D32" s="149">
        <v>0.28000000000000003</v>
      </c>
      <c r="F32" s="205">
        <v>1000</v>
      </c>
      <c r="G32" s="184">
        <f t="shared" si="25"/>
        <v>4.6788331925784347E-2</v>
      </c>
      <c r="H32" s="204">
        <v>18444</v>
      </c>
      <c r="I32" s="184">
        <f t="shared" si="13"/>
        <v>0.79689193136117997</v>
      </c>
      <c r="J32" s="203">
        <v>9616</v>
      </c>
      <c r="K32" s="182">
        <f t="shared" si="14"/>
        <v>0.33062602332123742</v>
      </c>
      <c r="L32" s="203">
        <v>67013</v>
      </c>
      <c r="M32" s="182">
        <f t="shared" si="15"/>
        <v>1.8714172453669766</v>
      </c>
      <c r="N32" s="203">
        <v>80350</v>
      </c>
      <c r="O32" s="182">
        <f t="shared" si="16"/>
        <v>3.1709286420690477</v>
      </c>
      <c r="P32" s="202">
        <v>106342</v>
      </c>
      <c r="Q32" s="182">
        <f t="shared" si="17"/>
        <v>3.0665746192518668</v>
      </c>
      <c r="R32" s="202">
        <v>49627</v>
      </c>
      <c r="S32" s="182">
        <f t="shared" si="18"/>
        <v>1.1056529394478618</v>
      </c>
      <c r="T32" s="202">
        <v>2825</v>
      </c>
      <c r="U32" s="182">
        <f t="shared" si="19"/>
        <v>0.24226343511542028</v>
      </c>
      <c r="V32" s="202">
        <v>7252</v>
      </c>
      <c r="W32" s="182">
        <f t="shared" si="20"/>
        <v>0.46838921774737857</v>
      </c>
      <c r="X32" s="202">
        <v>67857</v>
      </c>
      <c r="Y32" s="182">
        <f t="shared" si="21"/>
        <v>3.2421469064222288</v>
      </c>
      <c r="Z32" s="202">
        <v>32580</v>
      </c>
      <c r="AA32" s="182">
        <f t="shared" si="22"/>
        <v>1.5475523213284821</v>
      </c>
      <c r="AB32" s="202">
        <v>3500</v>
      </c>
      <c r="AC32" s="182">
        <f t="shared" si="23"/>
        <v>0.17421888960844056</v>
      </c>
    </row>
    <row r="33" spans="1:29" x14ac:dyDescent="0.25">
      <c r="A33" s="149" t="s">
        <v>192</v>
      </c>
      <c r="X33" s="202">
        <v>52600</v>
      </c>
      <c r="Y33" s="182">
        <f t="shared" si="21"/>
        <v>2.5131810613173178</v>
      </c>
      <c r="Z33" s="202">
        <v>52000</v>
      </c>
      <c r="AA33" s="182">
        <f t="shared" si="22"/>
        <v>2.4700037050055577</v>
      </c>
      <c r="AB33" s="202">
        <v>0</v>
      </c>
      <c r="AC33" s="182">
        <f t="shared" si="23"/>
        <v>0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zoomScaleNormal="100" zoomScaleSheetLayoutView="100" workbookViewId="0">
      <selection activeCell="H2" sqref="H2"/>
    </sheetView>
  </sheetViews>
  <sheetFormatPr defaultColWidth="9.140625" defaultRowHeight="10.5" x14ac:dyDescent="0.15"/>
  <cols>
    <col min="1" max="1" width="6.42578125" style="22" customWidth="1"/>
    <col min="2" max="2" width="55.7109375" style="10" customWidth="1"/>
    <col min="3" max="3" width="10.7109375" style="10" customWidth="1"/>
    <col min="4" max="5" width="10.7109375" style="29" customWidth="1"/>
    <col min="6" max="6" width="10.7109375" style="10" customWidth="1"/>
    <col min="7" max="7" width="8" style="10" customWidth="1"/>
    <col min="8" max="16384" width="9.140625" style="1"/>
  </cols>
  <sheetData>
    <row r="1" spans="1:8" ht="36" customHeight="1" thickBot="1" x14ac:dyDescent="0.25">
      <c r="A1" s="409" t="s">
        <v>342</v>
      </c>
      <c r="B1" s="410"/>
      <c r="C1" s="410"/>
      <c r="D1" s="410"/>
      <c r="E1" s="410"/>
      <c r="F1" s="410"/>
      <c r="G1" s="410"/>
    </row>
    <row r="2" spans="1:8" ht="36" customHeight="1" x14ac:dyDescent="0.15">
      <c r="A2" s="2" t="s">
        <v>0</v>
      </c>
      <c r="B2" s="3" t="s">
        <v>1</v>
      </c>
      <c r="C2" s="3" t="s">
        <v>343</v>
      </c>
      <c r="D2" s="3" t="s">
        <v>344</v>
      </c>
      <c r="E2" s="3" t="s">
        <v>345</v>
      </c>
      <c r="F2" s="3" t="s">
        <v>346</v>
      </c>
      <c r="G2" s="4" t="s">
        <v>347</v>
      </c>
      <c r="H2" s="5"/>
    </row>
    <row r="3" spans="1:8" s="10" customFormat="1" ht="13.5" customHeight="1" x14ac:dyDescent="0.25">
      <c r="A3" s="389">
        <v>48</v>
      </c>
      <c r="B3" s="234" t="s">
        <v>348</v>
      </c>
      <c r="C3" s="7">
        <v>0</v>
      </c>
      <c r="D3" s="7">
        <v>0</v>
      </c>
      <c r="E3" s="7">
        <v>0</v>
      </c>
      <c r="F3" s="8">
        <v>25700</v>
      </c>
      <c r="G3" s="16" t="s">
        <v>6</v>
      </c>
    </row>
    <row r="4" spans="1:8" s="10" customFormat="1" ht="15" customHeight="1" x14ac:dyDescent="0.25">
      <c r="A4" s="400" t="s">
        <v>349</v>
      </c>
      <c r="B4" s="401"/>
      <c r="C4" s="11">
        <f>SUM(C3)</f>
        <v>0</v>
      </c>
      <c r="D4" s="11">
        <f>SUM(D3)</f>
        <v>0</v>
      </c>
      <c r="E4" s="11">
        <f>SUM(E3)</f>
        <v>0</v>
      </c>
      <c r="F4" s="12">
        <f>SUM(F3)</f>
        <v>25700</v>
      </c>
      <c r="G4" s="44" t="s">
        <v>6</v>
      </c>
    </row>
    <row r="5" spans="1:8" s="10" customFormat="1" ht="13.5" customHeight="1" x14ac:dyDescent="0.25">
      <c r="A5" s="389">
        <v>109</v>
      </c>
      <c r="B5" s="234" t="s">
        <v>209</v>
      </c>
      <c r="C5" s="7">
        <v>4000</v>
      </c>
      <c r="D5" s="7">
        <v>9402.5</v>
      </c>
      <c r="E5" s="7">
        <v>9319.73</v>
      </c>
      <c r="F5" s="8">
        <v>4000</v>
      </c>
      <c r="G5" s="9">
        <f t="shared" ref="G5:G13" si="0">F5/C5*100</f>
        <v>100</v>
      </c>
    </row>
    <row r="6" spans="1:8" s="10" customFormat="1" ht="15" customHeight="1" x14ac:dyDescent="0.25">
      <c r="A6" s="400" t="s">
        <v>2</v>
      </c>
      <c r="B6" s="401"/>
      <c r="C6" s="11">
        <f>SUM(C5)</f>
        <v>4000</v>
      </c>
      <c r="D6" s="11">
        <f>SUM(D5)</f>
        <v>9402.5</v>
      </c>
      <c r="E6" s="11">
        <f>SUM(E5)</f>
        <v>9319.73</v>
      </c>
      <c r="F6" s="12">
        <f>SUM(F5)</f>
        <v>4000</v>
      </c>
      <c r="G6" s="13">
        <f t="shared" si="0"/>
        <v>100</v>
      </c>
    </row>
    <row r="7" spans="1:8" s="10" customFormat="1" ht="23.25" customHeight="1" x14ac:dyDescent="0.25">
      <c r="A7" s="390">
        <v>145</v>
      </c>
      <c r="B7" s="6" t="s">
        <v>3</v>
      </c>
      <c r="C7" s="7">
        <v>12000</v>
      </c>
      <c r="D7" s="7">
        <v>12000</v>
      </c>
      <c r="E7" s="7">
        <v>1149.5</v>
      </c>
      <c r="F7" s="8">
        <v>12000</v>
      </c>
      <c r="G7" s="9">
        <f t="shared" si="0"/>
        <v>100</v>
      </c>
    </row>
    <row r="8" spans="1:8" s="10" customFormat="1" ht="13.5" customHeight="1" x14ac:dyDescent="0.25">
      <c r="A8" s="390">
        <v>147</v>
      </c>
      <c r="B8" s="6" t="s">
        <v>210</v>
      </c>
      <c r="C8" s="7">
        <v>11000</v>
      </c>
      <c r="D8" s="7">
        <v>11090.3</v>
      </c>
      <c r="E8" s="7">
        <v>11023.98</v>
      </c>
      <c r="F8" s="8">
        <v>11000</v>
      </c>
      <c r="G8" s="9">
        <f t="shared" si="0"/>
        <v>100</v>
      </c>
    </row>
    <row r="9" spans="1:8" s="10" customFormat="1" ht="23.25" customHeight="1" x14ac:dyDescent="0.25">
      <c r="A9" s="390">
        <v>148</v>
      </c>
      <c r="B9" s="6" t="s">
        <v>4</v>
      </c>
      <c r="C9" s="7">
        <v>1650</v>
      </c>
      <c r="D9" s="7">
        <v>1289.4000000000001</v>
      </c>
      <c r="E9" s="7">
        <v>1279.28</v>
      </c>
      <c r="F9" s="8">
        <v>1650</v>
      </c>
      <c r="G9" s="9">
        <f t="shared" si="0"/>
        <v>100</v>
      </c>
    </row>
    <row r="10" spans="1:8" s="10" customFormat="1" ht="13.5" customHeight="1" x14ac:dyDescent="0.25">
      <c r="A10" s="402" t="s">
        <v>350</v>
      </c>
      <c r="B10" s="403"/>
      <c r="C10" s="7">
        <v>0</v>
      </c>
      <c r="D10" s="7">
        <v>23753.3</v>
      </c>
      <c r="E10" s="7">
        <v>795.5</v>
      </c>
      <c r="F10" s="8">
        <v>0</v>
      </c>
      <c r="G10" s="16" t="s">
        <v>6</v>
      </c>
    </row>
    <row r="11" spans="1:8" s="10" customFormat="1" ht="15" customHeight="1" x14ac:dyDescent="0.25">
      <c r="A11" s="400" t="s">
        <v>5</v>
      </c>
      <c r="B11" s="401"/>
      <c r="C11" s="11">
        <f>SUM(C7:C10)</f>
        <v>24650</v>
      </c>
      <c r="D11" s="11">
        <f>SUM(D7:D10)</f>
        <v>48133</v>
      </c>
      <c r="E11" s="11">
        <f>SUM(E7:E10)</f>
        <v>14248.26</v>
      </c>
      <c r="F11" s="12">
        <f>SUM(F7:F10)</f>
        <v>24650</v>
      </c>
      <c r="G11" s="13">
        <f t="shared" si="0"/>
        <v>100</v>
      </c>
    </row>
    <row r="12" spans="1:8" s="10" customFormat="1" ht="13.5" customHeight="1" x14ac:dyDescent="0.25">
      <c r="A12" s="390">
        <v>217</v>
      </c>
      <c r="B12" s="6" t="s">
        <v>351</v>
      </c>
      <c r="C12" s="7">
        <v>0</v>
      </c>
      <c r="D12" s="7">
        <v>0</v>
      </c>
      <c r="E12" s="7">
        <v>0</v>
      </c>
      <c r="F12" s="8">
        <v>20000</v>
      </c>
      <c r="G12" s="16" t="s">
        <v>6</v>
      </c>
    </row>
    <row r="13" spans="1:8" s="10" customFormat="1" ht="13.5" customHeight="1" x14ac:dyDescent="0.25">
      <c r="A13" s="390">
        <v>218</v>
      </c>
      <c r="B13" s="6" t="s">
        <v>352</v>
      </c>
      <c r="C13" s="7">
        <v>20000</v>
      </c>
      <c r="D13" s="7">
        <v>21197.207999999999</v>
      </c>
      <c r="E13" s="7">
        <v>20498.806</v>
      </c>
      <c r="F13" s="8">
        <v>5110</v>
      </c>
      <c r="G13" s="9">
        <f t="shared" si="0"/>
        <v>25.55</v>
      </c>
    </row>
    <row r="14" spans="1:8" s="10" customFormat="1" ht="13.5" customHeight="1" x14ac:dyDescent="0.25">
      <c r="A14" s="390">
        <v>219</v>
      </c>
      <c r="B14" s="6" t="s">
        <v>353</v>
      </c>
      <c r="C14" s="7">
        <v>0</v>
      </c>
      <c r="D14" s="19">
        <v>0</v>
      </c>
      <c r="E14" s="19">
        <v>0</v>
      </c>
      <c r="F14" s="8">
        <v>10000</v>
      </c>
      <c r="G14" s="16" t="s">
        <v>6</v>
      </c>
    </row>
    <row r="15" spans="1:8" s="10" customFormat="1" ht="13.5" customHeight="1" x14ac:dyDescent="0.25">
      <c r="A15" s="390">
        <v>220</v>
      </c>
      <c r="B15" s="19" t="s">
        <v>354</v>
      </c>
      <c r="C15" s="7">
        <v>0</v>
      </c>
      <c r="D15" s="7">
        <v>0</v>
      </c>
      <c r="E15" s="7">
        <v>0</v>
      </c>
      <c r="F15" s="8">
        <v>7500</v>
      </c>
      <c r="G15" s="16" t="s">
        <v>6</v>
      </c>
    </row>
    <row r="16" spans="1:8" s="10" customFormat="1" ht="13.5" customHeight="1" x14ac:dyDescent="0.25">
      <c r="A16" s="390">
        <v>221</v>
      </c>
      <c r="B16" s="19" t="s">
        <v>355</v>
      </c>
      <c r="C16" s="7">
        <v>7688</v>
      </c>
      <c r="D16" s="7">
        <v>7688</v>
      </c>
      <c r="E16" s="7">
        <v>5085</v>
      </c>
      <c r="F16" s="8">
        <v>2543</v>
      </c>
      <c r="G16" s="9">
        <f t="shared" ref="G16:G26" si="1">F16/C16*100</f>
        <v>33.077523413111344</v>
      </c>
    </row>
    <row r="17" spans="1:7" s="10" customFormat="1" ht="13.5" customHeight="1" x14ac:dyDescent="0.25">
      <c r="A17" s="390">
        <v>222</v>
      </c>
      <c r="B17" s="14" t="s">
        <v>356</v>
      </c>
      <c r="C17" s="7">
        <v>0</v>
      </c>
      <c r="D17" s="7">
        <v>0</v>
      </c>
      <c r="E17" s="7">
        <v>0</v>
      </c>
      <c r="F17" s="8">
        <v>9750</v>
      </c>
      <c r="G17" s="16" t="s">
        <v>6</v>
      </c>
    </row>
    <row r="18" spans="1:7" s="10" customFormat="1" ht="13.5" customHeight="1" x14ac:dyDescent="0.25">
      <c r="A18" s="390">
        <v>223</v>
      </c>
      <c r="B18" s="14" t="s">
        <v>357</v>
      </c>
      <c r="C18" s="7">
        <v>9750</v>
      </c>
      <c r="D18" s="7">
        <v>9750</v>
      </c>
      <c r="E18" s="7">
        <v>0</v>
      </c>
      <c r="F18" s="8">
        <v>1639</v>
      </c>
      <c r="G18" s="9">
        <f t="shared" si="1"/>
        <v>16.810256410256411</v>
      </c>
    </row>
    <row r="19" spans="1:7" s="10" customFormat="1" ht="13.5" customHeight="1" x14ac:dyDescent="0.25">
      <c r="A19" s="390">
        <v>224</v>
      </c>
      <c r="B19" s="15" t="s">
        <v>358</v>
      </c>
      <c r="C19" s="7">
        <v>0</v>
      </c>
      <c r="D19" s="7">
        <v>0</v>
      </c>
      <c r="E19" s="7">
        <v>0</v>
      </c>
      <c r="F19" s="8">
        <v>10000</v>
      </c>
      <c r="G19" s="16" t="s">
        <v>6</v>
      </c>
    </row>
    <row r="20" spans="1:7" s="10" customFormat="1" ht="13.5" customHeight="1" x14ac:dyDescent="0.25">
      <c r="A20" s="390">
        <v>225</v>
      </c>
      <c r="B20" s="15" t="s">
        <v>211</v>
      </c>
      <c r="C20" s="7">
        <v>19615</v>
      </c>
      <c r="D20" s="7">
        <v>19615</v>
      </c>
      <c r="E20" s="7">
        <v>8454.81</v>
      </c>
      <c r="F20" s="8">
        <v>10063</v>
      </c>
      <c r="G20" s="9">
        <f t="shared" si="1"/>
        <v>51.3025745602855</v>
      </c>
    </row>
    <row r="21" spans="1:7" s="10" customFormat="1" ht="13.5" customHeight="1" x14ac:dyDescent="0.25">
      <c r="A21" s="390">
        <v>227</v>
      </c>
      <c r="B21" s="15" t="s">
        <v>359</v>
      </c>
      <c r="C21" s="7">
        <v>0</v>
      </c>
      <c r="D21" s="7">
        <v>0</v>
      </c>
      <c r="E21" s="7">
        <v>0</v>
      </c>
      <c r="F21" s="8">
        <v>3600</v>
      </c>
      <c r="G21" s="16" t="s">
        <v>6</v>
      </c>
    </row>
    <row r="22" spans="1:7" s="10" customFormat="1" ht="13.5" customHeight="1" x14ac:dyDescent="0.25">
      <c r="A22" s="390">
        <v>228</v>
      </c>
      <c r="B22" s="15" t="s">
        <v>360</v>
      </c>
      <c r="C22" s="7">
        <v>0</v>
      </c>
      <c r="D22" s="7">
        <v>0</v>
      </c>
      <c r="E22" s="7">
        <v>0</v>
      </c>
      <c r="F22" s="8">
        <v>2500</v>
      </c>
      <c r="G22" s="16" t="s">
        <v>6</v>
      </c>
    </row>
    <row r="23" spans="1:7" s="10" customFormat="1" ht="13.5" customHeight="1" x14ac:dyDescent="0.25">
      <c r="A23" s="390">
        <v>229</v>
      </c>
      <c r="B23" s="15" t="s">
        <v>361</v>
      </c>
      <c r="C23" s="7">
        <v>2500</v>
      </c>
      <c r="D23" s="7">
        <v>2500</v>
      </c>
      <c r="E23" s="7">
        <v>0</v>
      </c>
      <c r="F23" s="8">
        <v>2478</v>
      </c>
      <c r="G23" s="9">
        <f t="shared" si="1"/>
        <v>99.11999999999999</v>
      </c>
    </row>
    <row r="24" spans="1:7" s="10" customFormat="1" ht="13.5" customHeight="1" x14ac:dyDescent="0.25">
      <c r="A24" s="390">
        <v>230</v>
      </c>
      <c r="B24" s="15" t="s">
        <v>362</v>
      </c>
      <c r="C24" s="7">
        <v>0</v>
      </c>
      <c r="D24" s="7">
        <v>16335</v>
      </c>
      <c r="E24" s="7">
        <v>0</v>
      </c>
      <c r="F24" s="8">
        <v>5191</v>
      </c>
      <c r="G24" s="16" t="s">
        <v>6</v>
      </c>
    </row>
    <row r="25" spans="1:7" s="10" customFormat="1" ht="13.5" customHeight="1" x14ac:dyDescent="0.25">
      <c r="A25" s="390">
        <v>231</v>
      </c>
      <c r="B25" s="15" t="s">
        <v>39</v>
      </c>
      <c r="C25" s="7">
        <v>1500</v>
      </c>
      <c r="D25" s="7">
        <v>1400</v>
      </c>
      <c r="E25" s="7">
        <v>1397.7</v>
      </c>
      <c r="F25" s="8">
        <v>1500</v>
      </c>
      <c r="G25" s="9">
        <f t="shared" si="1"/>
        <v>100</v>
      </c>
    </row>
    <row r="26" spans="1:7" s="10" customFormat="1" ht="13.5" customHeight="1" x14ac:dyDescent="0.25">
      <c r="A26" s="402" t="s">
        <v>363</v>
      </c>
      <c r="B26" s="403"/>
      <c r="C26" s="7">
        <v>40735</v>
      </c>
      <c r="D26" s="7">
        <f>2349.36+18037.8+8750+2035.32+10110+2132.79</f>
        <v>43415.27</v>
      </c>
      <c r="E26" s="7">
        <f>2349.29+8541.82+0+322.05+5447.25+1564.81</f>
        <v>18225.22</v>
      </c>
      <c r="F26" s="8">
        <v>0</v>
      </c>
      <c r="G26" s="9">
        <f t="shared" si="1"/>
        <v>0</v>
      </c>
    </row>
    <row r="27" spans="1:7" s="10" customFormat="1" ht="15" customHeight="1" x14ac:dyDescent="0.25">
      <c r="A27" s="400" t="s">
        <v>7</v>
      </c>
      <c r="B27" s="401"/>
      <c r="C27" s="11">
        <f>SUM(C12:C26)</f>
        <v>101788</v>
      </c>
      <c r="D27" s="11">
        <f>SUM(D12:D26)</f>
        <v>121900.478</v>
      </c>
      <c r="E27" s="11">
        <f>SUM(E12:E26)</f>
        <v>53661.536</v>
      </c>
      <c r="F27" s="12">
        <f>SUM(F12:F26)</f>
        <v>91874</v>
      </c>
      <c r="G27" s="13">
        <f>F27/C27*100</f>
        <v>90.260148544032688</v>
      </c>
    </row>
    <row r="28" spans="1:7" s="10" customFormat="1" ht="23.25" customHeight="1" x14ac:dyDescent="0.25">
      <c r="A28" s="390">
        <v>257</v>
      </c>
      <c r="B28" s="6" t="s">
        <v>364</v>
      </c>
      <c r="C28" s="7">
        <v>1909</v>
      </c>
      <c r="D28" s="7">
        <v>1909</v>
      </c>
      <c r="E28" s="7">
        <v>0</v>
      </c>
      <c r="F28" s="8">
        <v>2665</v>
      </c>
      <c r="G28" s="17">
        <f>F28/C28*100</f>
        <v>139.6018858040859</v>
      </c>
    </row>
    <row r="29" spans="1:7" s="10" customFormat="1" ht="13.5" customHeight="1" x14ac:dyDescent="0.25">
      <c r="A29" s="390">
        <v>259</v>
      </c>
      <c r="B29" s="6" t="s">
        <v>365</v>
      </c>
      <c r="C29" s="7">
        <v>2000</v>
      </c>
      <c r="D29" s="7">
        <v>2063</v>
      </c>
      <c r="E29" s="7">
        <v>1031.5999999999999</v>
      </c>
      <c r="F29" s="8">
        <v>2000</v>
      </c>
      <c r="G29" s="9">
        <f>F29/C29*100</f>
        <v>100</v>
      </c>
    </row>
    <row r="30" spans="1:7" s="10" customFormat="1" ht="13.5" customHeight="1" x14ac:dyDescent="0.25">
      <c r="A30" s="390">
        <v>261</v>
      </c>
      <c r="B30" s="14" t="s">
        <v>366</v>
      </c>
      <c r="C30" s="7">
        <v>5500</v>
      </c>
      <c r="D30" s="7">
        <v>5500</v>
      </c>
      <c r="E30" s="7">
        <v>2894.6</v>
      </c>
      <c r="F30" s="8">
        <v>5500</v>
      </c>
      <c r="G30" s="9">
        <f>F30/C30*100</f>
        <v>100</v>
      </c>
    </row>
    <row r="31" spans="1:7" s="10" customFormat="1" ht="13.5" customHeight="1" x14ac:dyDescent="0.25">
      <c r="A31" s="390">
        <v>262</v>
      </c>
      <c r="B31" s="14" t="s">
        <v>367</v>
      </c>
      <c r="C31" s="7">
        <v>3000</v>
      </c>
      <c r="D31" s="7">
        <v>1840.1</v>
      </c>
      <c r="E31" s="7">
        <v>809.02</v>
      </c>
      <c r="F31" s="8">
        <v>3000</v>
      </c>
      <c r="G31" s="9">
        <f t="shared" ref="G31:G64" si="2">F31/C31*100</f>
        <v>100</v>
      </c>
    </row>
    <row r="32" spans="1:7" s="10" customFormat="1" ht="13.5" customHeight="1" x14ac:dyDescent="0.25">
      <c r="A32" s="390">
        <v>263</v>
      </c>
      <c r="B32" s="19" t="s">
        <v>368</v>
      </c>
      <c r="C32" s="7">
        <v>3000</v>
      </c>
      <c r="D32" s="7">
        <v>3000</v>
      </c>
      <c r="E32" s="7">
        <v>0</v>
      </c>
      <c r="F32" s="8">
        <v>2160</v>
      </c>
      <c r="G32" s="9">
        <f t="shared" si="2"/>
        <v>72</v>
      </c>
    </row>
    <row r="33" spans="1:7" s="10" customFormat="1" ht="13.5" customHeight="1" x14ac:dyDescent="0.25">
      <c r="A33" s="390">
        <v>264</v>
      </c>
      <c r="B33" s="19" t="s">
        <v>369</v>
      </c>
      <c r="C33" s="7">
        <v>9000</v>
      </c>
      <c r="D33" s="7">
        <v>15329.16</v>
      </c>
      <c r="E33" s="7">
        <v>2350.96</v>
      </c>
      <c r="F33" s="8">
        <v>1954</v>
      </c>
      <c r="G33" s="9">
        <f t="shared" si="2"/>
        <v>21.711111111111112</v>
      </c>
    </row>
    <row r="34" spans="1:7" s="10" customFormat="1" ht="13.5" customHeight="1" x14ac:dyDescent="0.25">
      <c r="A34" s="390">
        <v>266</v>
      </c>
      <c r="B34" s="19" t="s">
        <v>370</v>
      </c>
      <c r="C34" s="7">
        <v>0</v>
      </c>
      <c r="D34" s="7">
        <v>0</v>
      </c>
      <c r="E34" s="7">
        <v>0</v>
      </c>
      <c r="F34" s="8">
        <v>5000</v>
      </c>
      <c r="G34" s="16" t="s">
        <v>6</v>
      </c>
    </row>
    <row r="35" spans="1:7" s="10" customFormat="1" ht="13.5" customHeight="1" x14ac:dyDescent="0.25">
      <c r="A35" s="402" t="s">
        <v>371</v>
      </c>
      <c r="B35" s="403"/>
      <c r="C35" s="7">
        <v>5387</v>
      </c>
      <c r="D35" s="7">
        <f>191.57+2425+1871+2422.74</f>
        <v>6910.3099999999995</v>
      </c>
      <c r="E35" s="7">
        <f>191.56+1080+1255.68+600.64</f>
        <v>3127.8799999999997</v>
      </c>
      <c r="F35" s="8">
        <v>0</v>
      </c>
      <c r="G35" s="9">
        <f t="shared" si="2"/>
        <v>0</v>
      </c>
    </row>
    <row r="36" spans="1:7" s="10" customFormat="1" ht="15" customHeight="1" x14ac:dyDescent="0.25">
      <c r="A36" s="400" t="s">
        <v>8</v>
      </c>
      <c r="B36" s="401"/>
      <c r="C36" s="11">
        <f>SUM(C28:C35)</f>
        <v>29796</v>
      </c>
      <c r="D36" s="11">
        <f>SUM(D28:D35)</f>
        <v>36551.57</v>
      </c>
      <c r="E36" s="11">
        <f>SUM(E28:E35)</f>
        <v>10214.06</v>
      </c>
      <c r="F36" s="12">
        <f>SUM(F28:F35)</f>
        <v>22279</v>
      </c>
      <c r="G36" s="13">
        <f t="shared" si="2"/>
        <v>74.771781447174106</v>
      </c>
    </row>
    <row r="37" spans="1:7" s="235" customFormat="1" ht="13.5" customHeight="1" x14ac:dyDescent="0.25">
      <c r="A37" s="390">
        <v>288</v>
      </c>
      <c r="B37" s="6" t="s">
        <v>40</v>
      </c>
      <c r="C37" s="7">
        <v>3000</v>
      </c>
      <c r="D37" s="7">
        <v>3500</v>
      </c>
      <c r="E37" s="7">
        <v>3500</v>
      </c>
      <c r="F37" s="8">
        <v>3000</v>
      </c>
      <c r="G37" s="17">
        <f t="shared" si="2"/>
        <v>100</v>
      </c>
    </row>
    <row r="38" spans="1:7" s="235" customFormat="1" ht="13.5" customHeight="1" x14ac:dyDescent="0.25">
      <c r="A38" s="390">
        <v>289</v>
      </c>
      <c r="B38" s="6" t="s">
        <v>9</v>
      </c>
      <c r="C38" s="7">
        <v>800</v>
      </c>
      <c r="D38" s="7">
        <v>800</v>
      </c>
      <c r="E38" s="7">
        <v>800</v>
      </c>
      <c r="F38" s="8">
        <v>700</v>
      </c>
      <c r="G38" s="17">
        <f t="shared" si="2"/>
        <v>87.5</v>
      </c>
    </row>
    <row r="39" spans="1:7" s="235" customFormat="1" ht="23.25" customHeight="1" x14ac:dyDescent="0.25">
      <c r="A39" s="390">
        <v>290</v>
      </c>
      <c r="B39" s="6" t="s">
        <v>10</v>
      </c>
      <c r="C39" s="7">
        <v>4000</v>
      </c>
      <c r="D39" s="7">
        <v>4600</v>
      </c>
      <c r="E39" s="7">
        <v>4600</v>
      </c>
      <c r="F39" s="8">
        <v>4000</v>
      </c>
      <c r="G39" s="17">
        <f t="shared" si="2"/>
        <v>100</v>
      </c>
    </row>
    <row r="40" spans="1:7" s="235" customFormat="1" ht="23.25" customHeight="1" x14ac:dyDescent="0.25">
      <c r="A40" s="390">
        <v>291</v>
      </c>
      <c r="B40" s="6" t="s">
        <v>11</v>
      </c>
      <c r="C40" s="7">
        <v>35000</v>
      </c>
      <c r="D40" s="7">
        <v>35000</v>
      </c>
      <c r="E40" s="7">
        <v>34543.269999999997</v>
      </c>
      <c r="F40" s="8">
        <v>40000</v>
      </c>
      <c r="G40" s="17">
        <f t="shared" si="2"/>
        <v>114.28571428571428</v>
      </c>
    </row>
    <row r="41" spans="1:7" s="235" customFormat="1" ht="23.25" customHeight="1" x14ac:dyDescent="0.25">
      <c r="A41" s="390">
        <v>293</v>
      </c>
      <c r="B41" s="6" t="s">
        <v>372</v>
      </c>
      <c r="C41" s="7">
        <v>3200</v>
      </c>
      <c r="D41" s="7">
        <v>4391.3999999999996</v>
      </c>
      <c r="E41" s="7">
        <v>4389.66</v>
      </c>
      <c r="F41" s="8">
        <v>4500</v>
      </c>
      <c r="G41" s="17">
        <f t="shared" si="2"/>
        <v>140.625</v>
      </c>
    </row>
    <row r="42" spans="1:7" s="235" customFormat="1" ht="23.25" customHeight="1" x14ac:dyDescent="0.25">
      <c r="A42" s="390">
        <v>294</v>
      </c>
      <c r="B42" s="6" t="s">
        <v>12</v>
      </c>
      <c r="C42" s="7">
        <v>70000</v>
      </c>
      <c r="D42" s="7">
        <v>70000</v>
      </c>
      <c r="E42" s="7">
        <v>0</v>
      </c>
      <c r="F42" s="8">
        <v>80000</v>
      </c>
      <c r="G42" s="17">
        <f t="shared" si="2"/>
        <v>114.28571428571428</v>
      </c>
    </row>
    <row r="43" spans="1:7" s="235" customFormat="1" ht="23.25" customHeight="1" x14ac:dyDescent="0.25">
      <c r="A43" s="390">
        <v>296</v>
      </c>
      <c r="B43" s="6" t="s">
        <v>373</v>
      </c>
      <c r="C43" s="7">
        <v>500</v>
      </c>
      <c r="D43" s="7">
        <v>500</v>
      </c>
      <c r="E43" s="7">
        <v>500</v>
      </c>
      <c r="F43" s="8">
        <v>500</v>
      </c>
      <c r="G43" s="17">
        <f t="shared" si="2"/>
        <v>100</v>
      </c>
    </row>
    <row r="44" spans="1:7" s="235" customFormat="1" ht="13.5" customHeight="1" x14ac:dyDescent="0.25">
      <c r="A44" s="390">
        <v>297</v>
      </c>
      <c r="B44" s="6" t="s">
        <v>374</v>
      </c>
      <c r="C44" s="7">
        <v>2700</v>
      </c>
      <c r="D44" s="7">
        <v>3000</v>
      </c>
      <c r="E44" s="7">
        <v>2900</v>
      </c>
      <c r="F44" s="8">
        <v>3000</v>
      </c>
      <c r="G44" s="17">
        <f t="shared" si="2"/>
        <v>111.11111111111111</v>
      </c>
    </row>
    <row r="45" spans="1:7" s="235" customFormat="1" ht="23.25" customHeight="1" x14ac:dyDescent="0.25">
      <c r="A45" s="390">
        <v>298</v>
      </c>
      <c r="B45" s="6" t="s">
        <v>13</v>
      </c>
      <c r="C45" s="7">
        <v>90229</v>
      </c>
      <c r="D45" s="7">
        <v>89829</v>
      </c>
      <c r="E45" s="7">
        <v>89829</v>
      </c>
      <c r="F45" s="8">
        <v>143754</v>
      </c>
      <c r="G45" s="17">
        <f t="shared" si="2"/>
        <v>159.32128251449092</v>
      </c>
    </row>
    <row r="46" spans="1:7" s="10" customFormat="1" ht="15" customHeight="1" x14ac:dyDescent="0.25">
      <c r="A46" s="400" t="s">
        <v>14</v>
      </c>
      <c r="B46" s="401"/>
      <c r="C46" s="11">
        <f>SUM(C37:C45)</f>
        <v>209429</v>
      </c>
      <c r="D46" s="11">
        <f>SUM(D37:D45)</f>
        <v>211620.4</v>
      </c>
      <c r="E46" s="11">
        <f>SUM(E37:E45)</f>
        <v>141061.93</v>
      </c>
      <c r="F46" s="12">
        <f>SUM(F37:F45)</f>
        <v>279454</v>
      </c>
      <c r="G46" s="13">
        <f t="shared" si="2"/>
        <v>133.43615258631806</v>
      </c>
    </row>
    <row r="47" spans="1:7" s="10" customFormat="1" ht="13.5" customHeight="1" x14ac:dyDescent="0.25">
      <c r="A47" s="390">
        <v>367</v>
      </c>
      <c r="B47" s="332" t="s">
        <v>15</v>
      </c>
      <c r="C47" s="7">
        <v>33000</v>
      </c>
      <c r="D47" s="7">
        <v>35160</v>
      </c>
      <c r="E47" s="7">
        <v>35160</v>
      </c>
      <c r="F47" s="8">
        <v>36000</v>
      </c>
      <c r="G47" s="9">
        <f t="shared" si="2"/>
        <v>109.09090909090908</v>
      </c>
    </row>
    <row r="48" spans="1:7" s="10" customFormat="1" ht="23.25" customHeight="1" x14ac:dyDescent="0.25">
      <c r="A48" s="390">
        <v>368</v>
      </c>
      <c r="B48" s="332" t="s">
        <v>41</v>
      </c>
      <c r="C48" s="7">
        <v>20302</v>
      </c>
      <c r="D48" s="7">
        <v>18110.11</v>
      </c>
      <c r="E48" s="7">
        <v>13769.27</v>
      </c>
      <c r="F48" s="8">
        <v>20302</v>
      </c>
      <c r="G48" s="9">
        <f t="shared" si="2"/>
        <v>100</v>
      </c>
    </row>
    <row r="49" spans="1:7" s="10" customFormat="1" ht="13.5" customHeight="1" x14ac:dyDescent="0.25">
      <c r="A49" s="390">
        <v>369</v>
      </c>
      <c r="B49" s="6" t="s">
        <v>16</v>
      </c>
      <c r="C49" s="7">
        <v>2000</v>
      </c>
      <c r="D49" s="7">
        <v>1446.5</v>
      </c>
      <c r="E49" s="7">
        <v>1366.5</v>
      </c>
      <c r="F49" s="8">
        <v>2000</v>
      </c>
      <c r="G49" s="9">
        <f t="shared" si="2"/>
        <v>100</v>
      </c>
    </row>
    <row r="50" spans="1:7" s="10" customFormat="1" ht="23.25" customHeight="1" x14ac:dyDescent="0.25">
      <c r="A50" s="390">
        <v>370</v>
      </c>
      <c r="B50" s="6" t="s">
        <v>375</v>
      </c>
      <c r="C50" s="7">
        <v>2000</v>
      </c>
      <c r="D50" s="7">
        <v>1570.1</v>
      </c>
      <c r="E50" s="7">
        <v>1570.1</v>
      </c>
      <c r="F50" s="8">
        <v>1420</v>
      </c>
      <c r="G50" s="9">
        <f t="shared" si="2"/>
        <v>71</v>
      </c>
    </row>
    <row r="51" spans="1:7" s="10" customFormat="1" ht="13.5" customHeight="1" x14ac:dyDescent="0.25">
      <c r="A51" s="390">
        <v>371</v>
      </c>
      <c r="B51" s="6" t="s">
        <v>376</v>
      </c>
      <c r="C51" s="7">
        <v>1544</v>
      </c>
      <c r="D51" s="7">
        <v>4670.18</v>
      </c>
      <c r="E51" s="7">
        <v>4552.3999999999996</v>
      </c>
      <c r="F51" s="8">
        <v>2124</v>
      </c>
      <c r="G51" s="9">
        <f t="shared" si="2"/>
        <v>137.56476683937825</v>
      </c>
    </row>
    <row r="52" spans="1:7" s="10" customFormat="1" ht="15" customHeight="1" x14ac:dyDescent="0.25">
      <c r="A52" s="404" t="s">
        <v>17</v>
      </c>
      <c r="B52" s="405"/>
      <c r="C52" s="11">
        <f>SUM(C47:C51)</f>
        <v>58846</v>
      </c>
      <c r="D52" s="11">
        <f>SUM(D47:D51)</f>
        <v>60956.89</v>
      </c>
      <c r="E52" s="11">
        <f>SUM(E47:E51)</f>
        <v>56418.270000000004</v>
      </c>
      <c r="F52" s="12">
        <f>SUM(F47:F51)</f>
        <v>61846</v>
      </c>
      <c r="G52" s="13">
        <f t="shared" si="2"/>
        <v>105.0980525439282</v>
      </c>
    </row>
    <row r="53" spans="1:7" s="10" customFormat="1" ht="13.5" customHeight="1" x14ac:dyDescent="0.25">
      <c r="A53" s="390">
        <v>507</v>
      </c>
      <c r="B53" s="6" t="s">
        <v>18</v>
      </c>
      <c r="C53" s="7">
        <v>1000</v>
      </c>
      <c r="D53" s="7">
        <v>1602</v>
      </c>
      <c r="E53" s="7">
        <v>1602</v>
      </c>
      <c r="F53" s="8">
        <v>1000</v>
      </c>
      <c r="G53" s="9">
        <f t="shared" si="2"/>
        <v>100</v>
      </c>
    </row>
    <row r="54" spans="1:7" s="10" customFormat="1" ht="23.25" customHeight="1" x14ac:dyDescent="0.25">
      <c r="A54" s="390">
        <v>508</v>
      </c>
      <c r="B54" s="6" t="s">
        <v>19</v>
      </c>
      <c r="C54" s="7">
        <v>1000</v>
      </c>
      <c r="D54" s="7">
        <v>264.5</v>
      </c>
      <c r="E54" s="7">
        <v>264.5</v>
      </c>
      <c r="F54" s="8">
        <v>1000</v>
      </c>
      <c r="G54" s="9">
        <f t="shared" si="2"/>
        <v>100</v>
      </c>
    </row>
    <row r="55" spans="1:7" s="10" customFormat="1" ht="13.5" customHeight="1" x14ac:dyDescent="0.25">
      <c r="A55" s="390">
        <v>509</v>
      </c>
      <c r="B55" s="6" t="s">
        <v>35</v>
      </c>
      <c r="C55" s="7">
        <v>3000</v>
      </c>
      <c r="D55" s="7">
        <v>2982</v>
      </c>
      <c r="E55" s="18">
        <v>2982</v>
      </c>
      <c r="F55" s="8">
        <v>3000</v>
      </c>
      <c r="G55" s="9">
        <f t="shared" si="2"/>
        <v>100</v>
      </c>
    </row>
    <row r="56" spans="1:7" s="10" customFormat="1" ht="15" customHeight="1" x14ac:dyDescent="0.25">
      <c r="A56" s="400" t="s">
        <v>20</v>
      </c>
      <c r="B56" s="401"/>
      <c r="C56" s="11">
        <f>SUM(C53:C55)</f>
        <v>5000</v>
      </c>
      <c r="D56" s="11">
        <f>SUM(D53:D55)</f>
        <v>4848.5</v>
      </c>
      <c r="E56" s="11">
        <f>SUM(E53:E55)</f>
        <v>4848.5</v>
      </c>
      <c r="F56" s="12">
        <f>SUM(F53:F55)</f>
        <v>5000</v>
      </c>
      <c r="G56" s="13">
        <f t="shared" si="2"/>
        <v>100</v>
      </c>
    </row>
    <row r="57" spans="1:7" s="10" customFormat="1" ht="13.5" customHeight="1" x14ac:dyDescent="0.25">
      <c r="A57" s="390">
        <v>577</v>
      </c>
      <c r="B57" s="6" t="s">
        <v>21</v>
      </c>
      <c r="C57" s="7">
        <v>22000</v>
      </c>
      <c r="D57" s="7">
        <v>43043.75</v>
      </c>
      <c r="E57" s="7">
        <v>10168.700000000001</v>
      </c>
      <c r="F57" s="8">
        <v>15000</v>
      </c>
      <c r="G57" s="9">
        <f t="shared" si="2"/>
        <v>68.181818181818173</v>
      </c>
    </row>
    <row r="58" spans="1:7" s="10" customFormat="1" ht="13.5" customHeight="1" x14ac:dyDescent="0.25">
      <c r="A58" s="390">
        <v>578</v>
      </c>
      <c r="B58" s="6" t="s">
        <v>43</v>
      </c>
      <c r="C58" s="7">
        <v>3500</v>
      </c>
      <c r="D58" s="7">
        <v>3494.5</v>
      </c>
      <c r="E58" s="7">
        <v>3494.5</v>
      </c>
      <c r="F58" s="8">
        <v>3500</v>
      </c>
      <c r="G58" s="9">
        <f>F58/C58*100</f>
        <v>100</v>
      </c>
    </row>
    <row r="59" spans="1:7" s="10" customFormat="1" ht="13.5" customHeight="1" x14ac:dyDescent="0.25">
      <c r="A59" s="390">
        <v>579</v>
      </c>
      <c r="B59" s="6" t="s">
        <v>42</v>
      </c>
      <c r="C59" s="7">
        <v>2000</v>
      </c>
      <c r="D59" s="7">
        <v>4441.75</v>
      </c>
      <c r="E59" s="7">
        <v>2125.41</v>
      </c>
      <c r="F59" s="8">
        <v>2000</v>
      </c>
      <c r="G59" s="9">
        <f>F59/C59*100</f>
        <v>100</v>
      </c>
    </row>
    <row r="60" spans="1:7" s="10" customFormat="1" ht="13.5" customHeight="1" x14ac:dyDescent="0.25">
      <c r="A60" s="390">
        <v>580</v>
      </c>
      <c r="B60" s="236" t="s">
        <v>377</v>
      </c>
      <c r="C60" s="7">
        <v>3000</v>
      </c>
      <c r="D60" s="237">
        <v>2522.1999999999998</v>
      </c>
      <c r="E60" s="237">
        <v>0</v>
      </c>
      <c r="F60" s="8">
        <v>3000</v>
      </c>
      <c r="G60" s="9">
        <f>F60/C60*100</f>
        <v>100</v>
      </c>
    </row>
    <row r="61" spans="1:7" s="10" customFormat="1" ht="13.5" customHeight="1" x14ac:dyDescent="0.25">
      <c r="A61" s="390">
        <v>581</v>
      </c>
      <c r="B61" s="6" t="s">
        <v>212</v>
      </c>
      <c r="C61" s="7">
        <v>9000</v>
      </c>
      <c r="D61" s="7">
        <v>9000</v>
      </c>
      <c r="E61" s="7">
        <v>0</v>
      </c>
      <c r="F61" s="8">
        <v>10000</v>
      </c>
      <c r="G61" s="9">
        <f t="shared" si="2"/>
        <v>111.11111111111111</v>
      </c>
    </row>
    <row r="62" spans="1:7" s="10" customFormat="1" ht="13.5" customHeight="1" x14ac:dyDescent="0.25">
      <c r="A62" s="390">
        <v>582</v>
      </c>
      <c r="B62" s="6" t="s">
        <v>214</v>
      </c>
      <c r="C62" s="7">
        <v>10000</v>
      </c>
      <c r="D62" s="7">
        <v>11907</v>
      </c>
      <c r="E62" s="7">
        <v>3953.6</v>
      </c>
      <c r="F62" s="8">
        <v>6000</v>
      </c>
      <c r="G62" s="9">
        <f>F62/C62*100</f>
        <v>60</v>
      </c>
    </row>
    <row r="63" spans="1:7" s="10" customFormat="1" ht="13.5" customHeight="1" x14ac:dyDescent="0.25">
      <c r="A63" s="390">
        <v>584</v>
      </c>
      <c r="B63" s="6" t="s">
        <v>213</v>
      </c>
      <c r="C63" s="7">
        <v>3500</v>
      </c>
      <c r="D63" s="7">
        <v>7000</v>
      </c>
      <c r="E63" s="7">
        <v>2276.17</v>
      </c>
      <c r="F63" s="8">
        <v>6000</v>
      </c>
      <c r="G63" s="9">
        <f t="shared" si="2"/>
        <v>171.42857142857142</v>
      </c>
    </row>
    <row r="64" spans="1:7" s="10" customFormat="1" ht="13.5" customHeight="1" x14ac:dyDescent="0.25">
      <c r="A64" s="390">
        <v>586</v>
      </c>
      <c r="B64" s="6" t="s">
        <v>378</v>
      </c>
      <c r="C64" s="7">
        <v>2000</v>
      </c>
      <c r="D64" s="7">
        <v>2000</v>
      </c>
      <c r="E64" s="7">
        <v>0</v>
      </c>
      <c r="F64" s="8">
        <v>2000</v>
      </c>
      <c r="G64" s="9">
        <f t="shared" si="2"/>
        <v>100</v>
      </c>
    </row>
    <row r="65" spans="1:7" s="10" customFormat="1" ht="15" customHeight="1" x14ac:dyDescent="0.25">
      <c r="A65" s="400" t="s">
        <v>22</v>
      </c>
      <c r="B65" s="401"/>
      <c r="C65" s="11">
        <f>SUM(C57:C64)</f>
        <v>55000</v>
      </c>
      <c r="D65" s="11">
        <f>SUM(D57:D64)</f>
        <v>83409.2</v>
      </c>
      <c r="E65" s="11">
        <f>SUM(E57:E64)</f>
        <v>22018.379999999997</v>
      </c>
      <c r="F65" s="12">
        <f>SUM(F57:F64)</f>
        <v>47500</v>
      </c>
      <c r="G65" s="13">
        <f>F65/C65*100</f>
        <v>86.36363636363636</v>
      </c>
    </row>
    <row r="66" spans="1:7" s="10" customFormat="1" ht="16.5" customHeight="1" thickBot="1" x14ac:dyDescent="0.3">
      <c r="A66" s="396" t="s">
        <v>23</v>
      </c>
      <c r="B66" s="397"/>
      <c r="C66" s="20">
        <f>C65+C56+C52+C46+C36+C27+C11+C6+C4</f>
        <v>488509</v>
      </c>
      <c r="D66" s="20">
        <f>D65+D56+D52+D46+D36+D27+D11+D6+D4</f>
        <v>576822.53799999994</v>
      </c>
      <c r="E66" s="20">
        <f>E65+E56+E52+E46+E36+E27+E11+E6+E4</f>
        <v>311790.66599999997</v>
      </c>
      <c r="F66" s="20">
        <f>F65+F56+F52+F46+F36+F27+F11+F6+F4</f>
        <v>562303</v>
      </c>
      <c r="G66" s="21">
        <f>F66/C66*100</f>
        <v>115.1059652943958</v>
      </c>
    </row>
    <row r="67" spans="1:7" ht="11.25" thickBot="1" x14ac:dyDescent="0.2">
      <c r="B67" s="23"/>
      <c r="C67" s="24"/>
      <c r="D67" s="25"/>
      <c r="E67" s="25"/>
      <c r="F67" s="24"/>
      <c r="G67" s="26"/>
    </row>
    <row r="68" spans="1:7" ht="36" customHeight="1" x14ac:dyDescent="0.15">
      <c r="A68" s="406" t="s">
        <v>24</v>
      </c>
      <c r="B68" s="407"/>
      <c r="C68" s="3" t="s">
        <v>343</v>
      </c>
      <c r="D68" s="3" t="s">
        <v>344</v>
      </c>
      <c r="E68" s="3" t="s">
        <v>345</v>
      </c>
      <c r="F68" s="3" t="s">
        <v>346</v>
      </c>
      <c r="G68" s="4" t="s">
        <v>347</v>
      </c>
    </row>
    <row r="69" spans="1:7" ht="13.5" customHeight="1" x14ac:dyDescent="0.2">
      <c r="A69" s="398" t="s">
        <v>38</v>
      </c>
      <c r="B69" s="399"/>
      <c r="C69" s="18">
        <f>C4</f>
        <v>0</v>
      </c>
      <c r="D69" s="18">
        <f>D4</f>
        <v>0</v>
      </c>
      <c r="E69" s="18">
        <f>E4</f>
        <v>0</v>
      </c>
      <c r="F69" s="8">
        <f>F4</f>
        <v>25700</v>
      </c>
      <c r="G69" s="238" t="s">
        <v>6</v>
      </c>
    </row>
    <row r="70" spans="1:7" ht="13.5" customHeight="1" x14ac:dyDescent="0.15">
      <c r="A70" s="398" t="s">
        <v>25</v>
      </c>
      <c r="B70" s="408"/>
      <c r="C70" s="18">
        <f>C6</f>
        <v>4000</v>
      </c>
      <c r="D70" s="18">
        <f>D6</f>
        <v>9402.5</v>
      </c>
      <c r="E70" s="18">
        <f>E6</f>
        <v>9319.73</v>
      </c>
      <c r="F70" s="8">
        <f>F6</f>
        <v>4000</v>
      </c>
      <c r="G70" s="238" t="s">
        <v>6</v>
      </c>
    </row>
    <row r="71" spans="1:7" ht="13.5" customHeight="1" x14ac:dyDescent="0.2">
      <c r="A71" s="398" t="s">
        <v>26</v>
      </c>
      <c r="B71" s="399"/>
      <c r="C71" s="18">
        <f>C11</f>
        <v>24650</v>
      </c>
      <c r="D71" s="18">
        <f>D11</f>
        <v>48133</v>
      </c>
      <c r="E71" s="18">
        <f>E11</f>
        <v>14248.26</v>
      </c>
      <c r="F71" s="8">
        <f>F11</f>
        <v>24650</v>
      </c>
      <c r="G71" s="17">
        <f t="shared" ref="G71:G78" si="3">F71/C71*100</f>
        <v>100</v>
      </c>
    </row>
    <row r="72" spans="1:7" ht="13.5" customHeight="1" x14ac:dyDescent="0.2">
      <c r="A72" s="398" t="s">
        <v>27</v>
      </c>
      <c r="B72" s="399"/>
      <c r="C72" s="18">
        <f>C27</f>
        <v>101788</v>
      </c>
      <c r="D72" s="18">
        <f>D27</f>
        <v>121900.478</v>
      </c>
      <c r="E72" s="18">
        <f>E27</f>
        <v>53661.536</v>
      </c>
      <c r="F72" s="8">
        <f>F27</f>
        <v>91874</v>
      </c>
      <c r="G72" s="17">
        <f t="shared" si="3"/>
        <v>90.260148544032688</v>
      </c>
    </row>
    <row r="73" spans="1:7" ht="13.5" customHeight="1" x14ac:dyDescent="0.2">
      <c r="A73" s="398" t="s">
        <v>28</v>
      </c>
      <c r="B73" s="399"/>
      <c r="C73" s="18">
        <f>C36</f>
        <v>29796</v>
      </c>
      <c r="D73" s="18">
        <f>D36</f>
        <v>36551.57</v>
      </c>
      <c r="E73" s="18">
        <f>E36</f>
        <v>10214.06</v>
      </c>
      <c r="F73" s="8">
        <f>F36</f>
        <v>22279</v>
      </c>
      <c r="G73" s="17">
        <f t="shared" si="3"/>
        <v>74.771781447174106</v>
      </c>
    </row>
    <row r="74" spans="1:7" ht="13.5" customHeight="1" x14ac:dyDescent="0.2">
      <c r="A74" s="398" t="s">
        <v>29</v>
      </c>
      <c r="B74" s="399"/>
      <c r="C74" s="18">
        <f>C46</f>
        <v>209429</v>
      </c>
      <c r="D74" s="18">
        <f>D46</f>
        <v>211620.4</v>
      </c>
      <c r="E74" s="18">
        <f>E46</f>
        <v>141061.93</v>
      </c>
      <c r="F74" s="8">
        <f>F46</f>
        <v>279454</v>
      </c>
      <c r="G74" s="17">
        <f t="shared" si="3"/>
        <v>133.43615258631806</v>
      </c>
    </row>
    <row r="75" spans="1:7" ht="13.5" customHeight="1" x14ac:dyDescent="0.2">
      <c r="A75" s="398" t="s">
        <v>30</v>
      </c>
      <c r="B75" s="399"/>
      <c r="C75" s="18">
        <f>C52</f>
        <v>58846</v>
      </c>
      <c r="D75" s="18">
        <f>D52</f>
        <v>60956.89</v>
      </c>
      <c r="E75" s="18">
        <f>E52</f>
        <v>56418.270000000004</v>
      </c>
      <c r="F75" s="8">
        <f>F52</f>
        <v>61846</v>
      </c>
      <c r="G75" s="17">
        <f t="shared" si="3"/>
        <v>105.0980525439282</v>
      </c>
    </row>
    <row r="76" spans="1:7" ht="13.5" customHeight="1" x14ac:dyDescent="0.2">
      <c r="A76" s="398" t="s">
        <v>31</v>
      </c>
      <c r="B76" s="399"/>
      <c r="C76" s="18">
        <f>C56</f>
        <v>5000</v>
      </c>
      <c r="D76" s="18">
        <f>D56</f>
        <v>4848.5</v>
      </c>
      <c r="E76" s="18">
        <f>E56</f>
        <v>4848.5</v>
      </c>
      <c r="F76" s="8">
        <f>F56</f>
        <v>5000</v>
      </c>
      <c r="G76" s="17">
        <f t="shared" si="3"/>
        <v>100</v>
      </c>
    </row>
    <row r="77" spans="1:7" ht="13.5" customHeight="1" x14ac:dyDescent="0.2">
      <c r="A77" s="398" t="s">
        <v>32</v>
      </c>
      <c r="B77" s="399"/>
      <c r="C77" s="18">
        <f>C65</f>
        <v>55000</v>
      </c>
      <c r="D77" s="18">
        <f>D65</f>
        <v>83409.2</v>
      </c>
      <c r="E77" s="18">
        <f>E65</f>
        <v>22018.379999999997</v>
      </c>
      <c r="F77" s="8">
        <f>F65</f>
        <v>47500</v>
      </c>
      <c r="G77" s="17">
        <f t="shared" si="3"/>
        <v>86.36363636363636</v>
      </c>
    </row>
    <row r="78" spans="1:7" s="10" customFormat="1" ht="16.5" customHeight="1" thickBot="1" x14ac:dyDescent="0.3">
      <c r="A78" s="396" t="s">
        <v>23</v>
      </c>
      <c r="B78" s="397"/>
      <c r="C78" s="20">
        <f>SUM(C69:C77)</f>
        <v>488509</v>
      </c>
      <c r="D78" s="20">
        <f>SUM(D69:D77)</f>
        <v>576822.53799999994</v>
      </c>
      <c r="E78" s="20">
        <f>SUM(E69:E77)</f>
        <v>311790.66600000003</v>
      </c>
      <c r="F78" s="20">
        <f>SUM(F69:F77)</f>
        <v>562303</v>
      </c>
      <c r="G78" s="21">
        <f t="shared" si="3"/>
        <v>115.1059652943958</v>
      </c>
    </row>
    <row r="79" spans="1:7" ht="12.75" x14ac:dyDescent="0.2">
      <c r="A79" s="27"/>
      <c r="B79" s="28"/>
    </row>
    <row r="80" spans="1:7" s="32" customFormat="1" ht="12.75" x14ac:dyDescent="0.2">
      <c r="A80" s="27"/>
      <c r="B80" s="28"/>
      <c r="C80" s="30"/>
      <c r="D80" s="31"/>
      <c r="E80" s="31"/>
      <c r="F80" s="30"/>
      <c r="G80" s="30"/>
    </row>
    <row r="81" spans="1:7" s="32" customFormat="1" x14ac:dyDescent="0.15">
      <c r="A81" s="22"/>
      <c r="B81" s="30"/>
      <c r="C81" s="30"/>
      <c r="D81" s="31"/>
      <c r="E81" s="31"/>
      <c r="F81" s="30"/>
      <c r="G81" s="30"/>
    </row>
    <row r="82" spans="1:7" s="32" customFormat="1" x14ac:dyDescent="0.15">
      <c r="A82" s="22"/>
      <c r="B82" s="30"/>
      <c r="C82" s="30"/>
      <c r="D82" s="31"/>
      <c r="E82" s="31"/>
      <c r="F82" s="30"/>
      <c r="G82" s="30"/>
    </row>
    <row r="83" spans="1:7" s="32" customFormat="1" x14ac:dyDescent="0.15">
      <c r="A83" s="22"/>
      <c r="B83" s="30"/>
      <c r="C83" s="30"/>
      <c r="D83" s="31"/>
      <c r="E83" s="31"/>
      <c r="F83" s="30"/>
      <c r="G83" s="30"/>
    </row>
    <row r="84" spans="1:7" s="32" customFormat="1" x14ac:dyDescent="0.15">
      <c r="A84" s="22"/>
      <c r="B84" s="30"/>
      <c r="C84" s="30"/>
      <c r="D84" s="31"/>
      <c r="E84" s="31"/>
      <c r="F84" s="30"/>
      <c r="G84" s="30"/>
    </row>
    <row r="85" spans="1:7" s="32" customFormat="1" x14ac:dyDescent="0.15">
      <c r="A85" s="22"/>
      <c r="B85" s="30"/>
      <c r="C85" s="30"/>
      <c r="D85" s="31"/>
      <c r="E85" s="31"/>
      <c r="F85" s="30"/>
      <c r="G85" s="30"/>
    </row>
    <row r="86" spans="1:7" s="32" customFormat="1" x14ac:dyDescent="0.15">
      <c r="A86" s="22"/>
      <c r="B86" s="30"/>
      <c r="C86" s="30"/>
      <c r="D86" s="31"/>
      <c r="E86" s="31"/>
      <c r="F86" s="30"/>
      <c r="G86" s="30"/>
    </row>
    <row r="87" spans="1:7" s="32" customFormat="1" x14ac:dyDescent="0.15">
      <c r="A87" s="22"/>
      <c r="B87" s="30"/>
      <c r="C87" s="30"/>
      <c r="D87" s="31"/>
      <c r="E87" s="31"/>
      <c r="F87" s="30"/>
      <c r="G87" s="30"/>
    </row>
    <row r="88" spans="1:7" s="32" customFormat="1" x14ac:dyDescent="0.15">
      <c r="A88" s="22"/>
      <c r="B88" s="30"/>
      <c r="C88" s="30"/>
      <c r="D88" s="31"/>
      <c r="E88" s="31"/>
      <c r="F88" s="30"/>
      <c r="G88" s="30"/>
    </row>
    <row r="89" spans="1:7" s="32" customFormat="1" x14ac:dyDescent="0.15">
      <c r="A89" s="22"/>
      <c r="B89" s="30"/>
      <c r="C89" s="30"/>
      <c r="D89" s="31"/>
      <c r="E89" s="31"/>
      <c r="F89" s="30"/>
      <c r="G89" s="30"/>
    </row>
    <row r="90" spans="1:7" s="32" customFormat="1" x14ac:dyDescent="0.15">
      <c r="A90" s="22"/>
      <c r="B90" s="30"/>
      <c r="C90" s="30"/>
      <c r="D90" s="31"/>
      <c r="E90" s="31"/>
      <c r="F90" s="30"/>
      <c r="G90" s="30"/>
    </row>
    <row r="91" spans="1:7" s="32" customFormat="1" x14ac:dyDescent="0.15">
      <c r="A91" s="22"/>
      <c r="B91" s="30"/>
      <c r="C91" s="30"/>
      <c r="D91" s="31"/>
      <c r="E91" s="31"/>
      <c r="F91" s="30"/>
      <c r="G91" s="30"/>
    </row>
    <row r="92" spans="1:7" s="32" customFormat="1" x14ac:dyDescent="0.15">
      <c r="A92" s="22"/>
      <c r="B92" s="30"/>
      <c r="C92" s="30"/>
      <c r="D92" s="31"/>
      <c r="E92" s="31"/>
      <c r="F92" s="30"/>
      <c r="G92" s="30"/>
    </row>
  </sheetData>
  <mergeCells count="25">
    <mergeCell ref="A26:B26"/>
    <mergeCell ref="A1:G1"/>
    <mergeCell ref="A4:B4"/>
    <mergeCell ref="A6:B6"/>
    <mergeCell ref="A10:B10"/>
    <mergeCell ref="A11:B11"/>
    <mergeCell ref="A71:B71"/>
    <mergeCell ref="A27:B27"/>
    <mergeCell ref="A35:B35"/>
    <mergeCell ref="A36:B36"/>
    <mergeCell ref="A46:B46"/>
    <mergeCell ref="A52:B52"/>
    <mergeCell ref="A56:B56"/>
    <mergeCell ref="A65:B65"/>
    <mergeCell ref="A66:B66"/>
    <mergeCell ref="A68:B68"/>
    <mergeCell ref="A69:B69"/>
    <mergeCell ref="A70:B70"/>
    <mergeCell ref="A78:B78"/>
    <mergeCell ref="A72:B72"/>
    <mergeCell ref="A73:B73"/>
    <mergeCell ref="A74:B74"/>
    <mergeCell ref="A75:B75"/>
    <mergeCell ref="A76:B76"/>
    <mergeCell ref="A77:B77"/>
  </mergeCells>
  <printOptions horizontalCentered="1"/>
  <pageMargins left="0.31496062992125984" right="0.31496062992125984" top="0.98425196850393704" bottom="0.39370078740157483" header="0.51181102362204722" footer="0.11811023622047245"/>
  <pageSetup paperSize="9" scale="86" firstPageNumber="2" fitToHeight="0" orientation="portrait" useFirstPageNumber="1" r:id="rId1"/>
  <headerFooter>
    <oddHeader>&amp;L&amp;"Tahoma,Kurzíva"&amp;10Návrh rozpočtu na rok 2020
Příloha č. 10&amp;R&amp;"Tahoma,Kurzíva"&amp;10Přehled dotačních programů v návrhu rozpočtu kraje na rok 2020</oddHeader>
    <oddFooter>&amp;C&amp;"Tahoma,Obyčejné"&amp;10&amp;P</oddFooter>
  </headerFooter>
  <rowBreaks count="1" manualBreakCount="1">
    <brk id="5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132"/>
  <sheetViews>
    <sheetView showGridLines="0" topLeftCell="A13" zoomScaleNormal="100" zoomScaleSheetLayoutView="100" workbookViewId="0">
      <selection activeCell="B24" sqref="B24"/>
    </sheetView>
  </sheetViews>
  <sheetFormatPr defaultRowHeight="12.75" x14ac:dyDescent="0.25"/>
  <cols>
    <col min="1" max="1" width="6.5703125" style="372" customWidth="1"/>
    <col min="2" max="2" width="44.7109375" style="372" customWidth="1"/>
    <col min="3" max="3" width="6.140625" style="372" hidden="1" customWidth="1"/>
    <col min="4" max="4" width="9.5703125" style="372" customWidth="1"/>
    <col min="5" max="5" width="9.28515625" style="372" customWidth="1"/>
    <col min="6" max="11" width="9.5703125" style="372" customWidth="1"/>
    <col min="12" max="12" width="39.5703125" style="372" customWidth="1"/>
    <col min="13" max="13" width="9.140625" style="372"/>
    <col min="14" max="14" width="16.28515625" style="372" hidden="1" customWidth="1"/>
    <col min="15" max="253" width="9.140625" style="372"/>
    <col min="254" max="254" width="5.5703125" style="372" customWidth="1"/>
    <col min="255" max="255" width="32" style="372" customWidth="1"/>
    <col min="256" max="257" width="9.85546875" style="372" customWidth="1"/>
    <col min="258" max="259" width="9.42578125" style="372" customWidth="1"/>
    <col min="260" max="260" width="11.140625" style="372" customWidth="1"/>
    <col min="261" max="263" width="8.5703125" style="372" customWidth="1"/>
    <col min="264" max="264" width="32.140625" style="372" customWidth="1"/>
    <col min="265" max="265" width="8" style="372" hidden="1" customWidth="1"/>
    <col min="266" max="509" width="9.140625" style="372"/>
    <col min="510" max="510" width="5.5703125" style="372" customWidth="1"/>
    <col min="511" max="511" width="32" style="372" customWidth="1"/>
    <col min="512" max="513" width="9.85546875" style="372" customWidth="1"/>
    <col min="514" max="515" width="9.42578125" style="372" customWidth="1"/>
    <col min="516" max="516" width="11.140625" style="372" customWidth="1"/>
    <col min="517" max="519" width="8.5703125" style="372" customWidth="1"/>
    <col min="520" max="520" width="32.140625" style="372" customWidth="1"/>
    <col min="521" max="521" width="8" style="372" hidden="1" customWidth="1"/>
    <col min="522" max="765" width="9.140625" style="372"/>
    <col min="766" max="766" width="5.5703125" style="372" customWidth="1"/>
    <col min="767" max="767" width="32" style="372" customWidth="1"/>
    <col min="768" max="769" width="9.85546875" style="372" customWidth="1"/>
    <col min="770" max="771" width="9.42578125" style="372" customWidth="1"/>
    <col min="772" max="772" width="11.140625" style="372" customWidth="1"/>
    <col min="773" max="775" width="8.5703125" style="372" customWidth="1"/>
    <col min="776" max="776" width="32.140625" style="372" customWidth="1"/>
    <col min="777" max="777" width="8" style="372" hidden="1" customWidth="1"/>
    <col min="778" max="1021" width="9.140625" style="372"/>
    <col min="1022" max="1022" width="5.5703125" style="372" customWidth="1"/>
    <col min="1023" max="1023" width="32" style="372" customWidth="1"/>
    <col min="1024" max="1025" width="9.85546875" style="372" customWidth="1"/>
    <col min="1026" max="1027" width="9.42578125" style="372" customWidth="1"/>
    <col min="1028" max="1028" width="11.140625" style="372" customWidth="1"/>
    <col min="1029" max="1031" width="8.5703125" style="372" customWidth="1"/>
    <col min="1032" max="1032" width="32.140625" style="372" customWidth="1"/>
    <col min="1033" max="1033" width="8" style="372" hidden="1" customWidth="1"/>
    <col min="1034" max="1277" width="9.140625" style="372"/>
    <col min="1278" max="1278" width="5.5703125" style="372" customWidth="1"/>
    <col min="1279" max="1279" width="32" style="372" customWidth="1"/>
    <col min="1280" max="1281" width="9.85546875" style="372" customWidth="1"/>
    <col min="1282" max="1283" width="9.42578125" style="372" customWidth="1"/>
    <col min="1284" max="1284" width="11.140625" style="372" customWidth="1"/>
    <col min="1285" max="1287" width="8.5703125" style="372" customWidth="1"/>
    <col min="1288" max="1288" width="32.140625" style="372" customWidth="1"/>
    <col min="1289" max="1289" width="8" style="372" hidden="1" customWidth="1"/>
    <col min="1290" max="1533" width="9.140625" style="372"/>
    <col min="1534" max="1534" width="5.5703125" style="372" customWidth="1"/>
    <col min="1535" max="1535" width="32" style="372" customWidth="1"/>
    <col min="1536" max="1537" width="9.85546875" style="372" customWidth="1"/>
    <col min="1538" max="1539" width="9.42578125" style="372" customWidth="1"/>
    <col min="1540" max="1540" width="11.140625" style="372" customWidth="1"/>
    <col min="1541" max="1543" width="8.5703125" style="372" customWidth="1"/>
    <col min="1544" max="1544" width="32.140625" style="372" customWidth="1"/>
    <col min="1545" max="1545" width="8" style="372" hidden="1" customWidth="1"/>
    <col min="1546" max="1789" width="9.140625" style="372"/>
    <col min="1790" max="1790" width="5.5703125" style="372" customWidth="1"/>
    <col min="1791" max="1791" width="32" style="372" customWidth="1"/>
    <col min="1792" max="1793" width="9.85546875" style="372" customWidth="1"/>
    <col min="1794" max="1795" width="9.42578125" style="372" customWidth="1"/>
    <col min="1796" max="1796" width="11.140625" style="372" customWidth="1"/>
    <col min="1797" max="1799" width="8.5703125" style="372" customWidth="1"/>
    <col min="1800" max="1800" width="32.140625" style="372" customWidth="1"/>
    <col min="1801" max="1801" width="8" style="372" hidden="1" customWidth="1"/>
    <col min="1802" max="2045" width="9.140625" style="372"/>
    <col min="2046" max="2046" width="5.5703125" style="372" customWidth="1"/>
    <col min="2047" max="2047" width="32" style="372" customWidth="1"/>
    <col min="2048" max="2049" width="9.85546875" style="372" customWidth="1"/>
    <col min="2050" max="2051" width="9.42578125" style="372" customWidth="1"/>
    <col min="2052" max="2052" width="11.140625" style="372" customWidth="1"/>
    <col min="2053" max="2055" width="8.5703125" style="372" customWidth="1"/>
    <col min="2056" max="2056" width="32.140625" style="372" customWidth="1"/>
    <col min="2057" max="2057" width="8" style="372" hidden="1" customWidth="1"/>
    <col min="2058" max="2301" width="9.140625" style="372"/>
    <col min="2302" max="2302" width="5.5703125" style="372" customWidth="1"/>
    <col min="2303" max="2303" width="32" style="372" customWidth="1"/>
    <col min="2304" max="2305" width="9.85546875" style="372" customWidth="1"/>
    <col min="2306" max="2307" width="9.42578125" style="372" customWidth="1"/>
    <col min="2308" max="2308" width="11.140625" style="372" customWidth="1"/>
    <col min="2309" max="2311" width="8.5703125" style="372" customWidth="1"/>
    <col min="2312" max="2312" width="32.140625" style="372" customWidth="1"/>
    <col min="2313" max="2313" width="8" style="372" hidden="1" customWidth="1"/>
    <col min="2314" max="2557" width="9.140625" style="372"/>
    <col min="2558" max="2558" width="5.5703125" style="372" customWidth="1"/>
    <col min="2559" max="2559" width="32" style="372" customWidth="1"/>
    <col min="2560" max="2561" width="9.85546875" style="372" customWidth="1"/>
    <col min="2562" max="2563" width="9.42578125" style="372" customWidth="1"/>
    <col min="2564" max="2564" width="11.140625" style="372" customWidth="1"/>
    <col min="2565" max="2567" width="8.5703125" style="372" customWidth="1"/>
    <col min="2568" max="2568" width="32.140625" style="372" customWidth="1"/>
    <col min="2569" max="2569" width="8" style="372" hidden="1" customWidth="1"/>
    <col min="2570" max="2813" width="9.140625" style="372"/>
    <col min="2814" max="2814" width="5.5703125" style="372" customWidth="1"/>
    <col min="2815" max="2815" width="32" style="372" customWidth="1"/>
    <col min="2816" max="2817" width="9.85546875" style="372" customWidth="1"/>
    <col min="2818" max="2819" width="9.42578125" style="372" customWidth="1"/>
    <col min="2820" max="2820" width="11.140625" style="372" customWidth="1"/>
    <col min="2821" max="2823" width="8.5703125" style="372" customWidth="1"/>
    <col min="2824" max="2824" width="32.140625" style="372" customWidth="1"/>
    <col min="2825" max="2825" width="8" style="372" hidden="1" customWidth="1"/>
    <col min="2826" max="3069" width="9.140625" style="372"/>
    <col min="3070" max="3070" width="5.5703125" style="372" customWidth="1"/>
    <col min="3071" max="3071" width="32" style="372" customWidth="1"/>
    <col min="3072" max="3073" width="9.85546875" style="372" customWidth="1"/>
    <col min="3074" max="3075" width="9.42578125" style="372" customWidth="1"/>
    <col min="3076" max="3076" width="11.140625" style="372" customWidth="1"/>
    <col min="3077" max="3079" width="8.5703125" style="372" customWidth="1"/>
    <col min="3080" max="3080" width="32.140625" style="372" customWidth="1"/>
    <col min="3081" max="3081" width="8" style="372" hidden="1" customWidth="1"/>
    <col min="3082" max="3325" width="9.140625" style="372"/>
    <col min="3326" max="3326" width="5.5703125" style="372" customWidth="1"/>
    <col min="3327" max="3327" width="32" style="372" customWidth="1"/>
    <col min="3328" max="3329" width="9.85546875" style="372" customWidth="1"/>
    <col min="3330" max="3331" width="9.42578125" style="372" customWidth="1"/>
    <col min="3332" max="3332" width="11.140625" style="372" customWidth="1"/>
    <col min="3333" max="3335" width="8.5703125" style="372" customWidth="1"/>
    <col min="3336" max="3336" width="32.140625" style="372" customWidth="1"/>
    <col min="3337" max="3337" width="8" style="372" hidden="1" customWidth="1"/>
    <col min="3338" max="3581" width="9.140625" style="372"/>
    <col min="3582" max="3582" width="5.5703125" style="372" customWidth="1"/>
    <col min="3583" max="3583" width="32" style="372" customWidth="1"/>
    <col min="3584" max="3585" width="9.85546875" style="372" customWidth="1"/>
    <col min="3586" max="3587" width="9.42578125" style="372" customWidth="1"/>
    <col min="3588" max="3588" width="11.140625" style="372" customWidth="1"/>
    <col min="3589" max="3591" width="8.5703125" style="372" customWidth="1"/>
    <col min="3592" max="3592" width="32.140625" style="372" customWidth="1"/>
    <col min="3593" max="3593" width="8" style="372" hidden="1" customWidth="1"/>
    <col min="3594" max="3837" width="9.140625" style="372"/>
    <col min="3838" max="3838" width="5.5703125" style="372" customWidth="1"/>
    <col min="3839" max="3839" width="32" style="372" customWidth="1"/>
    <col min="3840" max="3841" width="9.85546875" style="372" customWidth="1"/>
    <col min="3842" max="3843" width="9.42578125" style="372" customWidth="1"/>
    <col min="3844" max="3844" width="11.140625" style="372" customWidth="1"/>
    <col min="3845" max="3847" width="8.5703125" style="372" customWidth="1"/>
    <col min="3848" max="3848" width="32.140625" style="372" customWidth="1"/>
    <col min="3849" max="3849" width="8" style="372" hidden="1" customWidth="1"/>
    <col min="3850" max="4093" width="9.140625" style="372"/>
    <col min="4094" max="4094" width="5.5703125" style="372" customWidth="1"/>
    <col min="4095" max="4095" width="32" style="372" customWidth="1"/>
    <col min="4096" max="4097" width="9.85546875" style="372" customWidth="1"/>
    <col min="4098" max="4099" width="9.42578125" style="372" customWidth="1"/>
    <col min="4100" max="4100" width="11.140625" style="372" customWidth="1"/>
    <col min="4101" max="4103" width="8.5703125" style="372" customWidth="1"/>
    <col min="4104" max="4104" width="32.140625" style="372" customWidth="1"/>
    <col min="4105" max="4105" width="8" style="372" hidden="1" customWidth="1"/>
    <col min="4106" max="4349" width="9.140625" style="372"/>
    <col min="4350" max="4350" width="5.5703125" style="372" customWidth="1"/>
    <col min="4351" max="4351" width="32" style="372" customWidth="1"/>
    <col min="4352" max="4353" width="9.85546875" style="372" customWidth="1"/>
    <col min="4354" max="4355" width="9.42578125" style="372" customWidth="1"/>
    <col min="4356" max="4356" width="11.140625" style="372" customWidth="1"/>
    <col min="4357" max="4359" width="8.5703125" style="372" customWidth="1"/>
    <col min="4360" max="4360" width="32.140625" style="372" customWidth="1"/>
    <col min="4361" max="4361" width="8" style="372" hidden="1" customWidth="1"/>
    <col min="4362" max="4605" width="9.140625" style="372"/>
    <col min="4606" max="4606" width="5.5703125" style="372" customWidth="1"/>
    <col min="4607" max="4607" width="32" style="372" customWidth="1"/>
    <col min="4608" max="4609" width="9.85546875" style="372" customWidth="1"/>
    <col min="4610" max="4611" width="9.42578125" style="372" customWidth="1"/>
    <col min="4612" max="4612" width="11.140625" style="372" customWidth="1"/>
    <col min="4613" max="4615" width="8.5703125" style="372" customWidth="1"/>
    <col min="4616" max="4616" width="32.140625" style="372" customWidth="1"/>
    <col min="4617" max="4617" width="8" style="372" hidden="1" customWidth="1"/>
    <col min="4618" max="4861" width="9.140625" style="372"/>
    <col min="4862" max="4862" width="5.5703125" style="372" customWidth="1"/>
    <col min="4863" max="4863" width="32" style="372" customWidth="1"/>
    <col min="4864" max="4865" width="9.85546875" style="372" customWidth="1"/>
    <col min="4866" max="4867" width="9.42578125" style="372" customWidth="1"/>
    <col min="4868" max="4868" width="11.140625" style="372" customWidth="1"/>
    <col min="4869" max="4871" width="8.5703125" style="372" customWidth="1"/>
    <col min="4872" max="4872" width="32.140625" style="372" customWidth="1"/>
    <col min="4873" max="4873" width="8" style="372" hidden="1" customWidth="1"/>
    <col min="4874" max="5117" width="9.140625" style="372"/>
    <col min="5118" max="5118" width="5.5703125" style="372" customWidth="1"/>
    <col min="5119" max="5119" width="32" style="372" customWidth="1"/>
    <col min="5120" max="5121" width="9.85546875" style="372" customWidth="1"/>
    <col min="5122" max="5123" width="9.42578125" style="372" customWidth="1"/>
    <col min="5124" max="5124" width="11.140625" style="372" customWidth="1"/>
    <col min="5125" max="5127" width="8.5703125" style="372" customWidth="1"/>
    <col min="5128" max="5128" width="32.140625" style="372" customWidth="1"/>
    <col min="5129" max="5129" width="8" style="372" hidden="1" customWidth="1"/>
    <col min="5130" max="5373" width="9.140625" style="372"/>
    <col min="5374" max="5374" width="5.5703125" style="372" customWidth="1"/>
    <col min="5375" max="5375" width="32" style="372" customWidth="1"/>
    <col min="5376" max="5377" width="9.85546875" style="372" customWidth="1"/>
    <col min="5378" max="5379" width="9.42578125" style="372" customWidth="1"/>
    <col min="5380" max="5380" width="11.140625" style="372" customWidth="1"/>
    <col min="5381" max="5383" width="8.5703125" style="372" customWidth="1"/>
    <col min="5384" max="5384" width="32.140625" style="372" customWidth="1"/>
    <col min="5385" max="5385" width="8" style="372" hidden="1" customWidth="1"/>
    <col min="5386" max="5629" width="9.140625" style="372"/>
    <col min="5630" max="5630" width="5.5703125" style="372" customWidth="1"/>
    <col min="5631" max="5631" width="32" style="372" customWidth="1"/>
    <col min="5632" max="5633" width="9.85546875" style="372" customWidth="1"/>
    <col min="5634" max="5635" width="9.42578125" style="372" customWidth="1"/>
    <col min="5636" max="5636" width="11.140625" style="372" customWidth="1"/>
    <col min="5637" max="5639" width="8.5703125" style="372" customWidth="1"/>
    <col min="5640" max="5640" width="32.140625" style="372" customWidth="1"/>
    <col min="5641" max="5641" width="8" style="372" hidden="1" customWidth="1"/>
    <col min="5642" max="5885" width="9.140625" style="372"/>
    <col min="5886" max="5886" width="5.5703125" style="372" customWidth="1"/>
    <col min="5887" max="5887" width="32" style="372" customWidth="1"/>
    <col min="5888" max="5889" width="9.85546875" style="372" customWidth="1"/>
    <col min="5890" max="5891" width="9.42578125" style="372" customWidth="1"/>
    <col min="5892" max="5892" width="11.140625" style="372" customWidth="1"/>
    <col min="5893" max="5895" width="8.5703125" style="372" customWidth="1"/>
    <col min="5896" max="5896" width="32.140625" style="372" customWidth="1"/>
    <col min="5897" max="5897" width="8" style="372" hidden="1" customWidth="1"/>
    <col min="5898" max="6141" width="9.140625" style="372"/>
    <col min="6142" max="6142" width="5.5703125" style="372" customWidth="1"/>
    <col min="6143" max="6143" width="32" style="372" customWidth="1"/>
    <col min="6144" max="6145" width="9.85546875" style="372" customWidth="1"/>
    <col min="6146" max="6147" width="9.42578125" style="372" customWidth="1"/>
    <col min="6148" max="6148" width="11.140625" style="372" customWidth="1"/>
    <col min="6149" max="6151" width="8.5703125" style="372" customWidth="1"/>
    <col min="6152" max="6152" width="32.140625" style="372" customWidth="1"/>
    <col min="6153" max="6153" width="8" style="372" hidden="1" customWidth="1"/>
    <col min="6154" max="6397" width="9.140625" style="372"/>
    <col min="6398" max="6398" width="5.5703125" style="372" customWidth="1"/>
    <col min="6399" max="6399" width="32" style="372" customWidth="1"/>
    <col min="6400" max="6401" width="9.85546875" style="372" customWidth="1"/>
    <col min="6402" max="6403" width="9.42578125" style="372" customWidth="1"/>
    <col min="6404" max="6404" width="11.140625" style="372" customWidth="1"/>
    <col min="6405" max="6407" width="8.5703125" style="372" customWidth="1"/>
    <col min="6408" max="6408" width="32.140625" style="372" customWidth="1"/>
    <col min="6409" max="6409" width="8" style="372" hidden="1" customWidth="1"/>
    <col min="6410" max="6653" width="9.140625" style="372"/>
    <col min="6654" max="6654" width="5.5703125" style="372" customWidth="1"/>
    <col min="6655" max="6655" width="32" style="372" customWidth="1"/>
    <col min="6656" max="6657" width="9.85546875" style="372" customWidth="1"/>
    <col min="6658" max="6659" width="9.42578125" style="372" customWidth="1"/>
    <col min="6660" max="6660" width="11.140625" style="372" customWidth="1"/>
    <col min="6661" max="6663" width="8.5703125" style="372" customWidth="1"/>
    <col min="6664" max="6664" width="32.140625" style="372" customWidth="1"/>
    <col min="6665" max="6665" width="8" style="372" hidden="1" customWidth="1"/>
    <col min="6666" max="6909" width="9.140625" style="372"/>
    <col min="6910" max="6910" width="5.5703125" style="372" customWidth="1"/>
    <col min="6911" max="6911" width="32" style="372" customWidth="1"/>
    <col min="6912" max="6913" width="9.85546875" style="372" customWidth="1"/>
    <col min="6914" max="6915" width="9.42578125" style="372" customWidth="1"/>
    <col min="6916" max="6916" width="11.140625" style="372" customWidth="1"/>
    <col min="6917" max="6919" width="8.5703125" style="372" customWidth="1"/>
    <col min="6920" max="6920" width="32.140625" style="372" customWidth="1"/>
    <col min="6921" max="6921" width="8" style="372" hidden="1" customWidth="1"/>
    <col min="6922" max="7165" width="9.140625" style="372"/>
    <col min="7166" max="7166" width="5.5703125" style="372" customWidth="1"/>
    <col min="7167" max="7167" width="32" style="372" customWidth="1"/>
    <col min="7168" max="7169" width="9.85546875" style="372" customWidth="1"/>
    <col min="7170" max="7171" width="9.42578125" style="372" customWidth="1"/>
    <col min="7172" max="7172" width="11.140625" style="372" customWidth="1"/>
    <col min="7173" max="7175" width="8.5703125" style="372" customWidth="1"/>
    <col min="7176" max="7176" width="32.140625" style="372" customWidth="1"/>
    <col min="7177" max="7177" width="8" style="372" hidden="1" customWidth="1"/>
    <col min="7178" max="7421" width="9.140625" style="372"/>
    <col min="7422" max="7422" width="5.5703125" style="372" customWidth="1"/>
    <col min="7423" max="7423" width="32" style="372" customWidth="1"/>
    <col min="7424" max="7425" width="9.85546875" style="372" customWidth="1"/>
    <col min="7426" max="7427" width="9.42578125" style="372" customWidth="1"/>
    <col min="7428" max="7428" width="11.140625" style="372" customWidth="1"/>
    <col min="7429" max="7431" width="8.5703125" style="372" customWidth="1"/>
    <col min="7432" max="7432" width="32.140625" style="372" customWidth="1"/>
    <col min="7433" max="7433" width="8" style="372" hidden="1" customWidth="1"/>
    <col min="7434" max="7677" width="9.140625" style="372"/>
    <col min="7678" max="7678" width="5.5703125" style="372" customWidth="1"/>
    <col min="7679" max="7679" width="32" style="372" customWidth="1"/>
    <col min="7680" max="7681" width="9.85546875" style="372" customWidth="1"/>
    <col min="7682" max="7683" width="9.42578125" style="372" customWidth="1"/>
    <col min="7684" max="7684" width="11.140625" style="372" customWidth="1"/>
    <col min="7685" max="7687" width="8.5703125" style="372" customWidth="1"/>
    <col min="7688" max="7688" width="32.140625" style="372" customWidth="1"/>
    <col min="7689" max="7689" width="8" style="372" hidden="1" customWidth="1"/>
    <col min="7690" max="7933" width="9.140625" style="372"/>
    <col min="7934" max="7934" width="5.5703125" style="372" customWidth="1"/>
    <col min="7935" max="7935" width="32" style="372" customWidth="1"/>
    <col min="7936" max="7937" width="9.85546875" style="372" customWidth="1"/>
    <col min="7938" max="7939" width="9.42578125" style="372" customWidth="1"/>
    <col min="7940" max="7940" width="11.140625" style="372" customWidth="1"/>
    <col min="7941" max="7943" width="8.5703125" style="372" customWidth="1"/>
    <col min="7944" max="7944" width="32.140625" style="372" customWidth="1"/>
    <col min="7945" max="7945" width="8" style="372" hidden="1" customWidth="1"/>
    <col min="7946" max="8189" width="9.140625" style="372"/>
    <col min="8190" max="8190" width="5.5703125" style="372" customWidth="1"/>
    <col min="8191" max="8191" width="32" style="372" customWidth="1"/>
    <col min="8192" max="8193" width="9.85546875" style="372" customWidth="1"/>
    <col min="8194" max="8195" width="9.42578125" style="372" customWidth="1"/>
    <col min="8196" max="8196" width="11.140625" style="372" customWidth="1"/>
    <col min="8197" max="8199" width="8.5703125" style="372" customWidth="1"/>
    <col min="8200" max="8200" width="32.140625" style="372" customWidth="1"/>
    <col min="8201" max="8201" width="8" style="372" hidden="1" customWidth="1"/>
    <col min="8202" max="8445" width="9.140625" style="372"/>
    <col min="8446" max="8446" width="5.5703125" style="372" customWidth="1"/>
    <col min="8447" max="8447" width="32" style="372" customWidth="1"/>
    <col min="8448" max="8449" width="9.85546875" style="372" customWidth="1"/>
    <col min="8450" max="8451" width="9.42578125" style="372" customWidth="1"/>
    <col min="8452" max="8452" width="11.140625" style="372" customWidth="1"/>
    <col min="8453" max="8455" width="8.5703125" style="372" customWidth="1"/>
    <col min="8456" max="8456" width="32.140625" style="372" customWidth="1"/>
    <col min="8457" max="8457" width="8" style="372" hidden="1" customWidth="1"/>
    <col min="8458" max="8701" width="9.140625" style="372"/>
    <col min="8702" max="8702" width="5.5703125" style="372" customWidth="1"/>
    <col min="8703" max="8703" width="32" style="372" customWidth="1"/>
    <col min="8704" max="8705" width="9.85546875" style="372" customWidth="1"/>
    <col min="8706" max="8707" width="9.42578125" style="372" customWidth="1"/>
    <col min="8708" max="8708" width="11.140625" style="372" customWidth="1"/>
    <col min="8709" max="8711" width="8.5703125" style="372" customWidth="1"/>
    <col min="8712" max="8712" width="32.140625" style="372" customWidth="1"/>
    <col min="8713" max="8713" width="8" style="372" hidden="1" customWidth="1"/>
    <col min="8714" max="8957" width="9.140625" style="372"/>
    <col min="8958" max="8958" width="5.5703125" style="372" customWidth="1"/>
    <col min="8959" max="8959" width="32" style="372" customWidth="1"/>
    <col min="8960" max="8961" width="9.85546875" style="372" customWidth="1"/>
    <col min="8962" max="8963" width="9.42578125" style="372" customWidth="1"/>
    <col min="8964" max="8964" width="11.140625" style="372" customWidth="1"/>
    <col min="8965" max="8967" width="8.5703125" style="372" customWidth="1"/>
    <col min="8968" max="8968" width="32.140625" style="372" customWidth="1"/>
    <col min="8969" max="8969" width="8" style="372" hidden="1" customWidth="1"/>
    <col min="8970" max="9213" width="9.140625" style="372"/>
    <col min="9214" max="9214" width="5.5703125" style="372" customWidth="1"/>
    <col min="9215" max="9215" width="32" style="372" customWidth="1"/>
    <col min="9216" max="9217" width="9.85546875" style="372" customWidth="1"/>
    <col min="9218" max="9219" width="9.42578125" style="372" customWidth="1"/>
    <col min="9220" max="9220" width="11.140625" style="372" customWidth="1"/>
    <col min="9221" max="9223" width="8.5703125" style="372" customWidth="1"/>
    <col min="9224" max="9224" width="32.140625" style="372" customWidth="1"/>
    <col min="9225" max="9225" width="8" style="372" hidden="1" customWidth="1"/>
    <col min="9226" max="9469" width="9.140625" style="372"/>
    <col min="9470" max="9470" width="5.5703125" style="372" customWidth="1"/>
    <col min="9471" max="9471" width="32" style="372" customWidth="1"/>
    <col min="9472" max="9473" width="9.85546875" style="372" customWidth="1"/>
    <col min="9474" max="9475" width="9.42578125" style="372" customWidth="1"/>
    <col min="9476" max="9476" width="11.140625" style="372" customWidth="1"/>
    <col min="9477" max="9479" width="8.5703125" style="372" customWidth="1"/>
    <col min="9480" max="9480" width="32.140625" style="372" customWidth="1"/>
    <col min="9481" max="9481" width="8" style="372" hidden="1" customWidth="1"/>
    <col min="9482" max="9725" width="9.140625" style="372"/>
    <col min="9726" max="9726" width="5.5703125" style="372" customWidth="1"/>
    <col min="9727" max="9727" width="32" style="372" customWidth="1"/>
    <col min="9728" max="9729" width="9.85546875" style="372" customWidth="1"/>
    <col min="9730" max="9731" width="9.42578125" style="372" customWidth="1"/>
    <col min="9732" max="9732" width="11.140625" style="372" customWidth="1"/>
    <col min="9733" max="9735" width="8.5703125" style="372" customWidth="1"/>
    <col min="9736" max="9736" width="32.140625" style="372" customWidth="1"/>
    <col min="9737" max="9737" width="8" style="372" hidden="1" customWidth="1"/>
    <col min="9738" max="9981" width="9.140625" style="372"/>
    <col min="9982" max="9982" width="5.5703125" style="372" customWidth="1"/>
    <col min="9983" max="9983" width="32" style="372" customWidth="1"/>
    <col min="9984" max="9985" width="9.85546875" style="372" customWidth="1"/>
    <col min="9986" max="9987" width="9.42578125" style="372" customWidth="1"/>
    <col min="9988" max="9988" width="11.140625" style="372" customWidth="1"/>
    <col min="9989" max="9991" width="8.5703125" style="372" customWidth="1"/>
    <col min="9992" max="9992" width="32.140625" style="372" customWidth="1"/>
    <col min="9993" max="9993" width="8" style="372" hidden="1" customWidth="1"/>
    <col min="9994" max="10237" width="9.140625" style="372"/>
    <col min="10238" max="10238" width="5.5703125" style="372" customWidth="1"/>
    <col min="10239" max="10239" width="32" style="372" customWidth="1"/>
    <col min="10240" max="10241" width="9.85546875" style="372" customWidth="1"/>
    <col min="10242" max="10243" width="9.42578125" style="372" customWidth="1"/>
    <col min="10244" max="10244" width="11.140625" style="372" customWidth="1"/>
    <col min="10245" max="10247" width="8.5703125" style="372" customWidth="1"/>
    <col min="10248" max="10248" width="32.140625" style="372" customWidth="1"/>
    <col min="10249" max="10249" width="8" style="372" hidden="1" customWidth="1"/>
    <col min="10250" max="10493" width="9.140625" style="372"/>
    <col min="10494" max="10494" width="5.5703125" style="372" customWidth="1"/>
    <col min="10495" max="10495" width="32" style="372" customWidth="1"/>
    <col min="10496" max="10497" width="9.85546875" style="372" customWidth="1"/>
    <col min="10498" max="10499" width="9.42578125" style="372" customWidth="1"/>
    <col min="10500" max="10500" width="11.140625" style="372" customWidth="1"/>
    <col min="10501" max="10503" width="8.5703125" style="372" customWidth="1"/>
    <col min="10504" max="10504" width="32.140625" style="372" customWidth="1"/>
    <col min="10505" max="10505" width="8" style="372" hidden="1" customWidth="1"/>
    <col min="10506" max="10749" width="9.140625" style="372"/>
    <col min="10750" max="10750" width="5.5703125" style="372" customWidth="1"/>
    <col min="10751" max="10751" width="32" style="372" customWidth="1"/>
    <col min="10752" max="10753" width="9.85546875" style="372" customWidth="1"/>
    <col min="10754" max="10755" width="9.42578125" style="372" customWidth="1"/>
    <col min="10756" max="10756" width="11.140625" style="372" customWidth="1"/>
    <col min="10757" max="10759" width="8.5703125" style="372" customWidth="1"/>
    <col min="10760" max="10760" width="32.140625" style="372" customWidth="1"/>
    <col min="10761" max="10761" width="8" style="372" hidden="1" customWidth="1"/>
    <col min="10762" max="11005" width="9.140625" style="372"/>
    <col min="11006" max="11006" width="5.5703125" style="372" customWidth="1"/>
    <col min="11007" max="11007" width="32" style="372" customWidth="1"/>
    <col min="11008" max="11009" width="9.85546875" style="372" customWidth="1"/>
    <col min="11010" max="11011" width="9.42578125" style="372" customWidth="1"/>
    <col min="11012" max="11012" width="11.140625" style="372" customWidth="1"/>
    <col min="11013" max="11015" width="8.5703125" style="372" customWidth="1"/>
    <col min="11016" max="11016" width="32.140625" style="372" customWidth="1"/>
    <col min="11017" max="11017" width="8" style="372" hidden="1" customWidth="1"/>
    <col min="11018" max="11261" width="9.140625" style="372"/>
    <col min="11262" max="11262" width="5.5703125" style="372" customWidth="1"/>
    <col min="11263" max="11263" width="32" style="372" customWidth="1"/>
    <col min="11264" max="11265" width="9.85546875" style="372" customWidth="1"/>
    <col min="11266" max="11267" width="9.42578125" style="372" customWidth="1"/>
    <col min="11268" max="11268" width="11.140625" style="372" customWidth="1"/>
    <col min="11269" max="11271" width="8.5703125" style="372" customWidth="1"/>
    <col min="11272" max="11272" width="32.140625" style="372" customWidth="1"/>
    <col min="11273" max="11273" width="8" style="372" hidden="1" customWidth="1"/>
    <col min="11274" max="11517" width="9.140625" style="372"/>
    <col min="11518" max="11518" width="5.5703125" style="372" customWidth="1"/>
    <col min="11519" max="11519" width="32" style="372" customWidth="1"/>
    <col min="11520" max="11521" width="9.85546875" style="372" customWidth="1"/>
    <col min="11522" max="11523" width="9.42578125" style="372" customWidth="1"/>
    <col min="11524" max="11524" width="11.140625" style="372" customWidth="1"/>
    <col min="11525" max="11527" width="8.5703125" style="372" customWidth="1"/>
    <col min="11528" max="11528" width="32.140625" style="372" customWidth="1"/>
    <col min="11529" max="11529" width="8" style="372" hidden="1" customWidth="1"/>
    <col min="11530" max="11773" width="9.140625" style="372"/>
    <col min="11774" max="11774" width="5.5703125" style="372" customWidth="1"/>
    <col min="11775" max="11775" width="32" style="372" customWidth="1"/>
    <col min="11776" max="11777" width="9.85546875" style="372" customWidth="1"/>
    <col min="11778" max="11779" width="9.42578125" style="372" customWidth="1"/>
    <col min="11780" max="11780" width="11.140625" style="372" customWidth="1"/>
    <col min="11781" max="11783" width="8.5703125" style="372" customWidth="1"/>
    <col min="11784" max="11784" width="32.140625" style="372" customWidth="1"/>
    <col min="11785" max="11785" width="8" style="372" hidden="1" customWidth="1"/>
    <col min="11786" max="12029" width="9.140625" style="372"/>
    <col min="12030" max="12030" width="5.5703125" style="372" customWidth="1"/>
    <col min="12031" max="12031" width="32" style="372" customWidth="1"/>
    <col min="12032" max="12033" width="9.85546875" style="372" customWidth="1"/>
    <col min="12034" max="12035" width="9.42578125" style="372" customWidth="1"/>
    <col min="12036" max="12036" width="11.140625" style="372" customWidth="1"/>
    <col min="12037" max="12039" width="8.5703125" style="372" customWidth="1"/>
    <col min="12040" max="12040" width="32.140625" style="372" customWidth="1"/>
    <col min="12041" max="12041" width="8" style="372" hidden="1" customWidth="1"/>
    <col min="12042" max="12285" width="9.140625" style="372"/>
    <col min="12286" max="12286" width="5.5703125" style="372" customWidth="1"/>
    <col min="12287" max="12287" width="32" style="372" customWidth="1"/>
    <col min="12288" max="12289" width="9.85546875" style="372" customWidth="1"/>
    <col min="12290" max="12291" width="9.42578125" style="372" customWidth="1"/>
    <col min="12292" max="12292" width="11.140625" style="372" customWidth="1"/>
    <col min="12293" max="12295" width="8.5703125" style="372" customWidth="1"/>
    <col min="12296" max="12296" width="32.140625" style="372" customWidth="1"/>
    <col min="12297" max="12297" width="8" style="372" hidden="1" customWidth="1"/>
    <col min="12298" max="12541" width="9.140625" style="372"/>
    <col min="12542" max="12542" width="5.5703125" style="372" customWidth="1"/>
    <col min="12543" max="12543" width="32" style="372" customWidth="1"/>
    <col min="12544" max="12545" width="9.85546875" style="372" customWidth="1"/>
    <col min="12546" max="12547" width="9.42578125" style="372" customWidth="1"/>
    <col min="12548" max="12548" width="11.140625" style="372" customWidth="1"/>
    <col min="12549" max="12551" width="8.5703125" style="372" customWidth="1"/>
    <col min="12552" max="12552" width="32.140625" style="372" customWidth="1"/>
    <col min="12553" max="12553" width="8" style="372" hidden="1" customWidth="1"/>
    <col min="12554" max="12797" width="9.140625" style="372"/>
    <col min="12798" max="12798" width="5.5703125" style="372" customWidth="1"/>
    <col min="12799" max="12799" width="32" style="372" customWidth="1"/>
    <col min="12800" max="12801" width="9.85546875" style="372" customWidth="1"/>
    <col min="12802" max="12803" width="9.42578125" style="372" customWidth="1"/>
    <col min="12804" max="12804" width="11.140625" style="372" customWidth="1"/>
    <col min="12805" max="12807" width="8.5703125" style="372" customWidth="1"/>
    <col min="12808" max="12808" width="32.140625" style="372" customWidth="1"/>
    <col min="12809" max="12809" width="8" style="372" hidden="1" customWidth="1"/>
    <col min="12810" max="13053" width="9.140625" style="372"/>
    <col min="13054" max="13054" width="5.5703125" style="372" customWidth="1"/>
    <col min="13055" max="13055" width="32" style="372" customWidth="1"/>
    <col min="13056" max="13057" width="9.85546875" style="372" customWidth="1"/>
    <col min="13058" max="13059" width="9.42578125" style="372" customWidth="1"/>
    <col min="13060" max="13060" width="11.140625" style="372" customWidth="1"/>
    <col min="13061" max="13063" width="8.5703125" style="372" customWidth="1"/>
    <col min="13064" max="13064" width="32.140625" style="372" customWidth="1"/>
    <col min="13065" max="13065" width="8" style="372" hidden="1" customWidth="1"/>
    <col min="13066" max="13309" width="9.140625" style="372"/>
    <col min="13310" max="13310" width="5.5703125" style="372" customWidth="1"/>
    <col min="13311" max="13311" width="32" style="372" customWidth="1"/>
    <col min="13312" max="13313" width="9.85546875" style="372" customWidth="1"/>
    <col min="13314" max="13315" width="9.42578125" style="372" customWidth="1"/>
    <col min="13316" max="13316" width="11.140625" style="372" customWidth="1"/>
    <col min="13317" max="13319" width="8.5703125" style="372" customWidth="1"/>
    <col min="13320" max="13320" width="32.140625" style="372" customWidth="1"/>
    <col min="13321" max="13321" width="8" style="372" hidden="1" customWidth="1"/>
    <col min="13322" max="13565" width="9.140625" style="372"/>
    <col min="13566" max="13566" width="5.5703125" style="372" customWidth="1"/>
    <col min="13567" max="13567" width="32" style="372" customWidth="1"/>
    <col min="13568" max="13569" width="9.85546875" style="372" customWidth="1"/>
    <col min="13570" max="13571" width="9.42578125" style="372" customWidth="1"/>
    <col min="13572" max="13572" width="11.140625" style="372" customWidth="1"/>
    <col min="13573" max="13575" width="8.5703125" style="372" customWidth="1"/>
    <col min="13576" max="13576" width="32.140625" style="372" customWidth="1"/>
    <col min="13577" max="13577" width="8" style="372" hidden="1" customWidth="1"/>
    <col min="13578" max="13821" width="9.140625" style="372"/>
    <col min="13822" max="13822" width="5.5703125" style="372" customWidth="1"/>
    <col min="13823" max="13823" width="32" style="372" customWidth="1"/>
    <col min="13824" max="13825" width="9.85546875" style="372" customWidth="1"/>
    <col min="13826" max="13827" width="9.42578125" style="372" customWidth="1"/>
    <col min="13828" max="13828" width="11.140625" style="372" customWidth="1"/>
    <col min="13829" max="13831" width="8.5703125" style="372" customWidth="1"/>
    <col min="13832" max="13832" width="32.140625" style="372" customWidth="1"/>
    <col min="13833" max="13833" width="8" style="372" hidden="1" customWidth="1"/>
    <col min="13834" max="14077" width="9.140625" style="372"/>
    <col min="14078" max="14078" width="5.5703125" style="372" customWidth="1"/>
    <col min="14079" max="14079" width="32" style="372" customWidth="1"/>
    <col min="14080" max="14081" width="9.85546875" style="372" customWidth="1"/>
    <col min="14082" max="14083" width="9.42578125" style="372" customWidth="1"/>
    <col min="14084" max="14084" width="11.140625" style="372" customWidth="1"/>
    <col min="14085" max="14087" width="8.5703125" style="372" customWidth="1"/>
    <col min="14088" max="14088" width="32.140625" style="372" customWidth="1"/>
    <col min="14089" max="14089" width="8" style="372" hidden="1" customWidth="1"/>
    <col min="14090" max="14333" width="9.140625" style="372"/>
    <col min="14334" max="14334" width="5.5703125" style="372" customWidth="1"/>
    <col min="14335" max="14335" width="32" style="372" customWidth="1"/>
    <col min="14336" max="14337" width="9.85546875" style="372" customWidth="1"/>
    <col min="14338" max="14339" width="9.42578125" style="372" customWidth="1"/>
    <col min="14340" max="14340" width="11.140625" style="372" customWidth="1"/>
    <col min="14341" max="14343" width="8.5703125" style="372" customWidth="1"/>
    <col min="14344" max="14344" width="32.140625" style="372" customWidth="1"/>
    <col min="14345" max="14345" width="8" style="372" hidden="1" customWidth="1"/>
    <col min="14346" max="14589" width="9.140625" style="372"/>
    <col min="14590" max="14590" width="5.5703125" style="372" customWidth="1"/>
    <col min="14591" max="14591" width="32" style="372" customWidth="1"/>
    <col min="14592" max="14593" width="9.85546875" style="372" customWidth="1"/>
    <col min="14594" max="14595" width="9.42578125" style="372" customWidth="1"/>
    <col min="14596" max="14596" width="11.140625" style="372" customWidth="1"/>
    <col min="14597" max="14599" width="8.5703125" style="372" customWidth="1"/>
    <col min="14600" max="14600" width="32.140625" style="372" customWidth="1"/>
    <col min="14601" max="14601" width="8" style="372" hidden="1" customWidth="1"/>
    <col min="14602" max="14845" width="9.140625" style="372"/>
    <col min="14846" max="14846" width="5.5703125" style="372" customWidth="1"/>
    <col min="14847" max="14847" width="32" style="372" customWidth="1"/>
    <col min="14848" max="14849" width="9.85546875" style="372" customWidth="1"/>
    <col min="14850" max="14851" width="9.42578125" style="372" customWidth="1"/>
    <col min="14852" max="14852" width="11.140625" style="372" customWidth="1"/>
    <col min="14853" max="14855" width="8.5703125" style="372" customWidth="1"/>
    <col min="14856" max="14856" width="32.140625" style="372" customWidth="1"/>
    <col min="14857" max="14857" width="8" style="372" hidden="1" customWidth="1"/>
    <col min="14858" max="15101" width="9.140625" style="372"/>
    <col min="15102" max="15102" width="5.5703125" style="372" customWidth="1"/>
    <col min="15103" max="15103" width="32" style="372" customWidth="1"/>
    <col min="15104" max="15105" width="9.85546875" style="372" customWidth="1"/>
    <col min="15106" max="15107" width="9.42578125" style="372" customWidth="1"/>
    <col min="15108" max="15108" width="11.140625" style="372" customWidth="1"/>
    <col min="15109" max="15111" width="8.5703125" style="372" customWidth="1"/>
    <col min="15112" max="15112" width="32.140625" style="372" customWidth="1"/>
    <col min="15113" max="15113" width="8" style="372" hidden="1" customWidth="1"/>
    <col min="15114" max="15357" width="9.140625" style="372"/>
    <col min="15358" max="15358" width="5.5703125" style="372" customWidth="1"/>
    <col min="15359" max="15359" width="32" style="372" customWidth="1"/>
    <col min="15360" max="15361" width="9.85546875" style="372" customWidth="1"/>
    <col min="15362" max="15363" width="9.42578125" style="372" customWidth="1"/>
    <col min="15364" max="15364" width="11.140625" style="372" customWidth="1"/>
    <col min="15365" max="15367" width="8.5703125" style="372" customWidth="1"/>
    <col min="15368" max="15368" width="32.140625" style="372" customWidth="1"/>
    <col min="15369" max="15369" width="8" style="372" hidden="1" customWidth="1"/>
    <col min="15370" max="15613" width="9.140625" style="372"/>
    <col min="15614" max="15614" width="5.5703125" style="372" customWidth="1"/>
    <col min="15615" max="15615" width="32" style="372" customWidth="1"/>
    <col min="15616" max="15617" width="9.85546875" style="372" customWidth="1"/>
    <col min="15618" max="15619" width="9.42578125" style="372" customWidth="1"/>
    <col min="15620" max="15620" width="11.140625" style="372" customWidth="1"/>
    <col min="15621" max="15623" width="8.5703125" style="372" customWidth="1"/>
    <col min="15624" max="15624" width="32.140625" style="372" customWidth="1"/>
    <col min="15625" max="15625" width="8" style="372" hidden="1" customWidth="1"/>
    <col min="15626" max="15869" width="9.140625" style="372"/>
    <col min="15870" max="15870" width="5.5703125" style="372" customWidth="1"/>
    <col min="15871" max="15871" width="32" style="372" customWidth="1"/>
    <col min="15872" max="15873" width="9.85546875" style="372" customWidth="1"/>
    <col min="15874" max="15875" width="9.42578125" style="372" customWidth="1"/>
    <col min="15876" max="15876" width="11.140625" style="372" customWidth="1"/>
    <col min="15877" max="15879" width="8.5703125" style="372" customWidth="1"/>
    <col min="15880" max="15880" width="32.140625" style="372" customWidth="1"/>
    <col min="15881" max="15881" width="8" style="372" hidden="1" customWidth="1"/>
    <col min="15882" max="16125" width="9.140625" style="372"/>
    <col min="16126" max="16126" width="5.5703125" style="372" customWidth="1"/>
    <col min="16127" max="16127" width="32" style="372" customWidth="1"/>
    <col min="16128" max="16129" width="9.85546875" style="372" customWidth="1"/>
    <col min="16130" max="16131" width="9.42578125" style="372" customWidth="1"/>
    <col min="16132" max="16132" width="11.140625" style="372" customWidth="1"/>
    <col min="16133" max="16135" width="8.5703125" style="372" customWidth="1"/>
    <col min="16136" max="16136" width="32.140625" style="372" customWidth="1"/>
    <col min="16137" max="16137" width="8" style="372" hidden="1" customWidth="1"/>
    <col min="16138" max="16384" width="9.140625" style="372"/>
  </cols>
  <sheetData>
    <row r="1" spans="1:14" s="45" customFormat="1" ht="40.5" customHeight="1" x14ac:dyDescent="0.25">
      <c r="A1" s="417" t="s">
        <v>404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4" s="45" customFormat="1" ht="13.5" thickBot="1" x14ac:dyDescent="0.3">
      <c r="B2" s="354"/>
      <c r="C2" s="354"/>
      <c r="D2" s="46"/>
      <c r="E2" s="46"/>
      <c r="F2" s="355"/>
      <c r="G2" s="355"/>
      <c r="H2" s="355"/>
      <c r="I2" s="355"/>
      <c r="J2" s="355"/>
      <c r="K2" s="355"/>
      <c r="L2" s="46" t="s">
        <v>36</v>
      </c>
    </row>
    <row r="3" spans="1:14" s="45" customFormat="1" ht="24" customHeight="1" x14ac:dyDescent="0.25">
      <c r="A3" s="418" t="s">
        <v>0</v>
      </c>
      <c r="B3" s="420" t="s">
        <v>44</v>
      </c>
      <c r="C3" s="342"/>
      <c r="D3" s="422" t="s">
        <v>63</v>
      </c>
      <c r="E3" s="424" t="s">
        <v>405</v>
      </c>
      <c r="F3" s="424" t="s">
        <v>406</v>
      </c>
      <c r="G3" s="422" t="s">
        <v>380</v>
      </c>
      <c r="H3" s="427" t="s">
        <v>207</v>
      </c>
      <c r="I3" s="428"/>
      <c r="J3" s="429"/>
      <c r="K3" s="430"/>
      <c r="L3" s="431" t="s">
        <v>45</v>
      </c>
    </row>
    <row r="4" spans="1:14" s="45" customFormat="1" ht="24" customHeight="1" x14ac:dyDescent="0.25">
      <c r="A4" s="419"/>
      <c r="B4" s="421"/>
      <c r="C4" s="343"/>
      <c r="D4" s="423"/>
      <c r="E4" s="425"/>
      <c r="F4" s="425"/>
      <c r="G4" s="426"/>
      <c r="H4" s="47" t="s">
        <v>47</v>
      </c>
      <c r="I4" s="48" t="s">
        <v>215</v>
      </c>
      <c r="J4" s="48" t="s">
        <v>381</v>
      </c>
      <c r="K4" s="356" t="s">
        <v>407</v>
      </c>
      <c r="L4" s="432"/>
    </row>
    <row r="5" spans="1:14" s="49" customFormat="1" ht="18" customHeight="1" x14ac:dyDescent="0.25">
      <c r="A5" s="339" t="s">
        <v>123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1"/>
      <c r="N5" s="45" t="s">
        <v>408</v>
      </c>
    </row>
    <row r="6" spans="1:14" s="49" customFormat="1" ht="21" x14ac:dyDescent="0.25">
      <c r="A6" s="50">
        <v>16</v>
      </c>
      <c r="B6" s="51" t="s">
        <v>412</v>
      </c>
      <c r="C6" s="357"/>
      <c r="D6" s="358">
        <f>SUM(E6:K6)</f>
        <v>2500</v>
      </c>
      <c r="E6" s="52">
        <v>0</v>
      </c>
      <c r="F6" s="52">
        <v>0</v>
      </c>
      <c r="G6" s="53">
        <v>2500</v>
      </c>
      <c r="H6" s="52">
        <v>0</v>
      </c>
      <c r="I6" s="52">
        <v>0</v>
      </c>
      <c r="J6" s="54">
        <v>0</v>
      </c>
      <c r="K6" s="54">
        <v>0</v>
      </c>
      <c r="L6" s="241" t="s">
        <v>50</v>
      </c>
      <c r="N6" s="60"/>
    </row>
    <row r="7" spans="1:14" s="49" customFormat="1" ht="24" customHeight="1" x14ac:dyDescent="0.25">
      <c r="A7" s="50">
        <v>17</v>
      </c>
      <c r="B7" s="51" t="s">
        <v>409</v>
      </c>
      <c r="C7" s="357">
        <v>3264</v>
      </c>
      <c r="D7" s="358">
        <v>10300</v>
      </c>
      <c r="E7" s="52">
        <v>0</v>
      </c>
      <c r="F7" s="52">
        <v>0</v>
      </c>
      <c r="G7" s="53">
        <v>550</v>
      </c>
      <c r="H7" s="52">
        <v>250</v>
      </c>
      <c r="I7" s="52">
        <v>0</v>
      </c>
      <c r="J7" s="54">
        <v>0</v>
      </c>
      <c r="K7" s="54">
        <v>0</v>
      </c>
      <c r="L7" s="241" t="s">
        <v>65</v>
      </c>
      <c r="N7" s="60" t="s">
        <v>410</v>
      </c>
    </row>
    <row r="8" spans="1:14" s="49" customFormat="1" ht="24" customHeight="1" x14ac:dyDescent="0.25">
      <c r="A8" s="50">
        <v>18</v>
      </c>
      <c r="B8" s="51" t="s">
        <v>411</v>
      </c>
      <c r="C8" s="357">
        <v>3458</v>
      </c>
      <c r="D8" s="358">
        <v>10300</v>
      </c>
      <c r="E8" s="52">
        <v>0</v>
      </c>
      <c r="F8" s="52">
        <v>0</v>
      </c>
      <c r="G8" s="53">
        <v>450</v>
      </c>
      <c r="H8" s="52">
        <v>250</v>
      </c>
      <c r="I8" s="52">
        <v>100</v>
      </c>
      <c r="J8" s="54">
        <v>0</v>
      </c>
      <c r="K8" s="54">
        <v>0</v>
      </c>
      <c r="L8" s="241" t="s">
        <v>65</v>
      </c>
      <c r="N8" s="60" t="s">
        <v>410</v>
      </c>
    </row>
    <row r="9" spans="1:14" s="49" customFormat="1" ht="26.25" customHeight="1" x14ac:dyDescent="0.25">
      <c r="A9" s="413" t="s">
        <v>124</v>
      </c>
      <c r="B9" s="414"/>
      <c r="C9" s="338"/>
      <c r="D9" s="56">
        <f>SUM(D6:D8)</f>
        <v>23100</v>
      </c>
      <c r="E9" s="56">
        <f t="shared" ref="E9:K9" si="0">SUM(E6:E8)</f>
        <v>0</v>
      </c>
      <c r="F9" s="56">
        <f t="shared" si="0"/>
        <v>0</v>
      </c>
      <c r="G9" s="56">
        <f t="shared" si="0"/>
        <v>3500</v>
      </c>
      <c r="H9" s="56">
        <f t="shared" si="0"/>
        <v>500</v>
      </c>
      <c r="I9" s="56">
        <f t="shared" si="0"/>
        <v>100</v>
      </c>
      <c r="J9" s="56">
        <f t="shared" si="0"/>
        <v>0</v>
      </c>
      <c r="K9" s="56">
        <f t="shared" si="0"/>
        <v>0</v>
      </c>
      <c r="L9" s="57"/>
      <c r="N9" s="60" t="s">
        <v>413</v>
      </c>
    </row>
    <row r="10" spans="1:14" s="49" customFormat="1" ht="18" customHeight="1" x14ac:dyDescent="0.25">
      <c r="A10" s="339" t="s">
        <v>66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1"/>
      <c r="N10" s="60" t="s">
        <v>413</v>
      </c>
    </row>
    <row r="11" spans="1:14" s="49" customFormat="1" ht="15" customHeight="1" x14ac:dyDescent="0.25">
      <c r="A11" s="59">
        <v>90</v>
      </c>
      <c r="B11" s="240" t="s">
        <v>414</v>
      </c>
      <c r="C11" s="357">
        <v>3454</v>
      </c>
      <c r="D11" s="52">
        <f t="shared" ref="D11:D24" si="1">SUM(E11:K11)</f>
        <v>14000</v>
      </c>
      <c r="E11" s="52">
        <v>0</v>
      </c>
      <c r="F11" s="52">
        <v>0</v>
      </c>
      <c r="G11" s="53">
        <v>14000</v>
      </c>
      <c r="H11" s="52">
        <v>0</v>
      </c>
      <c r="I11" s="52">
        <v>0</v>
      </c>
      <c r="J11" s="52">
        <v>0</v>
      </c>
      <c r="K11" s="54">
        <v>0</v>
      </c>
      <c r="L11" s="241" t="s">
        <v>50</v>
      </c>
      <c r="N11" s="60" t="s">
        <v>415</v>
      </c>
    </row>
    <row r="12" spans="1:14" s="49" customFormat="1" ht="15" customHeight="1" x14ac:dyDescent="0.25">
      <c r="A12" s="59">
        <v>91</v>
      </c>
      <c r="B12" s="240" t="s">
        <v>416</v>
      </c>
      <c r="C12" s="357">
        <v>3453</v>
      </c>
      <c r="D12" s="52">
        <f t="shared" si="1"/>
        <v>16000</v>
      </c>
      <c r="E12" s="52">
        <v>0</v>
      </c>
      <c r="F12" s="52">
        <v>0</v>
      </c>
      <c r="G12" s="53">
        <v>16000</v>
      </c>
      <c r="H12" s="52">
        <v>0</v>
      </c>
      <c r="I12" s="52">
        <v>0</v>
      </c>
      <c r="J12" s="52">
        <v>0</v>
      </c>
      <c r="K12" s="54">
        <v>0</v>
      </c>
      <c r="L12" s="241" t="s">
        <v>50</v>
      </c>
      <c r="N12" s="60" t="s">
        <v>415</v>
      </c>
    </row>
    <row r="13" spans="1:14" s="49" customFormat="1" ht="15" customHeight="1" x14ac:dyDescent="0.25">
      <c r="A13" s="59">
        <v>92</v>
      </c>
      <c r="B13" s="240" t="s">
        <v>417</v>
      </c>
      <c r="C13" s="357">
        <v>3455</v>
      </c>
      <c r="D13" s="52">
        <f t="shared" si="1"/>
        <v>19000</v>
      </c>
      <c r="E13" s="52">
        <v>0</v>
      </c>
      <c r="F13" s="52">
        <v>0</v>
      </c>
      <c r="G13" s="53">
        <v>19000</v>
      </c>
      <c r="H13" s="52">
        <v>0</v>
      </c>
      <c r="I13" s="52">
        <v>0</v>
      </c>
      <c r="J13" s="52">
        <v>0</v>
      </c>
      <c r="K13" s="54">
        <v>0</v>
      </c>
      <c r="L13" s="241" t="s">
        <v>50</v>
      </c>
      <c r="N13" s="60" t="s">
        <v>415</v>
      </c>
    </row>
    <row r="14" spans="1:14" s="49" customFormat="1" ht="15" customHeight="1" x14ac:dyDescent="0.25">
      <c r="A14" s="59">
        <v>93</v>
      </c>
      <c r="B14" s="240" t="s">
        <v>418</v>
      </c>
      <c r="C14" s="357">
        <v>3317</v>
      </c>
      <c r="D14" s="52">
        <f t="shared" si="1"/>
        <v>195599.57</v>
      </c>
      <c r="E14" s="52">
        <v>31166.58</v>
      </c>
      <c r="F14" s="52">
        <v>123479.99</v>
      </c>
      <c r="G14" s="53">
        <v>40953</v>
      </c>
      <c r="H14" s="52">
        <v>0</v>
      </c>
      <c r="I14" s="52">
        <v>0</v>
      </c>
      <c r="J14" s="52">
        <v>0</v>
      </c>
      <c r="K14" s="54">
        <v>0</v>
      </c>
      <c r="L14" s="241" t="s">
        <v>50</v>
      </c>
      <c r="N14" s="60" t="s">
        <v>415</v>
      </c>
    </row>
    <row r="15" spans="1:14" s="49" customFormat="1" ht="24" customHeight="1" x14ac:dyDescent="0.25">
      <c r="A15" s="59">
        <v>94</v>
      </c>
      <c r="B15" s="240" t="s">
        <v>419</v>
      </c>
      <c r="C15" s="357">
        <v>3405</v>
      </c>
      <c r="D15" s="52">
        <f t="shared" si="1"/>
        <v>70000.100000000006</v>
      </c>
      <c r="E15" s="52">
        <v>66.55</v>
      </c>
      <c r="F15" s="52">
        <v>244.55</v>
      </c>
      <c r="G15" s="53">
        <v>2500</v>
      </c>
      <c r="H15" s="52">
        <v>67189</v>
      </c>
      <c r="I15" s="52">
        <v>0</v>
      </c>
      <c r="J15" s="52">
        <v>0</v>
      </c>
      <c r="K15" s="54">
        <v>0</v>
      </c>
      <c r="L15" s="241" t="s">
        <v>50</v>
      </c>
      <c r="N15" s="60" t="s">
        <v>415</v>
      </c>
    </row>
    <row r="16" spans="1:14" s="49" customFormat="1" ht="15" customHeight="1" x14ac:dyDescent="0.25">
      <c r="A16" s="59">
        <v>95</v>
      </c>
      <c r="B16" s="240" t="s">
        <v>217</v>
      </c>
      <c r="C16" s="239">
        <v>3365</v>
      </c>
      <c r="D16" s="52">
        <f t="shared" si="1"/>
        <v>118499.58</v>
      </c>
      <c r="E16" s="52">
        <v>46.58</v>
      </c>
      <c r="F16" s="52">
        <v>106453</v>
      </c>
      <c r="G16" s="53">
        <v>12000</v>
      </c>
      <c r="H16" s="52">
        <v>0</v>
      </c>
      <c r="I16" s="52">
        <v>0</v>
      </c>
      <c r="J16" s="52">
        <v>0</v>
      </c>
      <c r="K16" s="54">
        <v>0</v>
      </c>
      <c r="L16" s="241" t="s">
        <v>50</v>
      </c>
      <c r="N16" s="60" t="s">
        <v>415</v>
      </c>
    </row>
    <row r="17" spans="1:14" s="49" customFormat="1" ht="15" customHeight="1" x14ac:dyDescent="0.25">
      <c r="A17" s="59">
        <v>96</v>
      </c>
      <c r="B17" s="240" t="s">
        <v>420</v>
      </c>
      <c r="C17" s="357">
        <v>3431</v>
      </c>
      <c r="D17" s="52">
        <f t="shared" si="1"/>
        <v>71000</v>
      </c>
      <c r="E17" s="52">
        <v>0</v>
      </c>
      <c r="F17" s="52">
        <v>305</v>
      </c>
      <c r="G17" s="53">
        <v>70695</v>
      </c>
      <c r="H17" s="52">
        <v>0</v>
      </c>
      <c r="I17" s="52">
        <v>0</v>
      </c>
      <c r="J17" s="52">
        <v>0</v>
      </c>
      <c r="K17" s="54">
        <v>0</v>
      </c>
      <c r="L17" s="241" t="s">
        <v>50</v>
      </c>
      <c r="N17" s="60" t="s">
        <v>415</v>
      </c>
    </row>
    <row r="18" spans="1:14" s="49" customFormat="1" ht="15" customHeight="1" x14ac:dyDescent="0.25">
      <c r="A18" s="59">
        <v>97</v>
      </c>
      <c r="B18" s="240" t="s">
        <v>421</v>
      </c>
      <c r="C18" s="357">
        <v>3429</v>
      </c>
      <c r="D18" s="52">
        <f t="shared" si="1"/>
        <v>122999.66</v>
      </c>
      <c r="E18" s="52">
        <v>0</v>
      </c>
      <c r="F18" s="52">
        <v>66.66</v>
      </c>
      <c r="G18" s="53">
        <v>25000</v>
      </c>
      <c r="H18" s="52">
        <v>97933</v>
      </c>
      <c r="I18" s="52">
        <v>0</v>
      </c>
      <c r="J18" s="52">
        <v>0</v>
      </c>
      <c r="K18" s="54">
        <v>0</v>
      </c>
      <c r="L18" s="241" t="s">
        <v>50</v>
      </c>
      <c r="N18" s="60" t="s">
        <v>415</v>
      </c>
    </row>
    <row r="19" spans="1:14" s="49" customFormat="1" ht="15" customHeight="1" x14ac:dyDescent="0.25">
      <c r="A19" s="59">
        <v>98</v>
      </c>
      <c r="B19" s="240" t="s">
        <v>422</v>
      </c>
      <c r="C19" s="239">
        <v>3206</v>
      </c>
      <c r="D19" s="52">
        <f t="shared" si="1"/>
        <v>32999.120000000003</v>
      </c>
      <c r="E19" s="52">
        <v>162.16</v>
      </c>
      <c r="F19" s="52">
        <v>56.96</v>
      </c>
      <c r="G19" s="53">
        <v>32780</v>
      </c>
      <c r="H19" s="52">
        <v>0</v>
      </c>
      <c r="I19" s="52">
        <v>0</v>
      </c>
      <c r="J19" s="52">
        <v>0</v>
      </c>
      <c r="K19" s="54">
        <v>0</v>
      </c>
      <c r="L19" s="241" t="s">
        <v>50</v>
      </c>
      <c r="N19" s="60" t="s">
        <v>415</v>
      </c>
    </row>
    <row r="20" spans="1:14" s="49" customFormat="1" ht="24" customHeight="1" x14ac:dyDescent="0.25">
      <c r="A20" s="59">
        <v>99</v>
      </c>
      <c r="B20" s="240" t="s">
        <v>68</v>
      </c>
      <c r="C20" s="357">
        <v>3319</v>
      </c>
      <c r="D20" s="52">
        <f t="shared" si="1"/>
        <v>306000.12</v>
      </c>
      <c r="E20" s="52">
        <v>78231.009999999995</v>
      </c>
      <c r="F20" s="52">
        <v>163769.10999999999</v>
      </c>
      <c r="G20" s="53">
        <v>64000</v>
      </c>
      <c r="H20" s="52">
        <v>0</v>
      </c>
      <c r="I20" s="52">
        <v>0</v>
      </c>
      <c r="J20" s="52">
        <v>0</v>
      </c>
      <c r="K20" s="54">
        <v>0</v>
      </c>
      <c r="L20" s="241" t="s">
        <v>50</v>
      </c>
      <c r="N20" s="60" t="s">
        <v>415</v>
      </c>
    </row>
    <row r="21" spans="1:14" s="49" customFormat="1" ht="15" customHeight="1" x14ac:dyDescent="0.25">
      <c r="A21" s="59">
        <v>100</v>
      </c>
      <c r="B21" s="240" t="s">
        <v>382</v>
      </c>
      <c r="C21" s="357">
        <v>3411</v>
      </c>
      <c r="D21" s="52">
        <f t="shared" si="1"/>
        <v>316000</v>
      </c>
      <c r="E21" s="52">
        <v>0</v>
      </c>
      <c r="F21" s="52">
        <v>200</v>
      </c>
      <c r="G21" s="53">
        <v>800</v>
      </c>
      <c r="H21" s="52">
        <v>1000</v>
      </c>
      <c r="I21" s="52">
        <v>49000</v>
      </c>
      <c r="J21" s="52">
        <v>149000</v>
      </c>
      <c r="K21" s="54">
        <v>116000</v>
      </c>
      <c r="L21" s="241" t="s">
        <v>50</v>
      </c>
      <c r="N21" s="60" t="s">
        <v>415</v>
      </c>
    </row>
    <row r="22" spans="1:14" s="49" customFormat="1" ht="24" customHeight="1" x14ac:dyDescent="0.25">
      <c r="A22" s="59">
        <v>101</v>
      </c>
      <c r="B22" s="240" t="s">
        <v>69</v>
      </c>
      <c r="C22" s="357">
        <v>3392</v>
      </c>
      <c r="D22" s="52">
        <f t="shared" si="1"/>
        <v>103000</v>
      </c>
      <c r="E22" s="52">
        <v>99.17</v>
      </c>
      <c r="F22" s="52">
        <v>500.83</v>
      </c>
      <c r="G22" s="53">
        <v>500</v>
      </c>
      <c r="H22" s="52">
        <v>32350</v>
      </c>
      <c r="I22" s="52">
        <v>69550</v>
      </c>
      <c r="J22" s="52">
        <v>0</v>
      </c>
      <c r="K22" s="54">
        <v>0</v>
      </c>
      <c r="L22" s="241" t="s">
        <v>50</v>
      </c>
      <c r="N22" s="60" t="s">
        <v>415</v>
      </c>
    </row>
    <row r="23" spans="1:14" s="49" customFormat="1" ht="34.5" customHeight="1" x14ac:dyDescent="0.25">
      <c r="A23" s="59">
        <v>102</v>
      </c>
      <c r="B23" s="240" t="s">
        <v>496</v>
      </c>
      <c r="C23" s="357">
        <v>3262</v>
      </c>
      <c r="D23" s="52">
        <f t="shared" si="1"/>
        <v>4613.9399999999996</v>
      </c>
      <c r="E23" s="52">
        <v>1694.4499999999998</v>
      </c>
      <c r="F23" s="52">
        <v>840.4899999999999</v>
      </c>
      <c r="G23" s="53">
        <v>600</v>
      </c>
      <c r="H23" s="52">
        <v>1479</v>
      </c>
      <c r="I23" s="52">
        <v>0</v>
      </c>
      <c r="J23" s="52">
        <v>0</v>
      </c>
      <c r="K23" s="54">
        <v>0</v>
      </c>
      <c r="L23" s="241" t="s">
        <v>50</v>
      </c>
      <c r="N23" s="60" t="s">
        <v>410</v>
      </c>
    </row>
    <row r="24" spans="1:14" s="49" customFormat="1" ht="24" customHeight="1" x14ac:dyDescent="0.25">
      <c r="A24" s="59">
        <v>104</v>
      </c>
      <c r="B24" s="240" t="s">
        <v>219</v>
      </c>
      <c r="C24" s="357">
        <v>3424</v>
      </c>
      <c r="D24" s="52">
        <f t="shared" si="1"/>
        <v>69000</v>
      </c>
      <c r="E24" s="52">
        <v>0</v>
      </c>
      <c r="F24" s="52">
        <v>0</v>
      </c>
      <c r="G24" s="53">
        <v>500</v>
      </c>
      <c r="H24" s="52">
        <v>68500</v>
      </c>
      <c r="I24" s="52">
        <v>0</v>
      </c>
      <c r="J24" s="52">
        <v>0</v>
      </c>
      <c r="K24" s="54">
        <v>0</v>
      </c>
      <c r="L24" s="241" t="s">
        <v>50</v>
      </c>
      <c r="N24" s="60" t="s">
        <v>415</v>
      </c>
    </row>
    <row r="25" spans="1:14" s="49" customFormat="1" ht="24" customHeight="1" x14ac:dyDescent="0.25">
      <c r="A25" s="59">
        <v>105</v>
      </c>
      <c r="B25" s="51" t="s">
        <v>70</v>
      </c>
      <c r="C25" s="357">
        <v>3999</v>
      </c>
      <c r="D25" s="52">
        <v>33000</v>
      </c>
      <c r="E25" s="52">
        <v>53300</v>
      </c>
      <c r="F25" s="52">
        <v>33000</v>
      </c>
      <c r="G25" s="53">
        <v>33000</v>
      </c>
      <c r="H25" s="52">
        <v>33000</v>
      </c>
      <c r="I25" s="52">
        <v>33000</v>
      </c>
      <c r="J25" s="52">
        <v>33000</v>
      </c>
      <c r="K25" s="54">
        <v>0</v>
      </c>
      <c r="L25" s="55" t="s">
        <v>423</v>
      </c>
      <c r="N25" s="60" t="s">
        <v>410</v>
      </c>
    </row>
    <row r="26" spans="1:14" s="49" customFormat="1" ht="15.75" customHeight="1" x14ac:dyDescent="0.25">
      <c r="A26" s="415" t="s">
        <v>51</v>
      </c>
      <c r="B26" s="416"/>
      <c r="C26" s="338"/>
      <c r="D26" s="56">
        <f t="shared" ref="D26:K26" si="2">SUM(D11:D25)</f>
        <v>1491712.0899999999</v>
      </c>
      <c r="E26" s="56">
        <f t="shared" si="2"/>
        <v>164766.5</v>
      </c>
      <c r="F26" s="56">
        <f t="shared" si="2"/>
        <v>428916.59</v>
      </c>
      <c r="G26" s="56">
        <f t="shared" si="2"/>
        <v>332328</v>
      </c>
      <c r="H26" s="56">
        <f t="shared" si="2"/>
        <v>301451</v>
      </c>
      <c r="I26" s="56">
        <f t="shared" si="2"/>
        <v>151550</v>
      </c>
      <c r="J26" s="56">
        <f t="shared" si="2"/>
        <v>182000</v>
      </c>
      <c r="K26" s="56">
        <f t="shared" si="2"/>
        <v>116000</v>
      </c>
      <c r="L26" s="57"/>
      <c r="N26" s="60" t="s">
        <v>413</v>
      </c>
    </row>
    <row r="27" spans="1:14" s="49" customFormat="1" ht="18" customHeight="1" x14ac:dyDescent="0.25">
      <c r="A27" s="361" t="s">
        <v>52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7"/>
      <c r="N27" s="60" t="s">
        <v>413</v>
      </c>
    </row>
    <row r="28" spans="1:14" s="49" customFormat="1" ht="24" customHeight="1" x14ac:dyDescent="0.25">
      <c r="A28" s="59">
        <v>138</v>
      </c>
      <c r="B28" s="240" t="s">
        <v>424</v>
      </c>
      <c r="C28" s="357">
        <v>3246</v>
      </c>
      <c r="D28" s="52">
        <f>SUM(E28:K28)</f>
        <v>70000</v>
      </c>
      <c r="E28" s="52">
        <v>0</v>
      </c>
      <c r="F28" s="52">
        <v>500</v>
      </c>
      <c r="G28" s="53">
        <v>4000</v>
      </c>
      <c r="H28" s="52">
        <v>65500</v>
      </c>
      <c r="I28" s="52">
        <v>0</v>
      </c>
      <c r="J28" s="52">
        <v>0</v>
      </c>
      <c r="K28" s="54">
        <v>0</v>
      </c>
      <c r="L28" s="241" t="s">
        <v>50</v>
      </c>
      <c r="N28" s="60" t="s">
        <v>415</v>
      </c>
    </row>
    <row r="29" spans="1:14" s="49" customFormat="1" ht="15" customHeight="1" x14ac:dyDescent="0.25">
      <c r="A29" s="59">
        <v>139</v>
      </c>
      <c r="B29" s="240" t="s">
        <v>384</v>
      </c>
      <c r="C29" s="239">
        <v>3208</v>
      </c>
      <c r="D29" s="52">
        <f>SUM(E29:K29)</f>
        <v>95000</v>
      </c>
      <c r="E29" s="52">
        <v>131.89000000000001</v>
      </c>
      <c r="F29" s="52">
        <v>18.11</v>
      </c>
      <c r="G29" s="53">
        <v>200</v>
      </c>
      <c r="H29" s="52">
        <v>650</v>
      </c>
      <c r="I29" s="52">
        <v>94000</v>
      </c>
      <c r="J29" s="52">
        <v>0</v>
      </c>
      <c r="K29" s="54">
        <v>0</v>
      </c>
      <c r="L29" s="241" t="s">
        <v>50</v>
      </c>
      <c r="N29" s="60" t="s">
        <v>415</v>
      </c>
    </row>
    <row r="30" spans="1:14" s="49" customFormat="1" ht="15" customHeight="1" x14ac:dyDescent="0.25">
      <c r="A30" s="59">
        <v>140</v>
      </c>
      <c r="B30" s="240" t="s">
        <v>386</v>
      </c>
      <c r="C30" s="239">
        <v>3207</v>
      </c>
      <c r="D30" s="52">
        <f>SUM(E30:K30)</f>
        <v>100000</v>
      </c>
      <c r="E30" s="52">
        <v>131.89000000000001</v>
      </c>
      <c r="F30" s="52">
        <v>18.11</v>
      </c>
      <c r="G30" s="53">
        <v>500</v>
      </c>
      <c r="H30" s="52">
        <v>350</v>
      </c>
      <c r="I30" s="52">
        <v>99000</v>
      </c>
      <c r="J30" s="52">
        <v>0</v>
      </c>
      <c r="K30" s="54">
        <v>0</v>
      </c>
      <c r="L30" s="241" t="s">
        <v>50</v>
      </c>
      <c r="N30" s="60" t="s">
        <v>410</v>
      </c>
    </row>
    <row r="31" spans="1:14" s="49" customFormat="1" ht="15.75" customHeight="1" x14ac:dyDescent="0.25">
      <c r="A31" s="415" t="s">
        <v>53</v>
      </c>
      <c r="B31" s="416"/>
      <c r="C31" s="338"/>
      <c r="D31" s="56">
        <f t="shared" ref="D31:K31" si="3">SUM(D28:D30)</f>
        <v>265000</v>
      </c>
      <c r="E31" s="56">
        <f t="shared" si="3"/>
        <v>263.78000000000003</v>
      </c>
      <c r="F31" s="56">
        <f t="shared" si="3"/>
        <v>536.22</v>
      </c>
      <c r="G31" s="56">
        <f t="shared" si="3"/>
        <v>4700</v>
      </c>
      <c r="H31" s="56">
        <f t="shared" si="3"/>
        <v>66500</v>
      </c>
      <c r="I31" s="56">
        <f t="shared" si="3"/>
        <v>193000</v>
      </c>
      <c r="J31" s="56">
        <f t="shared" si="3"/>
        <v>0</v>
      </c>
      <c r="K31" s="56">
        <f t="shared" si="3"/>
        <v>0</v>
      </c>
      <c r="L31" s="57"/>
      <c r="N31" s="60" t="s">
        <v>413</v>
      </c>
    </row>
    <row r="32" spans="1:14" s="49" customFormat="1" ht="18" customHeight="1" x14ac:dyDescent="0.25">
      <c r="A32" s="339" t="s">
        <v>54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1"/>
      <c r="N32" s="60" t="s">
        <v>413</v>
      </c>
    </row>
    <row r="33" spans="1:14" s="49" customFormat="1" ht="15" customHeight="1" x14ac:dyDescent="0.25">
      <c r="A33" s="59">
        <v>192</v>
      </c>
      <c r="B33" s="240" t="s">
        <v>71</v>
      </c>
      <c r="C33" s="357">
        <v>3305</v>
      </c>
      <c r="D33" s="52">
        <f t="shared" ref="D33:D38" si="4">SUM(E33:K33)</f>
        <v>171999.69</v>
      </c>
      <c r="E33" s="52">
        <v>628.41000000000008</v>
      </c>
      <c r="F33" s="52">
        <v>22907.280000000002</v>
      </c>
      <c r="G33" s="53">
        <v>148464</v>
      </c>
      <c r="H33" s="52">
        <v>0</v>
      </c>
      <c r="I33" s="52">
        <v>0</v>
      </c>
      <c r="J33" s="52">
        <v>0</v>
      </c>
      <c r="K33" s="54">
        <v>0</v>
      </c>
      <c r="L33" s="241" t="s">
        <v>50</v>
      </c>
      <c r="N33" s="60" t="s">
        <v>415</v>
      </c>
    </row>
    <row r="34" spans="1:14" s="49" customFormat="1" ht="15" customHeight="1" x14ac:dyDescent="0.25">
      <c r="A34" s="59">
        <v>194</v>
      </c>
      <c r="B34" s="240" t="s">
        <v>132</v>
      </c>
      <c r="C34" s="239">
        <v>3250</v>
      </c>
      <c r="D34" s="52">
        <f t="shared" si="4"/>
        <v>46999.78</v>
      </c>
      <c r="E34" s="52">
        <v>586.25</v>
      </c>
      <c r="F34" s="52">
        <v>33413.53</v>
      </c>
      <c r="G34" s="53">
        <v>13000</v>
      </c>
      <c r="H34" s="52">
        <v>0</v>
      </c>
      <c r="I34" s="52">
        <v>0</v>
      </c>
      <c r="J34" s="52">
        <v>0</v>
      </c>
      <c r="K34" s="54">
        <v>0</v>
      </c>
      <c r="L34" s="241" t="s">
        <v>50</v>
      </c>
      <c r="N34" s="60" t="s">
        <v>415</v>
      </c>
    </row>
    <row r="35" spans="1:14" s="49" customFormat="1" ht="15" customHeight="1" x14ac:dyDescent="0.25">
      <c r="A35" s="59">
        <v>196</v>
      </c>
      <c r="B35" s="240" t="s">
        <v>73</v>
      </c>
      <c r="C35" s="357">
        <v>3304</v>
      </c>
      <c r="D35" s="52">
        <f t="shared" si="4"/>
        <v>117631.69</v>
      </c>
      <c r="E35" s="52">
        <v>19902</v>
      </c>
      <c r="F35" s="52">
        <v>92929.69</v>
      </c>
      <c r="G35" s="53">
        <v>4800</v>
      </c>
      <c r="H35" s="52">
        <v>0</v>
      </c>
      <c r="I35" s="52">
        <v>0</v>
      </c>
      <c r="J35" s="52">
        <v>0</v>
      </c>
      <c r="K35" s="54">
        <v>0</v>
      </c>
      <c r="L35" s="241" t="s">
        <v>50</v>
      </c>
      <c r="N35" s="60" t="s">
        <v>415</v>
      </c>
    </row>
    <row r="36" spans="1:14" s="49" customFormat="1" ht="24" customHeight="1" x14ac:dyDescent="0.25">
      <c r="A36" s="59">
        <v>198</v>
      </c>
      <c r="B36" s="240" t="s">
        <v>75</v>
      </c>
      <c r="C36" s="357">
        <v>3234</v>
      </c>
      <c r="D36" s="52">
        <f t="shared" si="4"/>
        <v>50999.9</v>
      </c>
      <c r="E36" s="52">
        <v>8696.26</v>
      </c>
      <c r="F36" s="52">
        <v>1644.6399999999999</v>
      </c>
      <c r="G36" s="53">
        <v>16955</v>
      </c>
      <c r="H36" s="52">
        <v>23704</v>
      </c>
      <c r="I36" s="52">
        <v>0</v>
      </c>
      <c r="J36" s="52">
        <v>0</v>
      </c>
      <c r="K36" s="54">
        <v>0</v>
      </c>
      <c r="L36" s="241" t="s">
        <v>50</v>
      </c>
      <c r="N36" s="60" t="s">
        <v>415</v>
      </c>
    </row>
    <row r="37" spans="1:14" s="49" customFormat="1" ht="15" customHeight="1" x14ac:dyDescent="0.25">
      <c r="A37" s="59">
        <v>199</v>
      </c>
      <c r="B37" s="240" t="s">
        <v>76</v>
      </c>
      <c r="C37" s="357">
        <v>3233</v>
      </c>
      <c r="D37" s="52">
        <f t="shared" si="4"/>
        <v>27835.279999999999</v>
      </c>
      <c r="E37" s="52">
        <v>2921.21</v>
      </c>
      <c r="F37" s="52">
        <v>14414.07</v>
      </c>
      <c r="G37" s="53">
        <v>10500</v>
      </c>
      <c r="H37" s="52">
        <v>0</v>
      </c>
      <c r="I37" s="52">
        <v>0</v>
      </c>
      <c r="J37" s="52">
        <v>0</v>
      </c>
      <c r="K37" s="54">
        <v>0</v>
      </c>
      <c r="L37" s="241" t="s">
        <v>50</v>
      </c>
      <c r="N37" s="60" t="s">
        <v>415</v>
      </c>
    </row>
    <row r="38" spans="1:14" s="49" customFormat="1" ht="24" customHeight="1" x14ac:dyDescent="0.25">
      <c r="A38" s="59">
        <v>201</v>
      </c>
      <c r="B38" s="240" t="s">
        <v>425</v>
      </c>
      <c r="C38" s="357">
        <v>3247</v>
      </c>
      <c r="D38" s="52">
        <f t="shared" si="4"/>
        <v>28300.05</v>
      </c>
      <c r="E38" s="52">
        <v>0.05</v>
      </c>
      <c r="F38" s="52">
        <v>200</v>
      </c>
      <c r="G38" s="53">
        <v>28100</v>
      </c>
      <c r="H38" s="52">
        <v>0</v>
      </c>
      <c r="I38" s="52">
        <v>0</v>
      </c>
      <c r="J38" s="52">
        <v>0</v>
      </c>
      <c r="K38" s="54">
        <v>0</v>
      </c>
      <c r="L38" s="241" t="s">
        <v>50</v>
      </c>
      <c r="N38" s="60" t="s">
        <v>415</v>
      </c>
    </row>
    <row r="39" spans="1:14" s="49" customFormat="1" ht="24" customHeight="1" x14ac:dyDescent="0.25">
      <c r="A39" s="59">
        <v>202</v>
      </c>
      <c r="B39" s="240" t="s">
        <v>220</v>
      </c>
      <c r="C39" s="357">
        <v>7000</v>
      </c>
      <c r="D39" s="52">
        <v>29720.000469999999</v>
      </c>
      <c r="E39" s="52">
        <v>329.43047000000001</v>
      </c>
      <c r="F39" s="52">
        <v>3808</v>
      </c>
      <c r="G39" s="53">
        <v>1564</v>
      </c>
      <c r="H39" s="52">
        <v>0</v>
      </c>
      <c r="I39" s="52">
        <v>0</v>
      </c>
      <c r="J39" s="52">
        <v>0</v>
      </c>
      <c r="K39" s="54">
        <v>0</v>
      </c>
      <c r="L39" s="241" t="s">
        <v>426</v>
      </c>
      <c r="N39" s="60" t="s">
        <v>410</v>
      </c>
    </row>
    <row r="40" spans="1:14" s="49" customFormat="1" ht="15.75" customHeight="1" x14ac:dyDescent="0.25">
      <c r="A40" s="415" t="s">
        <v>55</v>
      </c>
      <c r="B40" s="416"/>
      <c r="C40" s="338"/>
      <c r="D40" s="56">
        <f t="shared" ref="D40:K40" si="5">SUM(D33:D39)</f>
        <v>473486.3904700001</v>
      </c>
      <c r="E40" s="56">
        <f t="shared" si="5"/>
        <v>33063.61047</v>
      </c>
      <c r="F40" s="56">
        <f t="shared" si="5"/>
        <v>169317.21000000002</v>
      </c>
      <c r="G40" s="56">
        <f t="shared" si="5"/>
        <v>223383</v>
      </c>
      <c r="H40" s="56">
        <f t="shared" si="5"/>
        <v>23704</v>
      </c>
      <c r="I40" s="56">
        <f t="shared" si="5"/>
        <v>0</v>
      </c>
      <c r="J40" s="56">
        <f t="shared" si="5"/>
        <v>0</v>
      </c>
      <c r="K40" s="56">
        <f t="shared" si="5"/>
        <v>0</v>
      </c>
      <c r="L40" s="57"/>
      <c r="N40" s="60" t="s">
        <v>413</v>
      </c>
    </row>
    <row r="41" spans="1:14" s="49" customFormat="1" ht="18" customHeight="1" x14ac:dyDescent="0.25">
      <c r="A41" s="339" t="s">
        <v>77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1"/>
      <c r="N41" s="60" t="s">
        <v>413</v>
      </c>
    </row>
    <row r="42" spans="1:14" s="49" customFormat="1" ht="15" customHeight="1" x14ac:dyDescent="0.25">
      <c r="A42" s="59">
        <v>250</v>
      </c>
      <c r="B42" s="51" t="s">
        <v>78</v>
      </c>
      <c r="C42" s="357">
        <v>3280</v>
      </c>
      <c r="D42" s="52">
        <f>SUM(E42:K42)</f>
        <v>3499.99</v>
      </c>
      <c r="E42" s="52">
        <v>503.01</v>
      </c>
      <c r="F42" s="52">
        <v>546.98</v>
      </c>
      <c r="G42" s="53">
        <v>700</v>
      </c>
      <c r="H42" s="52">
        <v>1750</v>
      </c>
      <c r="I42" s="52">
        <v>0</v>
      </c>
      <c r="J42" s="52">
        <v>0</v>
      </c>
      <c r="K42" s="54">
        <v>0</v>
      </c>
      <c r="L42" s="241" t="s">
        <v>50</v>
      </c>
      <c r="N42" s="60" t="s">
        <v>410</v>
      </c>
    </row>
    <row r="43" spans="1:14" s="49" customFormat="1" ht="15" customHeight="1" x14ac:dyDescent="0.25">
      <c r="A43" s="59">
        <v>252</v>
      </c>
      <c r="B43" s="240" t="s">
        <v>79</v>
      </c>
      <c r="C43" s="357">
        <v>3998</v>
      </c>
      <c r="D43" s="52">
        <f>G43</f>
        <v>50000</v>
      </c>
      <c r="E43" s="52" t="s">
        <v>59</v>
      </c>
      <c r="F43" s="52">
        <v>8765</v>
      </c>
      <c r="G43" s="53">
        <f>20000+30000</f>
        <v>50000</v>
      </c>
      <c r="H43" s="52">
        <f>20000+30000</f>
        <v>50000</v>
      </c>
      <c r="I43" s="52">
        <f>20000+30000</f>
        <v>50000</v>
      </c>
      <c r="J43" s="52">
        <f>20000+30000</f>
        <v>50000</v>
      </c>
      <c r="K43" s="54">
        <v>0</v>
      </c>
      <c r="L43" s="55" t="s">
        <v>423</v>
      </c>
      <c r="N43" s="60" t="s">
        <v>410</v>
      </c>
    </row>
    <row r="44" spans="1:14" s="45" customFormat="1" ht="24" customHeight="1" x14ac:dyDescent="0.25">
      <c r="A44" s="50">
        <v>253</v>
      </c>
      <c r="B44" s="362" t="s">
        <v>494</v>
      </c>
      <c r="C44" s="363" t="s">
        <v>427</v>
      </c>
      <c r="D44" s="52">
        <f>SUM(E44:K44)</f>
        <v>13400</v>
      </c>
      <c r="E44" s="52">
        <v>0</v>
      </c>
      <c r="F44" s="52">
        <v>0</v>
      </c>
      <c r="G44" s="53">
        <v>6700</v>
      </c>
      <c r="H44" s="52">
        <v>6700</v>
      </c>
      <c r="I44" s="52">
        <v>0</v>
      </c>
      <c r="J44" s="54">
        <v>0</v>
      </c>
      <c r="K44" s="54">
        <v>0</v>
      </c>
      <c r="L44" s="55" t="s">
        <v>50</v>
      </c>
      <c r="N44" s="360" t="s">
        <v>410</v>
      </c>
    </row>
    <row r="45" spans="1:14" s="49" customFormat="1" ht="24" customHeight="1" x14ac:dyDescent="0.25">
      <c r="A45" s="50">
        <v>254</v>
      </c>
      <c r="B45" s="362" t="s">
        <v>81</v>
      </c>
      <c r="C45" s="359">
        <v>3300</v>
      </c>
      <c r="D45" s="52">
        <f>SUM(E45:K45)</f>
        <v>1690.08</v>
      </c>
      <c r="E45" s="52">
        <v>535</v>
      </c>
      <c r="F45" s="52">
        <v>736</v>
      </c>
      <c r="G45" s="53">
        <v>419.08000000000004</v>
      </c>
      <c r="H45" s="52">
        <v>0</v>
      </c>
      <c r="I45" s="52">
        <v>0</v>
      </c>
      <c r="J45" s="54">
        <v>0</v>
      </c>
      <c r="K45" s="54">
        <v>0</v>
      </c>
      <c r="L45" s="55" t="s">
        <v>50</v>
      </c>
      <c r="N45" s="60" t="s">
        <v>410</v>
      </c>
    </row>
    <row r="46" spans="1:14" s="49" customFormat="1" ht="15.75" customHeight="1" x14ac:dyDescent="0.25">
      <c r="A46" s="415" t="s">
        <v>82</v>
      </c>
      <c r="B46" s="416"/>
      <c r="C46" s="338"/>
      <c r="D46" s="58">
        <f t="shared" ref="D46:K46" si="6">SUM(D42:D45)</f>
        <v>68590.069999999992</v>
      </c>
      <c r="E46" s="58">
        <f t="shared" si="6"/>
        <v>1038.01</v>
      </c>
      <c r="F46" s="58">
        <f t="shared" si="6"/>
        <v>10047.98</v>
      </c>
      <c r="G46" s="58">
        <f t="shared" si="6"/>
        <v>57819.08</v>
      </c>
      <c r="H46" s="58">
        <f t="shared" si="6"/>
        <v>58450</v>
      </c>
      <c r="I46" s="58">
        <f t="shared" si="6"/>
        <v>50000</v>
      </c>
      <c r="J46" s="58">
        <f t="shared" si="6"/>
        <v>50000</v>
      </c>
      <c r="K46" s="58">
        <f t="shared" si="6"/>
        <v>0</v>
      </c>
      <c r="L46" s="57"/>
      <c r="N46" s="60" t="s">
        <v>413</v>
      </c>
    </row>
    <row r="47" spans="1:14" s="49" customFormat="1" ht="18" customHeight="1" x14ac:dyDescent="0.25">
      <c r="A47" s="339" t="s">
        <v>83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1"/>
      <c r="N47" s="60" t="s">
        <v>413</v>
      </c>
    </row>
    <row r="48" spans="1:14" s="49" customFormat="1" ht="15" customHeight="1" x14ac:dyDescent="0.25">
      <c r="A48" s="59">
        <v>279</v>
      </c>
      <c r="B48" s="51" t="s">
        <v>428</v>
      </c>
      <c r="C48" s="357">
        <v>3270</v>
      </c>
      <c r="D48" s="52">
        <f>SUM(E48:K48)</f>
        <v>20100</v>
      </c>
      <c r="E48" s="52">
        <v>0</v>
      </c>
      <c r="F48" s="52">
        <v>0</v>
      </c>
      <c r="G48" s="53">
        <v>200</v>
      </c>
      <c r="H48" s="52">
        <v>10400</v>
      </c>
      <c r="I48" s="52">
        <v>9500</v>
      </c>
      <c r="J48" s="52">
        <v>0</v>
      </c>
      <c r="K48" s="54">
        <v>0</v>
      </c>
      <c r="L48" s="241" t="s">
        <v>50</v>
      </c>
      <c r="N48" s="60" t="s">
        <v>410</v>
      </c>
    </row>
    <row r="49" spans="1:14" s="49" customFormat="1" ht="24" customHeight="1" x14ac:dyDescent="0.25">
      <c r="A49" s="59">
        <v>280</v>
      </c>
      <c r="B49" s="51" t="s">
        <v>429</v>
      </c>
      <c r="C49" s="357">
        <v>3271</v>
      </c>
      <c r="D49" s="52">
        <f>SUM(E49:K49)</f>
        <v>10500</v>
      </c>
      <c r="E49" s="52">
        <v>0</v>
      </c>
      <c r="F49" s="52">
        <v>0</v>
      </c>
      <c r="G49" s="53">
        <v>300</v>
      </c>
      <c r="H49" s="52">
        <v>7000</v>
      </c>
      <c r="I49" s="52">
        <v>3200</v>
      </c>
      <c r="J49" s="52">
        <v>0</v>
      </c>
      <c r="K49" s="54">
        <v>0</v>
      </c>
      <c r="L49" s="241" t="s">
        <v>50</v>
      </c>
      <c r="N49" s="60" t="s">
        <v>410</v>
      </c>
    </row>
    <row r="50" spans="1:14" s="49" customFormat="1" ht="15" customHeight="1" x14ac:dyDescent="0.25">
      <c r="A50" s="59">
        <v>281</v>
      </c>
      <c r="B50" s="51" t="s">
        <v>84</v>
      </c>
      <c r="C50" s="357">
        <v>3269</v>
      </c>
      <c r="D50" s="52">
        <f>SUM(E50:K50)</f>
        <v>120</v>
      </c>
      <c r="E50" s="52">
        <v>0</v>
      </c>
      <c r="F50" s="52">
        <v>0</v>
      </c>
      <c r="G50" s="53">
        <v>120</v>
      </c>
      <c r="H50" s="52">
        <v>0</v>
      </c>
      <c r="I50" s="52">
        <v>0</v>
      </c>
      <c r="J50" s="52">
        <v>0</v>
      </c>
      <c r="K50" s="54">
        <v>0</v>
      </c>
      <c r="L50" s="241" t="s">
        <v>50</v>
      </c>
      <c r="N50" s="60" t="s">
        <v>410</v>
      </c>
    </row>
    <row r="51" spans="1:14" s="49" customFormat="1" ht="15" customHeight="1" x14ac:dyDescent="0.25">
      <c r="A51" s="59">
        <v>282</v>
      </c>
      <c r="B51" s="51" t="s">
        <v>430</v>
      </c>
      <c r="C51" s="357">
        <v>3274</v>
      </c>
      <c r="D51" s="52">
        <f>SUM(E51:K51)</f>
        <v>10500</v>
      </c>
      <c r="E51" s="52">
        <v>0</v>
      </c>
      <c r="F51" s="52">
        <v>0</v>
      </c>
      <c r="G51" s="53">
        <v>2000</v>
      </c>
      <c r="H51" s="52">
        <v>4200</v>
      </c>
      <c r="I51" s="52">
        <v>3000</v>
      </c>
      <c r="J51" s="52">
        <v>1300</v>
      </c>
      <c r="K51" s="54">
        <v>0</v>
      </c>
      <c r="L51" s="241" t="s">
        <v>50</v>
      </c>
      <c r="N51" s="60" t="s">
        <v>410</v>
      </c>
    </row>
    <row r="52" spans="1:14" s="49" customFormat="1" ht="15" customHeight="1" x14ac:dyDescent="0.25">
      <c r="A52" s="59">
        <v>283</v>
      </c>
      <c r="B52" s="51" t="s">
        <v>431</v>
      </c>
      <c r="C52" s="357">
        <v>3451</v>
      </c>
      <c r="D52" s="52">
        <f>SUM(E52:K52)</f>
        <v>1672.2</v>
      </c>
      <c r="E52" s="52">
        <v>0</v>
      </c>
      <c r="F52" s="52">
        <v>672.2</v>
      </c>
      <c r="G52" s="53">
        <v>1000</v>
      </c>
      <c r="H52" s="52">
        <v>0</v>
      </c>
      <c r="I52" s="52">
        <v>0</v>
      </c>
      <c r="J52" s="52">
        <v>0</v>
      </c>
      <c r="K52" s="54">
        <v>0</v>
      </c>
      <c r="L52" s="241" t="s">
        <v>50</v>
      </c>
      <c r="N52" s="60" t="s">
        <v>410</v>
      </c>
    </row>
    <row r="53" spans="1:14" s="49" customFormat="1" ht="15.75" customHeight="1" x14ac:dyDescent="0.25">
      <c r="A53" s="413" t="s">
        <v>86</v>
      </c>
      <c r="B53" s="414"/>
      <c r="C53" s="56"/>
      <c r="D53" s="56">
        <f t="shared" ref="D53:K53" si="7">SUM(D48:D52)</f>
        <v>42892.2</v>
      </c>
      <c r="E53" s="56">
        <f t="shared" si="7"/>
        <v>0</v>
      </c>
      <c r="F53" s="56">
        <f t="shared" si="7"/>
        <v>672.2</v>
      </c>
      <c r="G53" s="56">
        <f t="shared" si="7"/>
        <v>3620</v>
      </c>
      <c r="H53" s="56">
        <f t="shared" si="7"/>
        <v>21600</v>
      </c>
      <c r="I53" s="56">
        <f t="shared" si="7"/>
        <v>15700</v>
      </c>
      <c r="J53" s="56">
        <f t="shared" si="7"/>
        <v>1300</v>
      </c>
      <c r="K53" s="56">
        <f t="shared" si="7"/>
        <v>0</v>
      </c>
      <c r="L53" s="57"/>
      <c r="N53" s="60" t="s">
        <v>413</v>
      </c>
    </row>
    <row r="54" spans="1:14" s="49" customFormat="1" ht="18" customHeight="1" x14ac:dyDescent="0.25">
      <c r="A54" s="339" t="s">
        <v>56</v>
      </c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1"/>
      <c r="N54" s="60" t="s">
        <v>413</v>
      </c>
    </row>
    <row r="55" spans="1:14" s="49" customFormat="1" ht="15" customHeight="1" x14ac:dyDescent="0.25">
      <c r="A55" s="59">
        <v>328</v>
      </c>
      <c r="B55" s="240" t="s">
        <v>87</v>
      </c>
      <c r="C55" s="357">
        <v>3372</v>
      </c>
      <c r="D55" s="52">
        <f t="shared" ref="D55:D62" si="8">SUM(E55:K55)</f>
        <v>28000</v>
      </c>
      <c r="E55" s="52">
        <v>748.3900000000001</v>
      </c>
      <c r="F55" s="52">
        <v>651.61</v>
      </c>
      <c r="G55" s="53">
        <v>26600</v>
      </c>
      <c r="H55" s="52">
        <v>0</v>
      </c>
      <c r="I55" s="52">
        <v>0</v>
      </c>
      <c r="J55" s="52">
        <v>0</v>
      </c>
      <c r="K55" s="54">
        <v>0</v>
      </c>
      <c r="L55" s="241" t="s">
        <v>50</v>
      </c>
      <c r="N55" s="60" t="s">
        <v>415</v>
      </c>
    </row>
    <row r="56" spans="1:14" s="49" customFormat="1" ht="24" customHeight="1" x14ac:dyDescent="0.25">
      <c r="A56" s="59">
        <v>329</v>
      </c>
      <c r="B56" s="240" t="s">
        <v>88</v>
      </c>
      <c r="C56" s="239">
        <v>3210</v>
      </c>
      <c r="D56" s="52">
        <f t="shared" si="8"/>
        <v>57999.519999999997</v>
      </c>
      <c r="E56" s="52">
        <v>1290.8600000000001</v>
      </c>
      <c r="F56" s="52">
        <v>229.66</v>
      </c>
      <c r="G56" s="53">
        <v>56479</v>
      </c>
      <c r="H56" s="52">
        <v>0</v>
      </c>
      <c r="I56" s="52">
        <v>0</v>
      </c>
      <c r="J56" s="52">
        <v>0</v>
      </c>
      <c r="K56" s="54">
        <v>0</v>
      </c>
      <c r="L56" s="241" t="s">
        <v>50</v>
      </c>
      <c r="N56" s="60" t="s">
        <v>415</v>
      </c>
    </row>
    <row r="57" spans="1:14" s="49" customFormat="1" ht="15" customHeight="1" x14ac:dyDescent="0.25">
      <c r="A57" s="59">
        <v>330</v>
      </c>
      <c r="B57" s="240" t="s">
        <v>92</v>
      </c>
      <c r="C57" s="357">
        <v>3383</v>
      </c>
      <c r="D57" s="52">
        <f t="shared" si="8"/>
        <v>16000</v>
      </c>
      <c r="E57" s="52">
        <v>59.29</v>
      </c>
      <c r="F57" s="52">
        <v>190.70999999999998</v>
      </c>
      <c r="G57" s="53">
        <v>15750</v>
      </c>
      <c r="H57" s="52">
        <v>0</v>
      </c>
      <c r="I57" s="52">
        <v>0</v>
      </c>
      <c r="J57" s="52">
        <v>0</v>
      </c>
      <c r="K57" s="54">
        <v>0</v>
      </c>
      <c r="L57" s="241" t="s">
        <v>50</v>
      </c>
      <c r="N57" s="60" t="s">
        <v>415</v>
      </c>
    </row>
    <row r="58" spans="1:14" s="49" customFormat="1" ht="15" customHeight="1" x14ac:dyDescent="0.25">
      <c r="A58" s="59">
        <v>331</v>
      </c>
      <c r="B58" s="240" t="s">
        <v>89</v>
      </c>
      <c r="C58" s="239">
        <v>3211</v>
      </c>
      <c r="D58" s="52">
        <f t="shared" si="8"/>
        <v>27470.35</v>
      </c>
      <c r="E58" s="52">
        <v>1084.3400000000001</v>
      </c>
      <c r="F58" s="52">
        <v>540.01</v>
      </c>
      <c r="G58" s="53">
        <v>25846</v>
      </c>
      <c r="H58" s="52">
        <v>0</v>
      </c>
      <c r="I58" s="52">
        <v>0</v>
      </c>
      <c r="J58" s="52">
        <v>0</v>
      </c>
      <c r="K58" s="54">
        <v>0</v>
      </c>
      <c r="L58" s="241" t="s">
        <v>50</v>
      </c>
      <c r="N58" s="60" t="s">
        <v>415</v>
      </c>
    </row>
    <row r="59" spans="1:14" s="49" customFormat="1" ht="15" customHeight="1" x14ac:dyDescent="0.25">
      <c r="A59" s="59">
        <v>333</v>
      </c>
      <c r="B59" s="240" t="s">
        <v>221</v>
      </c>
      <c r="C59" s="357">
        <v>3402</v>
      </c>
      <c r="D59" s="52">
        <f t="shared" si="8"/>
        <v>210000.08000000002</v>
      </c>
      <c r="E59" s="52">
        <v>1502.2200000000003</v>
      </c>
      <c r="F59" s="52">
        <v>3017.86</v>
      </c>
      <c r="G59" s="53">
        <v>80500</v>
      </c>
      <c r="H59" s="52">
        <v>80563</v>
      </c>
      <c r="I59" s="52">
        <v>44417</v>
      </c>
      <c r="J59" s="52">
        <v>0</v>
      </c>
      <c r="K59" s="54">
        <v>0</v>
      </c>
      <c r="L59" s="241" t="s">
        <v>50</v>
      </c>
      <c r="N59" s="60" t="s">
        <v>415</v>
      </c>
    </row>
    <row r="60" spans="1:14" s="49" customFormat="1" ht="24" customHeight="1" x14ac:dyDescent="0.25">
      <c r="A60" s="59">
        <v>334</v>
      </c>
      <c r="B60" s="240" t="s">
        <v>90</v>
      </c>
      <c r="C60" s="239">
        <v>3209</v>
      </c>
      <c r="D60" s="52">
        <f t="shared" si="8"/>
        <v>43999.12</v>
      </c>
      <c r="E60" s="52">
        <v>1116.8799999999999</v>
      </c>
      <c r="F60" s="52">
        <v>188.24</v>
      </c>
      <c r="G60" s="53">
        <v>42694</v>
      </c>
      <c r="H60" s="52">
        <v>0</v>
      </c>
      <c r="I60" s="52">
        <v>0</v>
      </c>
      <c r="J60" s="52">
        <v>0</v>
      </c>
      <c r="K60" s="54">
        <v>0</v>
      </c>
      <c r="L60" s="241" t="s">
        <v>50</v>
      </c>
      <c r="N60" s="60" t="s">
        <v>415</v>
      </c>
    </row>
    <row r="61" spans="1:14" s="49" customFormat="1" ht="24" customHeight="1" x14ac:dyDescent="0.25">
      <c r="A61" s="59">
        <v>336</v>
      </c>
      <c r="B61" s="240" t="s">
        <v>91</v>
      </c>
      <c r="C61" s="357">
        <v>3371</v>
      </c>
      <c r="D61" s="52">
        <f t="shared" si="8"/>
        <v>37999.54</v>
      </c>
      <c r="E61" s="52">
        <v>309</v>
      </c>
      <c r="F61" s="52">
        <v>2057.54</v>
      </c>
      <c r="G61" s="53">
        <v>35633</v>
      </c>
      <c r="H61" s="52">
        <v>0</v>
      </c>
      <c r="I61" s="52">
        <v>0</v>
      </c>
      <c r="J61" s="52">
        <v>0</v>
      </c>
      <c r="K61" s="54">
        <v>0</v>
      </c>
      <c r="L61" s="241" t="s">
        <v>50</v>
      </c>
      <c r="N61" s="60" t="s">
        <v>415</v>
      </c>
    </row>
    <row r="62" spans="1:14" s="49" customFormat="1" ht="24" customHeight="1" x14ac:dyDescent="0.25">
      <c r="A62" s="59">
        <v>337</v>
      </c>
      <c r="B62" s="240" t="s">
        <v>337</v>
      </c>
      <c r="C62" s="357">
        <v>3425</v>
      </c>
      <c r="D62" s="52">
        <f t="shared" si="8"/>
        <v>51480</v>
      </c>
      <c r="E62" s="52">
        <v>480</v>
      </c>
      <c r="F62" s="52">
        <v>400</v>
      </c>
      <c r="G62" s="53">
        <v>29150</v>
      </c>
      <c r="H62" s="52">
        <v>10200</v>
      </c>
      <c r="I62" s="52">
        <v>11250</v>
      </c>
      <c r="J62" s="52">
        <v>0</v>
      </c>
      <c r="K62" s="54">
        <v>0</v>
      </c>
      <c r="L62" s="241" t="s">
        <v>50</v>
      </c>
      <c r="N62" s="60" t="s">
        <v>415</v>
      </c>
    </row>
    <row r="63" spans="1:14" s="49" customFormat="1" ht="24" customHeight="1" x14ac:dyDescent="0.25">
      <c r="A63" s="59">
        <v>339</v>
      </c>
      <c r="B63" s="240" t="s">
        <v>93</v>
      </c>
      <c r="C63" s="357">
        <v>3336</v>
      </c>
      <c r="D63" s="52">
        <v>6832</v>
      </c>
      <c r="E63" s="52">
        <v>1508.9</v>
      </c>
      <c r="F63" s="52">
        <v>3783.1000000000004</v>
      </c>
      <c r="G63" s="53">
        <v>208</v>
      </c>
      <c r="H63" s="52">
        <v>0</v>
      </c>
      <c r="I63" s="52">
        <v>0</v>
      </c>
      <c r="J63" s="52">
        <v>0</v>
      </c>
      <c r="K63" s="54">
        <v>0</v>
      </c>
      <c r="L63" s="241" t="s">
        <v>65</v>
      </c>
      <c r="N63" s="60" t="s">
        <v>410</v>
      </c>
    </row>
    <row r="64" spans="1:14" s="49" customFormat="1" ht="24" customHeight="1" x14ac:dyDescent="0.25">
      <c r="A64" s="59">
        <v>341</v>
      </c>
      <c r="B64" s="240" t="s">
        <v>432</v>
      </c>
      <c r="C64" s="357">
        <v>3459</v>
      </c>
      <c r="D64" s="52">
        <v>28403</v>
      </c>
      <c r="E64" s="52">
        <v>0</v>
      </c>
      <c r="F64" s="52">
        <v>13017</v>
      </c>
      <c r="G64" s="53">
        <v>750</v>
      </c>
      <c r="H64" s="52">
        <v>500</v>
      </c>
      <c r="I64" s="52">
        <v>245</v>
      </c>
      <c r="J64" s="52">
        <v>0</v>
      </c>
      <c r="K64" s="54">
        <v>0</v>
      </c>
      <c r="L64" s="241" t="s">
        <v>65</v>
      </c>
      <c r="N64" s="60" t="s">
        <v>410</v>
      </c>
    </row>
    <row r="65" spans="1:14" s="49" customFormat="1" ht="24" customHeight="1" x14ac:dyDescent="0.25">
      <c r="A65" s="59">
        <v>342</v>
      </c>
      <c r="B65" s="240" t="s">
        <v>222</v>
      </c>
      <c r="C65" s="357">
        <v>3417</v>
      </c>
      <c r="D65" s="52">
        <v>20200</v>
      </c>
      <c r="E65" s="52">
        <v>0</v>
      </c>
      <c r="F65" s="52">
        <v>0</v>
      </c>
      <c r="G65" s="53">
        <v>650</v>
      </c>
      <c r="H65" s="52">
        <v>550</v>
      </c>
      <c r="I65" s="52">
        <v>0</v>
      </c>
      <c r="J65" s="52">
        <v>0</v>
      </c>
      <c r="K65" s="54">
        <v>0</v>
      </c>
      <c r="L65" s="241" t="s">
        <v>65</v>
      </c>
      <c r="N65" s="60" t="s">
        <v>410</v>
      </c>
    </row>
    <row r="66" spans="1:14" s="49" customFormat="1" ht="24" customHeight="1" x14ac:dyDescent="0.25">
      <c r="A66" s="59">
        <v>343</v>
      </c>
      <c r="B66" s="240" t="s">
        <v>223</v>
      </c>
      <c r="C66" s="357">
        <v>3337</v>
      </c>
      <c r="D66" s="52">
        <v>22004</v>
      </c>
      <c r="E66" s="52">
        <v>0</v>
      </c>
      <c r="F66" s="52">
        <v>10425.68</v>
      </c>
      <c r="G66" s="53">
        <v>150</v>
      </c>
      <c r="H66" s="52">
        <v>0</v>
      </c>
      <c r="I66" s="52">
        <v>0</v>
      </c>
      <c r="J66" s="52">
        <v>0</v>
      </c>
      <c r="K66" s="54">
        <v>0</v>
      </c>
      <c r="L66" s="241" t="s">
        <v>65</v>
      </c>
      <c r="N66" s="60" t="s">
        <v>410</v>
      </c>
    </row>
    <row r="67" spans="1:14" s="49" customFormat="1" ht="24" customHeight="1" x14ac:dyDescent="0.25">
      <c r="A67" s="59">
        <v>345</v>
      </c>
      <c r="B67" s="240" t="s">
        <v>224</v>
      </c>
      <c r="C67" s="357">
        <v>3420</v>
      </c>
      <c r="D67" s="52">
        <v>23768</v>
      </c>
      <c r="E67" s="52">
        <v>0</v>
      </c>
      <c r="F67" s="52">
        <v>9895.99</v>
      </c>
      <c r="G67" s="53">
        <v>425</v>
      </c>
      <c r="H67" s="52">
        <v>425</v>
      </c>
      <c r="I67" s="52">
        <v>88</v>
      </c>
      <c r="J67" s="52">
        <v>0</v>
      </c>
      <c r="K67" s="54">
        <v>0</v>
      </c>
      <c r="L67" s="241" t="s">
        <v>65</v>
      </c>
      <c r="N67" s="60" t="s">
        <v>410</v>
      </c>
    </row>
    <row r="68" spans="1:14" s="49" customFormat="1" ht="24" customHeight="1" x14ac:dyDescent="0.25">
      <c r="A68" s="59">
        <v>346</v>
      </c>
      <c r="B68" s="240" t="s">
        <v>225</v>
      </c>
      <c r="C68" s="357">
        <v>3419</v>
      </c>
      <c r="D68" s="52">
        <v>14581</v>
      </c>
      <c r="E68" s="52">
        <v>0</v>
      </c>
      <c r="F68" s="52">
        <v>5964.66</v>
      </c>
      <c r="G68" s="53">
        <v>250</v>
      </c>
      <c r="H68" s="52">
        <v>169</v>
      </c>
      <c r="I68" s="52">
        <v>0</v>
      </c>
      <c r="J68" s="52">
        <v>0</v>
      </c>
      <c r="K68" s="54">
        <v>0</v>
      </c>
      <c r="L68" s="241" t="s">
        <v>65</v>
      </c>
      <c r="N68" s="60" t="s">
        <v>410</v>
      </c>
    </row>
    <row r="69" spans="1:14" s="49" customFormat="1" ht="24" customHeight="1" x14ac:dyDescent="0.25">
      <c r="A69" s="59">
        <v>347</v>
      </c>
      <c r="B69" s="240" t="s">
        <v>94</v>
      </c>
      <c r="C69" s="239">
        <v>3259</v>
      </c>
      <c r="D69" s="52">
        <v>8272</v>
      </c>
      <c r="E69" s="52">
        <v>716.45999999999992</v>
      </c>
      <c r="F69" s="52">
        <v>3686.98</v>
      </c>
      <c r="G69" s="53">
        <v>90</v>
      </c>
      <c r="H69" s="52">
        <v>0</v>
      </c>
      <c r="I69" s="52">
        <v>0</v>
      </c>
      <c r="J69" s="52">
        <v>0</v>
      </c>
      <c r="K69" s="54">
        <v>0</v>
      </c>
      <c r="L69" s="241" t="s">
        <v>65</v>
      </c>
      <c r="N69" s="60" t="s">
        <v>410</v>
      </c>
    </row>
    <row r="70" spans="1:14" s="49" customFormat="1" ht="24" customHeight="1" x14ac:dyDescent="0.25">
      <c r="A70" s="59">
        <v>349</v>
      </c>
      <c r="B70" s="240" t="s">
        <v>433</v>
      </c>
      <c r="C70" s="357">
        <v>3461</v>
      </c>
      <c r="D70" s="52">
        <v>498926</v>
      </c>
      <c r="E70" s="52">
        <v>0</v>
      </c>
      <c r="F70" s="52">
        <v>236895</v>
      </c>
      <c r="G70" s="53">
        <v>66690</v>
      </c>
      <c r="H70" s="52">
        <v>194605</v>
      </c>
      <c r="I70" s="52">
        <v>47</v>
      </c>
      <c r="J70" s="52">
        <v>0</v>
      </c>
      <c r="K70" s="54">
        <v>0</v>
      </c>
      <c r="L70" s="241" t="s">
        <v>65</v>
      </c>
      <c r="N70" s="60" t="s">
        <v>410</v>
      </c>
    </row>
    <row r="71" spans="1:14" s="49" customFormat="1" ht="24" customHeight="1" x14ac:dyDescent="0.25">
      <c r="A71" s="59">
        <v>350</v>
      </c>
      <c r="B71" s="240" t="s">
        <v>95</v>
      </c>
      <c r="C71" s="357">
        <v>3398</v>
      </c>
      <c r="D71" s="52">
        <v>110150</v>
      </c>
      <c r="E71" s="52">
        <v>8873.09</v>
      </c>
      <c r="F71" s="52">
        <v>61528.63</v>
      </c>
      <c r="G71" s="53">
        <v>39749</v>
      </c>
      <c r="H71" s="52">
        <v>0</v>
      </c>
      <c r="I71" s="52">
        <v>0</v>
      </c>
      <c r="J71" s="52">
        <v>0</v>
      </c>
      <c r="K71" s="54">
        <v>0</v>
      </c>
      <c r="L71" s="241" t="s">
        <v>65</v>
      </c>
      <c r="N71" s="60" t="s">
        <v>410</v>
      </c>
    </row>
    <row r="72" spans="1:14" s="49" customFormat="1" ht="24" customHeight="1" x14ac:dyDescent="0.25">
      <c r="A72" s="59">
        <v>351</v>
      </c>
      <c r="B72" s="240" t="s">
        <v>434</v>
      </c>
      <c r="C72" s="357">
        <v>3460</v>
      </c>
      <c r="D72" s="52">
        <v>18200</v>
      </c>
      <c r="E72" s="52">
        <v>0</v>
      </c>
      <c r="F72" s="52">
        <v>0</v>
      </c>
      <c r="G72" s="53">
        <v>150</v>
      </c>
      <c r="H72" s="52">
        <v>250</v>
      </c>
      <c r="I72" s="52">
        <v>700</v>
      </c>
      <c r="J72" s="52">
        <v>0</v>
      </c>
      <c r="K72" s="54">
        <v>0</v>
      </c>
      <c r="L72" s="241" t="s">
        <v>65</v>
      </c>
      <c r="N72" s="60" t="s">
        <v>410</v>
      </c>
    </row>
    <row r="73" spans="1:14" s="49" customFormat="1" ht="24" customHeight="1" x14ac:dyDescent="0.25">
      <c r="A73" s="59">
        <v>352</v>
      </c>
      <c r="B73" s="240" t="s">
        <v>226</v>
      </c>
      <c r="C73" s="357">
        <v>3421</v>
      </c>
      <c r="D73" s="52">
        <v>16681</v>
      </c>
      <c r="E73" s="52">
        <v>0</v>
      </c>
      <c r="F73" s="52">
        <v>6612.73</v>
      </c>
      <c r="G73" s="53">
        <v>3270</v>
      </c>
      <c r="H73" s="52">
        <v>380</v>
      </c>
      <c r="I73" s="52">
        <v>24</v>
      </c>
      <c r="J73" s="52">
        <v>0</v>
      </c>
      <c r="K73" s="54">
        <v>0</v>
      </c>
      <c r="L73" s="241" t="s">
        <v>65</v>
      </c>
      <c r="N73" s="60" t="s">
        <v>410</v>
      </c>
    </row>
    <row r="74" spans="1:14" s="49" customFormat="1" ht="24" customHeight="1" x14ac:dyDescent="0.25">
      <c r="A74" s="59">
        <v>353</v>
      </c>
      <c r="B74" s="240" t="s">
        <v>133</v>
      </c>
      <c r="C74" s="357">
        <v>3401</v>
      </c>
      <c r="D74" s="52">
        <v>22197</v>
      </c>
      <c r="E74" s="52">
        <v>0</v>
      </c>
      <c r="F74" s="52">
        <v>8925.8000000000011</v>
      </c>
      <c r="G74" s="53">
        <v>515</v>
      </c>
      <c r="H74" s="52">
        <v>225</v>
      </c>
      <c r="I74" s="52">
        <v>0</v>
      </c>
      <c r="J74" s="52">
        <v>0</v>
      </c>
      <c r="K74" s="54">
        <v>0</v>
      </c>
      <c r="L74" s="241" t="s">
        <v>65</v>
      </c>
      <c r="N74" s="60" t="s">
        <v>410</v>
      </c>
    </row>
    <row r="75" spans="1:14" s="49" customFormat="1" ht="24" customHeight="1" x14ac:dyDescent="0.25">
      <c r="A75" s="59">
        <v>355</v>
      </c>
      <c r="B75" s="240" t="s">
        <v>435</v>
      </c>
      <c r="C75" s="357">
        <v>3463</v>
      </c>
      <c r="D75" s="52">
        <v>35300</v>
      </c>
      <c r="E75" s="52">
        <v>0</v>
      </c>
      <c r="F75" s="52">
        <v>0</v>
      </c>
      <c r="G75" s="53">
        <v>6000</v>
      </c>
      <c r="H75" s="52">
        <v>500</v>
      </c>
      <c r="I75" s="52">
        <v>400</v>
      </c>
      <c r="J75" s="52">
        <v>0</v>
      </c>
      <c r="K75" s="54">
        <v>0</v>
      </c>
      <c r="L75" s="241" t="s">
        <v>65</v>
      </c>
      <c r="N75" s="60" t="s">
        <v>410</v>
      </c>
    </row>
    <row r="76" spans="1:14" s="49" customFormat="1" ht="15" customHeight="1" x14ac:dyDescent="0.25">
      <c r="A76" s="59">
        <v>356</v>
      </c>
      <c r="B76" s="240" t="s">
        <v>436</v>
      </c>
      <c r="C76" s="357">
        <v>3462</v>
      </c>
      <c r="D76" s="52">
        <f>SUM(E76:K76)</f>
        <v>689</v>
      </c>
      <c r="E76" s="52">
        <v>0</v>
      </c>
      <c r="F76" s="52">
        <v>0</v>
      </c>
      <c r="G76" s="53">
        <v>500</v>
      </c>
      <c r="H76" s="52">
        <v>189</v>
      </c>
      <c r="I76" s="52">
        <v>0</v>
      </c>
      <c r="J76" s="52">
        <v>0</v>
      </c>
      <c r="K76" s="54">
        <v>0</v>
      </c>
      <c r="L76" s="241" t="s">
        <v>50</v>
      </c>
      <c r="N76" s="60" t="s">
        <v>410</v>
      </c>
    </row>
    <row r="77" spans="1:14" s="49" customFormat="1" ht="24" customHeight="1" x14ac:dyDescent="0.25">
      <c r="A77" s="59">
        <v>357</v>
      </c>
      <c r="B77" s="240" t="s">
        <v>227</v>
      </c>
      <c r="C77" s="357">
        <v>3418</v>
      </c>
      <c r="D77" s="52">
        <v>13597</v>
      </c>
      <c r="E77" s="52">
        <v>0</v>
      </c>
      <c r="F77" s="52">
        <v>6522</v>
      </c>
      <c r="G77" s="53">
        <v>295</v>
      </c>
      <c r="H77" s="52">
        <v>85</v>
      </c>
      <c r="I77" s="52">
        <v>0</v>
      </c>
      <c r="J77" s="52">
        <v>0</v>
      </c>
      <c r="K77" s="54">
        <v>0</v>
      </c>
      <c r="L77" s="241" t="s">
        <v>65</v>
      </c>
      <c r="N77" s="60" t="s">
        <v>410</v>
      </c>
    </row>
    <row r="78" spans="1:14" s="49" customFormat="1" ht="24" customHeight="1" x14ac:dyDescent="0.25">
      <c r="A78" s="59">
        <v>359</v>
      </c>
      <c r="B78" s="240" t="s">
        <v>437</v>
      </c>
      <c r="C78" s="357"/>
      <c r="D78" s="52">
        <v>12700</v>
      </c>
      <c r="E78" s="52">
        <v>0</v>
      </c>
      <c r="F78" s="52">
        <v>0</v>
      </c>
      <c r="G78" s="53">
        <v>775</v>
      </c>
      <c r="H78" s="52">
        <v>350</v>
      </c>
      <c r="I78" s="52">
        <v>200</v>
      </c>
      <c r="J78" s="52">
        <v>0</v>
      </c>
      <c r="K78" s="54">
        <v>0</v>
      </c>
      <c r="L78" s="241" t="s">
        <v>65</v>
      </c>
      <c r="N78" s="60"/>
    </row>
    <row r="79" spans="1:14" s="49" customFormat="1" ht="15.75" customHeight="1" x14ac:dyDescent="0.25">
      <c r="A79" s="415" t="s">
        <v>57</v>
      </c>
      <c r="B79" s="416"/>
      <c r="C79" s="56"/>
      <c r="D79" s="56">
        <f>SUM(D55:D78)</f>
        <v>1325448.6099999999</v>
      </c>
      <c r="E79" s="56">
        <f t="shared" ref="E79:K79" si="9">SUM(E55:E78)</f>
        <v>17689.43</v>
      </c>
      <c r="F79" s="56">
        <f t="shared" si="9"/>
        <v>374533.19999999995</v>
      </c>
      <c r="G79" s="56">
        <f t="shared" si="9"/>
        <v>433119</v>
      </c>
      <c r="H79" s="56">
        <f t="shared" si="9"/>
        <v>288991</v>
      </c>
      <c r="I79" s="56">
        <f t="shared" si="9"/>
        <v>57371</v>
      </c>
      <c r="J79" s="56">
        <f t="shared" si="9"/>
        <v>0</v>
      </c>
      <c r="K79" s="56">
        <f t="shared" si="9"/>
        <v>0</v>
      </c>
      <c r="L79" s="57"/>
      <c r="N79" s="60" t="s">
        <v>413</v>
      </c>
    </row>
    <row r="80" spans="1:14" s="49" customFormat="1" ht="18" customHeight="1" x14ac:dyDescent="0.25">
      <c r="A80" s="339" t="s">
        <v>58</v>
      </c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1"/>
      <c r="N80" s="60" t="s">
        <v>413</v>
      </c>
    </row>
    <row r="81" spans="1:14" s="49" customFormat="1" ht="15" customHeight="1" x14ac:dyDescent="0.25">
      <c r="A81" s="59">
        <v>472</v>
      </c>
      <c r="B81" s="240" t="s">
        <v>438</v>
      </c>
      <c r="C81" s="357">
        <v>3428</v>
      </c>
      <c r="D81" s="52">
        <f t="shared" ref="D81:D91" si="10">SUM(E81:K81)</f>
        <v>54000.19</v>
      </c>
      <c r="E81" s="52">
        <v>0</v>
      </c>
      <c r="F81" s="52">
        <v>57.19</v>
      </c>
      <c r="G81" s="53">
        <v>35257</v>
      </c>
      <c r="H81" s="52">
        <v>18686</v>
      </c>
      <c r="I81" s="52">
        <v>0</v>
      </c>
      <c r="J81" s="52">
        <v>0</v>
      </c>
      <c r="K81" s="54">
        <v>0</v>
      </c>
      <c r="L81" s="241" t="s">
        <v>50</v>
      </c>
      <c r="N81" s="60" t="s">
        <v>415</v>
      </c>
    </row>
    <row r="82" spans="1:14" s="49" customFormat="1" ht="15" customHeight="1" x14ac:dyDescent="0.25">
      <c r="A82" s="59">
        <v>473</v>
      </c>
      <c r="B82" s="240" t="s">
        <v>439</v>
      </c>
      <c r="C82" s="357">
        <v>3446</v>
      </c>
      <c r="D82" s="52">
        <f t="shared" si="10"/>
        <v>10000</v>
      </c>
      <c r="E82" s="52">
        <v>0</v>
      </c>
      <c r="F82" s="52">
        <v>410</v>
      </c>
      <c r="G82" s="53">
        <v>1700</v>
      </c>
      <c r="H82" s="52">
        <v>7890</v>
      </c>
      <c r="I82" s="52">
        <v>0</v>
      </c>
      <c r="J82" s="52">
        <v>0</v>
      </c>
      <c r="K82" s="54">
        <v>0</v>
      </c>
      <c r="L82" s="241" t="s">
        <v>50</v>
      </c>
      <c r="N82" s="60" t="s">
        <v>415</v>
      </c>
    </row>
    <row r="83" spans="1:14" s="49" customFormat="1" ht="15" customHeight="1" x14ac:dyDescent="0.25">
      <c r="A83" s="59">
        <v>474</v>
      </c>
      <c r="B83" s="240" t="s">
        <v>440</v>
      </c>
      <c r="C83" s="357">
        <v>3442</v>
      </c>
      <c r="D83" s="52">
        <f t="shared" si="10"/>
        <v>15000</v>
      </c>
      <c r="E83" s="52">
        <v>0</v>
      </c>
      <c r="F83" s="52">
        <v>540</v>
      </c>
      <c r="G83" s="53">
        <v>3068</v>
      </c>
      <c r="H83" s="52">
        <v>11392</v>
      </c>
      <c r="I83" s="52">
        <v>0</v>
      </c>
      <c r="J83" s="52">
        <v>0</v>
      </c>
      <c r="K83" s="54">
        <v>0</v>
      </c>
      <c r="L83" s="241" t="s">
        <v>50</v>
      </c>
      <c r="N83" s="60" t="s">
        <v>415</v>
      </c>
    </row>
    <row r="84" spans="1:14" s="49" customFormat="1" ht="15" customHeight="1" x14ac:dyDescent="0.25">
      <c r="A84" s="59">
        <v>475</v>
      </c>
      <c r="B84" s="240" t="s">
        <v>441</v>
      </c>
      <c r="C84" s="357">
        <v>3443</v>
      </c>
      <c r="D84" s="52">
        <f t="shared" si="10"/>
        <v>18000</v>
      </c>
      <c r="E84" s="52">
        <v>0</v>
      </c>
      <c r="F84" s="52">
        <v>1130</v>
      </c>
      <c r="G84" s="53">
        <v>6473</v>
      </c>
      <c r="H84" s="52">
        <v>10397</v>
      </c>
      <c r="I84" s="52">
        <v>0</v>
      </c>
      <c r="J84" s="52">
        <v>0</v>
      </c>
      <c r="K84" s="54">
        <v>0</v>
      </c>
      <c r="L84" s="241" t="s">
        <v>50</v>
      </c>
      <c r="N84" s="60" t="s">
        <v>415</v>
      </c>
    </row>
    <row r="85" spans="1:14" s="49" customFormat="1" ht="15" customHeight="1" x14ac:dyDescent="0.25">
      <c r="A85" s="59">
        <v>476</v>
      </c>
      <c r="B85" s="240" t="s">
        <v>442</v>
      </c>
      <c r="C85" s="357">
        <v>3445</v>
      </c>
      <c r="D85" s="52">
        <f t="shared" si="10"/>
        <v>55000</v>
      </c>
      <c r="E85" s="52">
        <v>0</v>
      </c>
      <c r="F85" s="52">
        <v>1743</v>
      </c>
      <c r="G85" s="53">
        <v>14195</v>
      </c>
      <c r="H85" s="52">
        <v>23062</v>
      </c>
      <c r="I85" s="52">
        <v>16000</v>
      </c>
      <c r="J85" s="52">
        <v>0</v>
      </c>
      <c r="K85" s="54">
        <v>0</v>
      </c>
      <c r="L85" s="241" t="s">
        <v>50</v>
      </c>
      <c r="N85" s="60" t="s">
        <v>415</v>
      </c>
    </row>
    <row r="86" spans="1:14" s="49" customFormat="1" ht="15" customHeight="1" x14ac:dyDescent="0.25">
      <c r="A86" s="59">
        <v>477</v>
      </c>
      <c r="B86" s="240" t="s">
        <v>443</v>
      </c>
      <c r="C86" s="357">
        <v>3444</v>
      </c>
      <c r="D86" s="52">
        <f t="shared" si="10"/>
        <v>25000</v>
      </c>
      <c r="E86" s="52">
        <v>0</v>
      </c>
      <c r="F86" s="52">
        <v>670</v>
      </c>
      <c r="G86" s="53">
        <v>3823</v>
      </c>
      <c r="H86" s="52">
        <v>20507</v>
      </c>
      <c r="I86" s="52">
        <v>0</v>
      </c>
      <c r="J86" s="52">
        <v>0</v>
      </c>
      <c r="K86" s="54">
        <v>0</v>
      </c>
      <c r="L86" s="241" t="s">
        <v>50</v>
      </c>
      <c r="N86" s="60" t="s">
        <v>415</v>
      </c>
    </row>
    <row r="87" spans="1:14" s="49" customFormat="1" ht="15" customHeight="1" x14ac:dyDescent="0.25">
      <c r="A87" s="59">
        <v>478</v>
      </c>
      <c r="B87" s="240" t="s">
        <v>444</v>
      </c>
      <c r="C87" s="357">
        <v>3450</v>
      </c>
      <c r="D87" s="52">
        <f t="shared" si="10"/>
        <v>20000</v>
      </c>
      <c r="E87" s="52">
        <v>0</v>
      </c>
      <c r="F87" s="52">
        <v>626</v>
      </c>
      <c r="G87" s="53">
        <v>2938</v>
      </c>
      <c r="H87" s="52">
        <v>16436</v>
      </c>
      <c r="I87" s="52">
        <v>0</v>
      </c>
      <c r="J87" s="52">
        <v>0</v>
      </c>
      <c r="K87" s="54">
        <v>0</v>
      </c>
      <c r="L87" s="241" t="s">
        <v>50</v>
      </c>
      <c r="N87" s="60" t="s">
        <v>415</v>
      </c>
    </row>
    <row r="88" spans="1:14" s="49" customFormat="1" ht="15" customHeight="1" x14ac:dyDescent="0.25">
      <c r="A88" s="59">
        <v>479</v>
      </c>
      <c r="B88" s="240" t="s">
        <v>445</v>
      </c>
      <c r="C88" s="357">
        <v>3448</v>
      </c>
      <c r="D88" s="52">
        <f t="shared" si="10"/>
        <v>33000</v>
      </c>
      <c r="E88" s="52">
        <v>0</v>
      </c>
      <c r="F88" s="52">
        <v>680</v>
      </c>
      <c r="G88" s="53">
        <v>3903</v>
      </c>
      <c r="H88" s="52">
        <v>28417</v>
      </c>
      <c r="I88" s="52">
        <v>0</v>
      </c>
      <c r="J88" s="52">
        <v>0</v>
      </c>
      <c r="K88" s="54">
        <v>0</v>
      </c>
      <c r="L88" s="241" t="s">
        <v>50</v>
      </c>
      <c r="N88" s="60" t="s">
        <v>415</v>
      </c>
    </row>
    <row r="89" spans="1:14" s="49" customFormat="1" ht="24" customHeight="1" x14ac:dyDescent="0.25">
      <c r="A89" s="59">
        <v>480</v>
      </c>
      <c r="B89" s="240" t="s">
        <v>446</v>
      </c>
      <c r="C89" s="357">
        <v>3440</v>
      </c>
      <c r="D89" s="52">
        <f t="shared" si="10"/>
        <v>17000</v>
      </c>
      <c r="E89" s="52">
        <v>0</v>
      </c>
      <c r="F89" s="52">
        <v>580</v>
      </c>
      <c r="G89" s="53">
        <v>3321</v>
      </c>
      <c r="H89" s="52">
        <v>13099</v>
      </c>
      <c r="I89" s="52">
        <v>0</v>
      </c>
      <c r="J89" s="52">
        <v>0</v>
      </c>
      <c r="K89" s="54">
        <v>0</v>
      </c>
      <c r="L89" s="241" t="s">
        <v>50</v>
      </c>
      <c r="N89" s="60" t="s">
        <v>415</v>
      </c>
    </row>
    <row r="90" spans="1:14" s="49" customFormat="1" ht="15" customHeight="1" x14ac:dyDescent="0.25">
      <c r="A90" s="59">
        <v>481</v>
      </c>
      <c r="B90" s="240" t="s">
        <v>447</v>
      </c>
      <c r="C90" s="357">
        <v>3449</v>
      </c>
      <c r="D90" s="52">
        <f t="shared" si="10"/>
        <v>55000</v>
      </c>
      <c r="E90" s="52">
        <v>0</v>
      </c>
      <c r="F90" s="52">
        <v>930</v>
      </c>
      <c r="G90" s="53">
        <v>5341</v>
      </c>
      <c r="H90" s="52">
        <v>31799</v>
      </c>
      <c r="I90" s="52">
        <v>16930</v>
      </c>
      <c r="J90" s="52">
        <v>0</v>
      </c>
      <c r="K90" s="54">
        <v>0</v>
      </c>
      <c r="L90" s="241" t="s">
        <v>50</v>
      </c>
      <c r="N90" s="60" t="s">
        <v>415</v>
      </c>
    </row>
    <row r="91" spans="1:14" s="49" customFormat="1" ht="15" customHeight="1" x14ac:dyDescent="0.25">
      <c r="A91" s="59">
        <v>482</v>
      </c>
      <c r="B91" s="240" t="s">
        <v>448</v>
      </c>
      <c r="C91" s="357">
        <v>3288</v>
      </c>
      <c r="D91" s="52">
        <f t="shared" si="10"/>
        <v>20000</v>
      </c>
      <c r="E91" s="52">
        <v>0</v>
      </c>
      <c r="F91" s="52">
        <v>0</v>
      </c>
      <c r="G91" s="53">
        <v>200</v>
      </c>
      <c r="H91" s="52">
        <v>5000</v>
      </c>
      <c r="I91" s="52">
        <v>14800</v>
      </c>
      <c r="J91" s="52">
        <v>0</v>
      </c>
      <c r="K91" s="54">
        <v>0</v>
      </c>
      <c r="L91" s="241" t="s">
        <v>50</v>
      </c>
      <c r="N91" s="60" t="s">
        <v>415</v>
      </c>
    </row>
    <row r="92" spans="1:14" s="49" customFormat="1" ht="24" customHeight="1" x14ac:dyDescent="0.25">
      <c r="A92" s="59">
        <v>483</v>
      </c>
      <c r="B92" s="240" t="s">
        <v>101</v>
      </c>
      <c r="C92" s="239">
        <v>3230</v>
      </c>
      <c r="D92" s="52">
        <v>26347</v>
      </c>
      <c r="E92" s="52">
        <v>8150.4</v>
      </c>
      <c r="F92" s="52">
        <v>5956.46</v>
      </c>
      <c r="G92" s="53">
        <v>298</v>
      </c>
      <c r="H92" s="52">
        <v>1931</v>
      </c>
      <c r="I92" s="52">
        <v>0</v>
      </c>
      <c r="J92" s="52">
        <v>0</v>
      </c>
      <c r="K92" s="54">
        <v>0</v>
      </c>
      <c r="L92" s="241" t="s">
        <v>65</v>
      </c>
      <c r="N92" s="60" t="s">
        <v>410</v>
      </c>
    </row>
    <row r="93" spans="1:14" s="49" customFormat="1" ht="15" customHeight="1" x14ac:dyDescent="0.25">
      <c r="A93" s="59">
        <v>484</v>
      </c>
      <c r="B93" s="240" t="s">
        <v>232</v>
      </c>
      <c r="C93" s="357">
        <v>3423</v>
      </c>
      <c r="D93" s="52">
        <f>SUM(E93:K93)</f>
        <v>8000</v>
      </c>
      <c r="E93" s="52">
        <v>0</v>
      </c>
      <c r="F93" s="52">
        <v>200</v>
      </c>
      <c r="G93" s="53">
        <v>7800</v>
      </c>
      <c r="H93" s="52">
        <v>0</v>
      </c>
      <c r="I93" s="52">
        <v>0</v>
      </c>
      <c r="J93" s="52">
        <v>0</v>
      </c>
      <c r="K93" s="54">
        <v>0</v>
      </c>
      <c r="L93" s="241" t="s">
        <v>50</v>
      </c>
      <c r="N93" s="60" t="s">
        <v>415</v>
      </c>
    </row>
    <row r="94" spans="1:14" s="49" customFormat="1" ht="24" customHeight="1" x14ac:dyDescent="0.25">
      <c r="A94" s="59">
        <v>486</v>
      </c>
      <c r="B94" s="240" t="s">
        <v>449</v>
      </c>
      <c r="C94" s="357">
        <v>3437</v>
      </c>
      <c r="D94" s="52">
        <v>2493</v>
      </c>
      <c r="E94" s="52">
        <v>0</v>
      </c>
      <c r="F94" s="52">
        <v>500</v>
      </c>
      <c r="G94" s="53">
        <v>1993</v>
      </c>
      <c r="H94" s="52">
        <v>0</v>
      </c>
      <c r="I94" s="52">
        <v>0</v>
      </c>
      <c r="J94" s="52">
        <v>0</v>
      </c>
      <c r="K94" s="54">
        <v>0</v>
      </c>
      <c r="L94" s="241" t="s">
        <v>50</v>
      </c>
      <c r="N94" s="60" t="s">
        <v>415</v>
      </c>
    </row>
    <row r="95" spans="1:14" s="49" customFormat="1" ht="24" customHeight="1" x14ac:dyDescent="0.25">
      <c r="A95" s="59">
        <v>487</v>
      </c>
      <c r="B95" s="240" t="s">
        <v>335</v>
      </c>
      <c r="C95" s="357">
        <v>3385</v>
      </c>
      <c r="D95" s="52">
        <v>199341</v>
      </c>
      <c r="E95" s="52">
        <v>87274.78</v>
      </c>
      <c r="F95" s="52">
        <v>46478.799999999996</v>
      </c>
      <c r="G95" s="53">
        <v>2824</v>
      </c>
      <c r="H95" s="52">
        <v>1145</v>
      </c>
      <c r="I95" s="52">
        <v>0</v>
      </c>
      <c r="J95" s="52">
        <v>0</v>
      </c>
      <c r="K95" s="54">
        <v>0</v>
      </c>
      <c r="L95" s="241" t="s">
        <v>65</v>
      </c>
      <c r="N95" s="60" t="s">
        <v>410</v>
      </c>
    </row>
    <row r="96" spans="1:14" s="49" customFormat="1" ht="15" customHeight="1" x14ac:dyDescent="0.25">
      <c r="A96" s="59">
        <v>489</v>
      </c>
      <c r="B96" s="240" t="s">
        <v>248</v>
      </c>
      <c r="C96" s="357">
        <v>3285</v>
      </c>
      <c r="D96" s="52">
        <f>SUM(E96:K96)</f>
        <v>34000</v>
      </c>
      <c r="E96" s="52">
        <v>0</v>
      </c>
      <c r="F96" s="52">
        <v>600</v>
      </c>
      <c r="G96" s="53">
        <v>33400</v>
      </c>
      <c r="H96" s="52">
        <v>0</v>
      </c>
      <c r="I96" s="52">
        <v>0</v>
      </c>
      <c r="J96" s="52">
        <v>0</v>
      </c>
      <c r="K96" s="54">
        <v>0</v>
      </c>
      <c r="L96" s="241" t="s">
        <v>50</v>
      </c>
      <c r="N96" s="60" t="s">
        <v>415</v>
      </c>
    </row>
    <row r="97" spans="1:14" s="49" customFormat="1" ht="24" customHeight="1" x14ac:dyDescent="0.25">
      <c r="A97" s="59">
        <v>490</v>
      </c>
      <c r="B97" s="240" t="s">
        <v>450</v>
      </c>
      <c r="C97" s="357">
        <v>3438</v>
      </c>
      <c r="D97" s="52">
        <v>23524.79</v>
      </c>
      <c r="E97" s="52">
        <v>0</v>
      </c>
      <c r="F97" s="52">
        <v>23324.79</v>
      </c>
      <c r="G97" s="53">
        <v>200</v>
      </c>
      <c r="H97" s="52">
        <v>0</v>
      </c>
      <c r="I97" s="52">
        <v>0</v>
      </c>
      <c r="J97" s="52">
        <v>0</v>
      </c>
      <c r="K97" s="54">
        <v>0</v>
      </c>
      <c r="L97" s="241" t="s">
        <v>65</v>
      </c>
      <c r="N97" s="60" t="s">
        <v>410</v>
      </c>
    </row>
    <row r="98" spans="1:14" s="49" customFormat="1" ht="15" customHeight="1" x14ac:dyDescent="0.25">
      <c r="A98" s="59">
        <v>491</v>
      </c>
      <c r="B98" s="240" t="s">
        <v>233</v>
      </c>
      <c r="C98" s="357">
        <v>3413</v>
      </c>
      <c r="D98" s="52">
        <f>SUM(E98:K98)</f>
        <v>10000</v>
      </c>
      <c r="E98" s="52">
        <v>0</v>
      </c>
      <c r="F98" s="52">
        <v>700</v>
      </c>
      <c r="G98" s="53">
        <v>9300</v>
      </c>
      <c r="H98" s="52">
        <v>0</v>
      </c>
      <c r="I98" s="52">
        <v>0</v>
      </c>
      <c r="J98" s="52">
        <v>0</v>
      </c>
      <c r="K98" s="54">
        <v>0</v>
      </c>
      <c r="L98" s="241" t="s">
        <v>50</v>
      </c>
      <c r="N98" s="60" t="s">
        <v>415</v>
      </c>
    </row>
    <row r="99" spans="1:14" s="49" customFormat="1" ht="24" customHeight="1" x14ac:dyDescent="0.25">
      <c r="A99" s="59">
        <v>493</v>
      </c>
      <c r="B99" s="240" t="s">
        <v>451</v>
      </c>
      <c r="C99" s="357">
        <v>3414</v>
      </c>
      <c r="D99" s="52">
        <f>SUM(E99:K99)</f>
        <v>10000</v>
      </c>
      <c r="E99" s="52">
        <v>0</v>
      </c>
      <c r="F99" s="52">
        <v>700</v>
      </c>
      <c r="G99" s="53">
        <v>9300</v>
      </c>
      <c r="H99" s="52">
        <v>0</v>
      </c>
      <c r="I99" s="52">
        <v>0</v>
      </c>
      <c r="J99" s="52">
        <v>0</v>
      </c>
      <c r="K99" s="54">
        <v>0</v>
      </c>
      <c r="L99" s="241" t="s">
        <v>50</v>
      </c>
      <c r="N99" s="60" t="s">
        <v>415</v>
      </c>
    </row>
    <row r="100" spans="1:14" s="49" customFormat="1" ht="15" customHeight="1" x14ac:dyDescent="0.25">
      <c r="A100" s="59">
        <v>495</v>
      </c>
      <c r="B100" s="240" t="s">
        <v>452</v>
      </c>
      <c r="C100" s="357">
        <v>3465</v>
      </c>
      <c r="D100" s="52">
        <f>SUM(E100:K100)</f>
        <v>20000</v>
      </c>
      <c r="E100" s="52">
        <v>0</v>
      </c>
      <c r="F100" s="52">
        <v>0</v>
      </c>
      <c r="G100" s="53">
        <v>200</v>
      </c>
      <c r="H100" s="52">
        <v>7000</v>
      </c>
      <c r="I100" s="52">
        <v>12800</v>
      </c>
      <c r="J100" s="52">
        <v>0</v>
      </c>
      <c r="K100" s="54">
        <v>0</v>
      </c>
      <c r="L100" s="241" t="s">
        <v>50</v>
      </c>
      <c r="N100" s="60" t="s">
        <v>415</v>
      </c>
    </row>
    <row r="101" spans="1:14" s="49" customFormat="1" ht="15.75" customHeight="1" x14ac:dyDescent="0.25">
      <c r="A101" s="415" t="s">
        <v>60</v>
      </c>
      <c r="B101" s="416"/>
      <c r="C101" s="56"/>
      <c r="D101" s="56">
        <f t="shared" ref="D101:K101" si="11">SUM(D81:D100)</f>
        <v>655705.98</v>
      </c>
      <c r="E101" s="56">
        <f t="shared" si="11"/>
        <v>95425.18</v>
      </c>
      <c r="F101" s="56">
        <f t="shared" si="11"/>
        <v>85826.239999999991</v>
      </c>
      <c r="G101" s="56">
        <f t="shared" si="11"/>
        <v>145534</v>
      </c>
      <c r="H101" s="56">
        <f t="shared" si="11"/>
        <v>196761</v>
      </c>
      <c r="I101" s="56">
        <f t="shared" si="11"/>
        <v>60530</v>
      </c>
      <c r="J101" s="56">
        <f t="shared" si="11"/>
        <v>0</v>
      </c>
      <c r="K101" s="56">
        <f t="shared" si="11"/>
        <v>0</v>
      </c>
      <c r="L101" s="57"/>
      <c r="N101" s="60" t="s">
        <v>413</v>
      </c>
    </row>
    <row r="102" spans="1:14" s="49" customFormat="1" ht="18" customHeight="1" x14ac:dyDescent="0.25">
      <c r="A102" s="339" t="s">
        <v>453</v>
      </c>
      <c r="B102" s="340"/>
      <c r="C102" s="340"/>
      <c r="D102" s="340"/>
      <c r="E102" s="340"/>
      <c r="F102" s="340"/>
      <c r="G102" s="340"/>
      <c r="H102" s="340"/>
      <c r="I102" s="340"/>
      <c r="J102" s="340"/>
      <c r="K102" s="340"/>
      <c r="L102" s="341"/>
      <c r="N102" s="60" t="s">
        <v>413</v>
      </c>
    </row>
    <row r="103" spans="1:14" s="49" customFormat="1" ht="15" customHeight="1" x14ac:dyDescent="0.25">
      <c r="A103" s="50">
        <v>502</v>
      </c>
      <c r="B103" s="240" t="s">
        <v>454</v>
      </c>
      <c r="C103" s="364" t="s">
        <v>427</v>
      </c>
      <c r="D103" s="52">
        <f>SUM(E103:K103)</f>
        <v>150000</v>
      </c>
      <c r="E103" s="52">
        <v>0</v>
      </c>
      <c r="F103" s="52">
        <v>200</v>
      </c>
      <c r="G103" s="53">
        <v>500</v>
      </c>
      <c r="H103" s="52">
        <v>500</v>
      </c>
      <c r="I103" s="52">
        <v>148800</v>
      </c>
      <c r="J103" s="52">
        <v>0</v>
      </c>
      <c r="K103" s="54">
        <v>0</v>
      </c>
      <c r="L103" s="241" t="s">
        <v>50</v>
      </c>
      <c r="N103" s="360" t="s">
        <v>415</v>
      </c>
    </row>
    <row r="104" spans="1:14" s="49" customFormat="1" ht="15.75" customHeight="1" x14ac:dyDescent="0.25">
      <c r="A104" s="415" t="s">
        <v>455</v>
      </c>
      <c r="B104" s="416"/>
      <c r="C104" s="338"/>
      <c r="D104" s="58">
        <f t="shared" ref="D104:K104" si="12">SUM(D103:D103)</f>
        <v>150000</v>
      </c>
      <c r="E104" s="58">
        <f t="shared" si="12"/>
        <v>0</v>
      </c>
      <c r="F104" s="58">
        <f t="shared" si="12"/>
        <v>200</v>
      </c>
      <c r="G104" s="58">
        <f t="shared" si="12"/>
        <v>500</v>
      </c>
      <c r="H104" s="58">
        <f t="shared" si="12"/>
        <v>500</v>
      </c>
      <c r="I104" s="58">
        <f t="shared" si="12"/>
        <v>148800</v>
      </c>
      <c r="J104" s="58">
        <f t="shared" si="12"/>
        <v>0</v>
      </c>
      <c r="K104" s="58">
        <f t="shared" si="12"/>
        <v>0</v>
      </c>
      <c r="L104" s="57"/>
      <c r="N104" s="60" t="s">
        <v>413</v>
      </c>
    </row>
    <row r="105" spans="1:14" s="49" customFormat="1" ht="18" customHeight="1" x14ac:dyDescent="0.25">
      <c r="A105" s="339" t="s">
        <v>61</v>
      </c>
      <c r="B105" s="340"/>
      <c r="C105" s="340"/>
      <c r="D105" s="340"/>
      <c r="E105" s="340"/>
      <c r="F105" s="340"/>
      <c r="G105" s="340"/>
      <c r="H105" s="340"/>
      <c r="I105" s="340"/>
      <c r="J105" s="340"/>
      <c r="K105" s="340"/>
      <c r="L105" s="341"/>
      <c r="N105" s="60" t="s">
        <v>413</v>
      </c>
    </row>
    <row r="106" spans="1:14" s="49" customFormat="1" ht="15" customHeight="1" x14ac:dyDescent="0.25">
      <c r="A106" s="59">
        <v>567</v>
      </c>
      <c r="B106" s="240" t="s">
        <v>456</v>
      </c>
      <c r="C106" s="357">
        <v>3292</v>
      </c>
      <c r="D106" s="52">
        <f>SUM(E106:K106)</f>
        <v>74999.600000000006</v>
      </c>
      <c r="E106" s="52">
        <v>595.6</v>
      </c>
      <c r="F106" s="52">
        <v>160</v>
      </c>
      <c r="G106" s="53">
        <v>1844</v>
      </c>
      <c r="H106" s="52">
        <v>0</v>
      </c>
      <c r="I106" s="52">
        <v>72400</v>
      </c>
      <c r="J106" s="52">
        <v>0</v>
      </c>
      <c r="K106" s="54">
        <v>0</v>
      </c>
      <c r="L106" s="241" t="s">
        <v>50</v>
      </c>
      <c r="N106" s="60" t="s">
        <v>415</v>
      </c>
    </row>
    <row r="107" spans="1:14" s="49" customFormat="1" ht="24" customHeight="1" x14ac:dyDescent="0.25">
      <c r="A107" s="59">
        <v>568</v>
      </c>
      <c r="B107" s="240" t="s">
        <v>234</v>
      </c>
      <c r="C107" s="239">
        <v>3249</v>
      </c>
      <c r="D107" s="52">
        <f>SUM(E107:K107)</f>
        <v>82391.53</v>
      </c>
      <c r="E107" s="52">
        <v>2591.5299999999997</v>
      </c>
      <c r="F107" s="52">
        <v>5500</v>
      </c>
      <c r="G107" s="53">
        <v>55500</v>
      </c>
      <c r="H107" s="52">
        <v>18800</v>
      </c>
      <c r="I107" s="52">
        <v>0</v>
      </c>
      <c r="J107" s="52">
        <v>0</v>
      </c>
      <c r="K107" s="54">
        <v>0</v>
      </c>
      <c r="L107" s="241" t="s">
        <v>50</v>
      </c>
      <c r="N107" s="60" t="s">
        <v>415</v>
      </c>
    </row>
    <row r="108" spans="1:14" s="49" customFormat="1" ht="24" customHeight="1" x14ac:dyDescent="0.25">
      <c r="A108" s="59">
        <v>569</v>
      </c>
      <c r="B108" s="240" t="s">
        <v>457</v>
      </c>
      <c r="C108" s="357">
        <v>7005</v>
      </c>
      <c r="D108" s="52">
        <v>51410</v>
      </c>
      <c r="E108" s="52">
        <v>0</v>
      </c>
      <c r="F108" s="52">
        <v>0</v>
      </c>
      <c r="G108" s="53">
        <v>5141</v>
      </c>
      <c r="H108" s="52">
        <v>0</v>
      </c>
      <c r="I108" s="52">
        <v>0</v>
      </c>
      <c r="J108" s="52">
        <v>0</v>
      </c>
      <c r="K108" s="54">
        <v>0</v>
      </c>
      <c r="L108" s="241" t="s">
        <v>426</v>
      </c>
      <c r="N108" s="60" t="s">
        <v>415</v>
      </c>
    </row>
    <row r="109" spans="1:14" s="49" customFormat="1" ht="24" customHeight="1" x14ac:dyDescent="0.25">
      <c r="A109" s="59">
        <v>571</v>
      </c>
      <c r="B109" s="240" t="s">
        <v>458</v>
      </c>
      <c r="C109" s="357">
        <v>7029</v>
      </c>
      <c r="D109" s="52">
        <f>30010+11501+22410</f>
        <v>63921</v>
      </c>
      <c r="E109" s="52">
        <v>0</v>
      </c>
      <c r="F109" s="52">
        <v>0</v>
      </c>
      <c r="G109" s="53">
        <v>6393</v>
      </c>
      <c r="H109" s="52">
        <v>0</v>
      </c>
      <c r="I109" s="52">
        <v>0</v>
      </c>
      <c r="J109" s="52">
        <v>0</v>
      </c>
      <c r="K109" s="54">
        <v>0</v>
      </c>
      <c r="L109" s="241" t="s">
        <v>426</v>
      </c>
      <c r="N109" s="60" t="s">
        <v>415</v>
      </c>
    </row>
    <row r="110" spans="1:14" s="49" customFormat="1" ht="24" customHeight="1" x14ac:dyDescent="0.25">
      <c r="A110" s="59">
        <v>573</v>
      </c>
      <c r="B110" s="240" t="s">
        <v>459</v>
      </c>
      <c r="C110" s="357">
        <v>7031</v>
      </c>
      <c r="D110" s="52">
        <v>51806</v>
      </c>
      <c r="E110" s="52">
        <v>0</v>
      </c>
      <c r="F110" s="52">
        <v>0</v>
      </c>
      <c r="G110" s="53">
        <v>5185</v>
      </c>
      <c r="H110" s="52">
        <v>0</v>
      </c>
      <c r="I110" s="52">
        <v>0</v>
      </c>
      <c r="J110" s="52">
        <v>0</v>
      </c>
      <c r="K110" s="54">
        <v>0</v>
      </c>
      <c r="L110" s="241" t="s">
        <v>426</v>
      </c>
      <c r="N110" s="60" t="s">
        <v>415</v>
      </c>
    </row>
    <row r="111" spans="1:14" s="49" customFormat="1" ht="15.75" customHeight="1" x14ac:dyDescent="0.25">
      <c r="A111" s="413" t="s">
        <v>62</v>
      </c>
      <c r="B111" s="414"/>
      <c r="C111" s="338"/>
      <c r="D111" s="56">
        <f t="shared" ref="D111:K111" si="13">SUM(D106:D110)</f>
        <v>324528.13</v>
      </c>
      <c r="E111" s="56">
        <f t="shared" si="13"/>
        <v>3187.1299999999997</v>
      </c>
      <c r="F111" s="56">
        <f t="shared" si="13"/>
        <v>5660</v>
      </c>
      <c r="G111" s="56">
        <f t="shared" si="13"/>
        <v>74063</v>
      </c>
      <c r="H111" s="56">
        <f t="shared" si="13"/>
        <v>18800</v>
      </c>
      <c r="I111" s="56">
        <f t="shared" si="13"/>
        <v>72400</v>
      </c>
      <c r="J111" s="56">
        <f t="shared" si="13"/>
        <v>0</v>
      </c>
      <c r="K111" s="56">
        <f t="shared" si="13"/>
        <v>0</v>
      </c>
      <c r="L111" s="57"/>
      <c r="N111" s="60" t="s">
        <v>413</v>
      </c>
    </row>
    <row r="112" spans="1:14" s="49" customFormat="1" ht="18" customHeight="1" x14ac:dyDescent="0.25">
      <c r="A112" s="339" t="s">
        <v>103</v>
      </c>
      <c r="B112" s="340"/>
      <c r="C112" s="340"/>
      <c r="D112" s="340"/>
      <c r="E112" s="340"/>
      <c r="F112" s="340"/>
      <c r="G112" s="340"/>
      <c r="H112" s="340"/>
      <c r="I112" s="340"/>
      <c r="J112" s="340"/>
      <c r="K112" s="340"/>
      <c r="L112" s="341"/>
      <c r="N112" s="60" t="s">
        <v>413</v>
      </c>
    </row>
    <row r="113" spans="1:14" s="49" customFormat="1" ht="15" customHeight="1" x14ac:dyDescent="0.25">
      <c r="A113" s="59">
        <v>608</v>
      </c>
      <c r="B113" s="240" t="s">
        <v>495</v>
      </c>
      <c r="C113" s="357">
        <v>3410</v>
      </c>
      <c r="D113" s="52">
        <f t="shared" ref="D113:D119" si="14">SUM(E113:K113)</f>
        <v>6816.99</v>
      </c>
      <c r="E113" s="52">
        <v>247.51999999999998</v>
      </c>
      <c r="F113" s="52">
        <v>394.47</v>
      </c>
      <c r="G113" s="53">
        <v>6175</v>
      </c>
      <c r="H113" s="52">
        <v>0</v>
      </c>
      <c r="I113" s="52">
        <v>0</v>
      </c>
      <c r="J113" s="52">
        <v>0</v>
      </c>
      <c r="K113" s="54">
        <v>0</v>
      </c>
      <c r="L113" s="241" t="s">
        <v>50</v>
      </c>
      <c r="N113" s="60" t="s">
        <v>410</v>
      </c>
    </row>
    <row r="114" spans="1:14" s="49" customFormat="1" ht="24" customHeight="1" x14ac:dyDescent="0.25">
      <c r="A114" s="59">
        <v>610</v>
      </c>
      <c r="B114" s="240" t="s">
        <v>235</v>
      </c>
      <c r="C114" s="357">
        <v>3426</v>
      </c>
      <c r="D114" s="52">
        <f t="shared" si="14"/>
        <v>11358</v>
      </c>
      <c r="E114" s="52">
        <v>0</v>
      </c>
      <c r="F114" s="52">
        <v>0</v>
      </c>
      <c r="G114" s="53">
        <v>7444</v>
      </c>
      <c r="H114" s="52">
        <v>1940</v>
      </c>
      <c r="I114" s="52">
        <v>533</v>
      </c>
      <c r="J114" s="52">
        <v>721</v>
      </c>
      <c r="K114" s="54">
        <v>720</v>
      </c>
      <c r="L114" s="241" t="s">
        <v>50</v>
      </c>
      <c r="N114" s="60" t="s">
        <v>410</v>
      </c>
    </row>
    <row r="115" spans="1:14" s="49" customFormat="1" ht="24" customHeight="1" x14ac:dyDescent="0.25">
      <c r="A115" s="59">
        <v>611</v>
      </c>
      <c r="B115" s="240" t="s">
        <v>460</v>
      </c>
      <c r="C115" s="357">
        <v>3466</v>
      </c>
      <c r="D115" s="52">
        <f t="shared" si="14"/>
        <v>10500</v>
      </c>
      <c r="E115" s="52">
        <v>0</v>
      </c>
      <c r="F115" s="52">
        <v>0</v>
      </c>
      <c r="G115" s="53">
        <v>6000</v>
      </c>
      <c r="H115" s="52">
        <v>4500</v>
      </c>
      <c r="I115" s="52">
        <v>0</v>
      </c>
      <c r="J115" s="52">
        <v>0</v>
      </c>
      <c r="K115" s="54">
        <v>0</v>
      </c>
      <c r="L115" s="241" t="s">
        <v>50</v>
      </c>
      <c r="N115" s="60" t="s">
        <v>410</v>
      </c>
    </row>
    <row r="116" spans="1:14" s="49" customFormat="1" ht="15" customHeight="1" x14ac:dyDescent="0.25">
      <c r="A116" s="59">
        <v>612</v>
      </c>
      <c r="B116" s="240" t="s">
        <v>104</v>
      </c>
      <c r="C116" s="357">
        <v>3378</v>
      </c>
      <c r="D116" s="52">
        <f t="shared" si="14"/>
        <v>1030.8399999999999</v>
      </c>
      <c r="E116" s="52">
        <v>1002.8399999999999</v>
      </c>
      <c r="F116" s="52">
        <v>14</v>
      </c>
      <c r="G116" s="53">
        <v>14</v>
      </c>
      <c r="H116" s="52">
        <v>0</v>
      </c>
      <c r="I116" s="52">
        <v>0</v>
      </c>
      <c r="J116" s="52">
        <v>0</v>
      </c>
      <c r="K116" s="54">
        <v>0</v>
      </c>
      <c r="L116" s="241" t="s">
        <v>50</v>
      </c>
      <c r="N116" s="60" t="s">
        <v>410</v>
      </c>
    </row>
    <row r="117" spans="1:14" s="49" customFormat="1" ht="15" customHeight="1" x14ac:dyDescent="0.25">
      <c r="A117" s="59">
        <v>613</v>
      </c>
      <c r="B117" s="240" t="s">
        <v>105</v>
      </c>
      <c r="C117" s="357">
        <v>3294</v>
      </c>
      <c r="D117" s="52">
        <f t="shared" si="14"/>
        <v>2000.2</v>
      </c>
      <c r="E117" s="52">
        <v>69.2</v>
      </c>
      <c r="F117" s="52">
        <v>700</v>
      </c>
      <c r="G117" s="53">
        <v>911</v>
      </c>
      <c r="H117" s="52">
        <v>285</v>
      </c>
      <c r="I117" s="52">
        <v>35</v>
      </c>
      <c r="J117" s="52">
        <v>0</v>
      </c>
      <c r="K117" s="54">
        <v>0</v>
      </c>
      <c r="L117" s="241" t="s">
        <v>50</v>
      </c>
      <c r="N117" s="60" t="s">
        <v>410</v>
      </c>
    </row>
    <row r="118" spans="1:14" s="49" customFormat="1" ht="15" customHeight="1" x14ac:dyDescent="0.25">
      <c r="A118" s="59">
        <v>614</v>
      </c>
      <c r="B118" s="240" t="s">
        <v>106</v>
      </c>
      <c r="C118" s="357">
        <v>3377</v>
      </c>
      <c r="D118" s="52">
        <f t="shared" si="14"/>
        <v>9999.85</v>
      </c>
      <c r="E118" s="52">
        <v>279.85000000000002</v>
      </c>
      <c r="F118" s="52">
        <v>450</v>
      </c>
      <c r="G118" s="53">
        <v>4460</v>
      </c>
      <c r="H118" s="52">
        <v>4300</v>
      </c>
      <c r="I118" s="52">
        <v>510</v>
      </c>
      <c r="J118" s="52">
        <v>0</v>
      </c>
      <c r="K118" s="54">
        <v>0</v>
      </c>
      <c r="L118" s="241" t="s">
        <v>50</v>
      </c>
      <c r="N118" s="60" t="s">
        <v>410</v>
      </c>
    </row>
    <row r="119" spans="1:14" s="49" customFormat="1" ht="15" customHeight="1" x14ac:dyDescent="0.25">
      <c r="A119" s="59">
        <v>615</v>
      </c>
      <c r="B119" s="240" t="s">
        <v>107</v>
      </c>
      <c r="C119" s="357">
        <v>3301</v>
      </c>
      <c r="D119" s="52">
        <f t="shared" si="14"/>
        <v>1549.99</v>
      </c>
      <c r="E119" s="52">
        <v>224.7</v>
      </c>
      <c r="F119" s="52">
        <v>875.29</v>
      </c>
      <c r="G119" s="53">
        <v>450</v>
      </c>
      <c r="H119" s="52">
        <v>0</v>
      </c>
      <c r="I119" s="52">
        <v>0</v>
      </c>
      <c r="J119" s="52">
        <v>0</v>
      </c>
      <c r="K119" s="54">
        <v>0</v>
      </c>
      <c r="L119" s="241" t="s">
        <v>50</v>
      </c>
      <c r="N119" s="60" t="s">
        <v>410</v>
      </c>
    </row>
    <row r="120" spans="1:14" s="49" customFormat="1" ht="24" customHeight="1" x14ac:dyDescent="0.25">
      <c r="A120" s="59">
        <v>617</v>
      </c>
      <c r="B120" s="240" t="s">
        <v>461</v>
      </c>
      <c r="C120" s="357">
        <v>3452</v>
      </c>
      <c r="D120" s="52">
        <v>437325</v>
      </c>
      <c r="E120" s="52">
        <v>0</v>
      </c>
      <c r="F120" s="52">
        <v>245</v>
      </c>
      <c r="G120" s="53">
        <v>7500</v>
      </c>
      <c r="H120" s="52">
        <v>17500</v>
      </c>
      <c r="I120" s="52">
        <v>20000</v>
      </c>
      <c r="J120" s="52">
        <v>20000</v>
      </c>
      <c r="K120" s="54">
        <v>109834</v>
      </c>
      <c r="L120" s="241" t="s">
        <v>65</v>
      </c>
      <c r="N120" s="60" t="s">
        <v>410</v>
      </c>
    </row>
    <row r="121" spans="1:14" s="49" customFormat="1" ht="15" customHeight="1" x14ac:dyDescent="0.25">
      <c r="A121" s="59">
        <v>618</v>
      </c>
      <c r="B121" s="240" t="s">
        <v>108</v>
      </c>
      <c r="C121" s="357">
        <v>3334</v>
      </c>
      <c r="D121" s="52">
        <f>SUM(E121:K121)</f>
        <v>47500</v>
      </c>
      <c r="E121" s="52">
        <v>357.66</v>
      </c>
      <c r="F121" s="52">
        <v>1042.3400000000001</v>
      </c>
      <c r="G121" s="53">
        <v>20000</v>
      </c>
      <c r="H121" s="52">
        <v>26100</v>
      </c>
      <c r="I121" s="52">
        <v>0</v>
      </c>
      <c r="J121" s="52">
        <v>0</v>
      </c>
      <c r="K121" s="54">
        <v>0</v>
      </c>
      <c r="L121" s="241" t="s">
        <v>50</v>
      </c>
      <c r="N121" s="60" t="s">
        <v>410</v>
      </c>
    </row>
    <row r="122" spans="1:14" s="49" customFormat="1" ht="15" customHeight="1" x14ac:dyDescent="0.25">
      <c r="A122" s="59">
        <v>619</v>
      </c>
      <c r="B122" s="240" t="s">
        <v>236</v>
      </c>
      <c r="C122" s="357">
        <v>3244</v>
      </c>
      <c r="D122" s="52">
        <f>SUM(E122:K122)</f>
        <v>4000</v>
      </c>
      <c r="E122" s="52">
        <v>11</v>
      </c>
      <c r="F122" s="52">
        <v>250</v>
      </c>
      <c r="G122" s="53">
        <v>3500</v>
      </c>
      <c r="H122" s="52">
        <v>239</v>
      </c>
      <c r="I122" s="52">
        <v>0</v>
      </c>
      <c r="J122" s="52">
        <v>0</v>
      </c>
      <c r="K122" s="54">
        <v>0</v>
      </c>
      <c r="L122" s="241" t="s">
        <v>50</v>
      </c>
      <c r="N122" s="60" t="s">
        <v>410</v>
      </c>
    </row>
    <row r="123" spans="1:14" s="49" customFormat="1" ht="15" customHeight="1" x14ac:dyDescent="0.25">
      <c r="A123" s="59">
        <v>620</v>
      </c>
      <c r="B123" s="240" t="s">
        <v>318</v>
      </c>
      <c r="C123" s="357">
        <v>3382</v>
      </c>
      <c r="D123" s="52">
        <f>SUM(E123:K123)</f>
        <v>994658.3777999999</v>
      </c>
      <c r="E123" s="52">
        <v>601854.18779999996</v>
      </c>
      <c r="F123" s="52">
        <v>389987.19</v>
      </c>
      <c r="G123" s="53">
        <v>2817</v>
      </c>
      <c r="H123" s="52">
        <v>0</v>
      </c>
      <c r="I123" s="52">
        <v>0</v>
      </c>
      <c r="J123" s="52">
        <v>0</v>
      </c>
      <c r="K123" s="54">
        <v>0</v>
      </c>
      <c r="L123" s="241" t="s">
        <v>50</v>
      </c>
      <c r="N123" s="60" t="s">
        <v>410</v>
      </c>
    </row>
    <row r="124" spans="1:14" s="49" customFormat="1" ht="15" customHeight="1" x14ac:dyDescent="0.25">
      <c r="A124" s="59">
        <v>622</v>
      </c>
      <c r="B124" s="240" t="s">
        <v>462</v>
      </c>
      <c r="C124" s="357">
        <v>3427</v>
      </c>
      <c r="D124" s="52">
        <f>SUM(E124:K124)</f>
        <v>1124000</v>
      </c>
      <c r="E124" s="52">
        <v>0</v>
      </c>
      <c r="F124" s="52">
        <v>271470.49</v>
      </c>
      <c r="G124" s="53">
        <v>671129.51</v>
      </c>
      <c r="H124" s="52">
        <v>152500</v>
      </c>
      <c r="I124" s="52">
        <v>14900</v>
      </c>
      <c r="J124" s="52">
        <v>14000</v>
      </c>
      <c r="K124" s="54">
        <v>0</v>
      </c>
      <c r="L124" s="241" t="s">
        <v>50</v>
      </c>
      <c r="N124" s="60" t="s">
        <v>410</v>
      </c>
    </row>
    <row r="125" spans="1:14" s="49" customFormat="1" ht="15.75" customHeight="1" thickBot="1" x14ac:dyDescent="0.3">
      <c r="A125" s="415" t="s">
        <v>109</v>
      </c>
      <c r="B125" s="416"/>
      <c r="C125" s="338"/>
      <c r="D125" s="56">
        <f t="shared" ref="D125:K125" si="15">SUM(D113:D124)</f>
        <v>2650739.2478</v>
      </c>
      <c r="E125" s="56">
        <f t="shared" si="15"/>
        <v>604046.95779999997</v>
      </c>
      <c r="F125" s="56">
        <f t="shared" si="15"/>
        <v>665428.78</v>
      </c>
      <c r="G125" s="56">
        <f t="shared" si="15"/>
        <v>730400.51</v>
      </c>
      <c r="H125" s="56">
        <f t="shared" si="15"/>
        <v>207364</v>
      </c>
      <c r="I125" s="56">
        <f t="shared" si="15"/>
        <v>35978</v>
      </c>
      <c r="J125" s="56">
        <f t="shared" si="15"/>
        <v>34721</v>
      </c>
      <c r="K125" s="56">
        <f t="shared" si="15"/>
        <v>110554</v>
      </c>
      <c r="L125" s="57"/>
      <c r="N125" s="60"/>
    </row>
    <row r="126" spans="1:14" s="370" customFormat="1" ht="9" customHeight="1" thickBot="1" x14ac:dyDescent="0.3">
      <c r="A126" s="365"/>
      <c r="B126" s="366"/>
      <c r="C126" s="366"/>
      <c r="D126" s="367"/>
      <c r="E126" s="367"/>
      <c r="F126" s="367"/>
      <c r="G126" s="367"/>
      <c r="H126" s="368"/>
      <c r="I126" s="368"/>
      <c r="J126" s="368"/>
      <c r="K126" s="368"/>
      <c r="L126" s="369"/>
      <c r="N126" s="371"/>
    </row>
    <row r="127" spans="1:14" s="49" customFormat="1" ht="18" customHeight="1" thickBot="1" x14ac:dyDescent="0.3">
      <c r="A127" s="411" t="s">
        <v>37</v>
      </c>
      <c r="B127" s="412"/>
      <c r="C127" s="61"/>
      <c r="D127" s="62">
        <f>D9+D125+D111+D101+D79+D53+D46+D40+D31+D26+D104</f>
        <v>7471202.7182700001</v>
      </c>
      <c r="E127" s="62">
        <f t="shared" ref="E127:K127" si="16">E9+E125+E111+E101+E79+E53+E46+E40+E31+E26+E104</f>
        <v>919480.59827000007</v>
      </c>
      <c r="F127" s="62">
        <f t="shared" si="16"/>
        <v>1741138.42</v>
      </c>
      <c r="G127" s="62">
        <f t="shared" si="16"/>
        <v>2008966.59</v>
      </c>
      <c r="H127" s="62">
        <f t="shared" si="16"/>
        <v>1184621</v>
      </c>
      <c r="I127" s="62">
        <f t="shared" si="16"/>
        <v>785429</v>
      </c>
      <c r="J127" s="62">
        <f t="shared" si="16"/>
        <v>268021</v>
      </c>
      <c r="K127" s="62">
        <f t="shared" si="16"/>
        <v>226554</v>
      </c>
      <c r="L127" s="63"/>
      <c r="N127" s="60"/>
    </row>
    <row r="128" spans="1:14" x14ac:dyDescent="0.25">
      <c r="F128" s="373"/>
    </row>
    <row r="129" spans="1:7" s="375" customFormat="1" x14ac:dyDescent="0.25">
      <c r="A129" s="374"/>
      <c r="F129" s="376"/>
      <c r="G129" s="377"/>
    </row>
    <row r="130" spans="1:7" x14ac:dyDescent="0.25">
      <c r="A130" s="374"/>
      <c r="B130" s="375"/>
      <c r="C130" s="375"/>
      <c r="D130" s="375"/>
      <c r="E130" s="375"/>
      <c r="F130" s="378"/>
    </row>
    <row r="132" spans="1:7" ht="14.25" x14ac:dyDescent="0.2">
      <c r="B132" s="379"/>
      <c r="C132" s="379"/>
    </row>
  </sheetData>
  <autoFilter ref="N5:N124"/>
  <mergeCells count="21">
    <mergeCell ref="A1:L1"/>
    <mergeCell ref="A3:A4"/>
    <mergeCell ref="B3:B4"/>
    <mergeCell ref="D3:D4"/>
    <mergeCell ref="E3:E4"/>
    <mergeCell ref="F3:F4"/>
    <mergeCell ref="G3:G4"/>
    <mergeCell ref="H3:K3"/>
    <mergeCell ref="L3:L4"/>
    <mergeCell ref="A9:B9"/>
    <mergeCell ref="A26:B26"/>
    <mergeCell ref="A31:B31"/>
    <mergeCell ref="A40:B40"/>
    <mergeCell ref="A46:B46"/>
    <mergeCell ref="A127:B127"/>
    <mergeCell ref="A53:B53"/>
    <mergeCell ref="A79:B79"/>
    <mergeCell ref="A101:B101"/>
    <mergeCell ref="A104:B104"/>
    <mergeCell ref="A111:B111"/>
    <mergeCell ref="A125:B125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83" firstPageNumber="4" fitToHeight="0" orientation="landscape" useFirstPageNumber="1" r:id="rId1"/>
  <headerFooter>
    <oddHeader>&amp;L&amp;"Tahoma,Kurzíva"&amp;10Návrh rozpočtu na rok 2020
Příloha č. 10&amp;R&amp;"Tahoma,Kurzíva"&amp;10Přehled akcí spolufinancovaných z evropských finančních zdrojů v návrhu rozpočtu kraje na rok 2020
včetně závazků kraje vyvolaných pro rok 2021 a další léta</oddHeader>
    <oddFooter>&amp;C&amp;"Tahoma,Obyčejné"&amp;10&amp;P</oddFooter>
  </headerFooter>
  <rowBreaks count="4" manualBreakCount="4">
    <brk id="31" max="11" man="1"/>
    <brk id="61" max="11" man="1"/>
    <brk id="87" max="11" man="1"/>
    <brk id="116" max="11" man="1"/>
  </rowBreaks>
  <ignoredErrors>
    <ignoredError sqref="D4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topLeftCell="A127" zoomScaleNormal="100" zoomScaleSheetLayoutView="100" workbookViewId="0">
      <selection activeCell="A135" sqref="A135"/>
    </sheetView>
  </sheetViews>
  <sheetFormatPr defaultColWidth="9" defaultRowHeight="10.5" x14ac:dyDescent="0.25"/>
  <cols>
    <col min="1" max="1" width="50.7109375" style="10" customWidth="1"/>
    <col min="2" max="9" width="12.7109375" style="10" customWidth="1"/>
    <col min="10" max="16384" width="9" style="10"/>
  </cols>
  <sheetData>
    <row r="1" spans="1:11" ht="18" customHeight="1" x14ac:dyDescent="0.25">
      <c r="A1" s="445" t="s">
        <v>463</v>
      </c>
      <c r="B1" s="445"/>
      <c r="C1" s="445"/>
      <c r="D1" s="445"/>
      <c r="E1" s="445"/>
      <c r="F1" s="445"/>
      <c r="G1" s="445"/>
      <c r="H1" s="446"/>
    </row>
    <row r="2" spans="1:11" ht="22.5" customHeight="1" x14ac:dyDescent="0.25">
      <c r="A2" s="447"/>
      <c r="B2" s="447"/>
      <c r="C2" s="447"/>
      <c r="D2" s="447"/>
      <c r="E2" s="447"/>
      <c r="F2" s="447"/>
      <c r="G2" s="447"/>
      <c r="H2" s="446"/>
    </row>
    <row r="3" spans="1:11" ht="12" customHeight="1" thickBot="1" x14ac:dyDescent="0.3">
      <c r="A3" s="88"/>
      <c r="B3" s="89"/>
      <c r="C3" s="90"/>
      <c r="D3" s="90"/>
      <c r="E3" s="90"/>
      <c r="F3" s="90"/>
      <c r="H3" s="89" t="s">
        <v>36</v>
      </c>
    </row>
    <row r="4" spans="1:11" ht="30.75" customHeight="1" x14ac:dyDescent="0.25">
      <c r="A4" s="448" t="s">
        <v>44</v>
      </c>
      <c r="B4" s="450" t="s">
        <v>125</v>
      </c>
      <c r="C4" s="452" t="s">
        <v>464</v>
      </c>
      <c r="D4" s="454" t="s">
        <v>126</v>
      </c>
      <c r="E4" s="456" t="s">
        <v>127</v>
      </c>
      <c r="F4" s="457"/>
      <c r="G4" s="427" t="s">
        <v>465</v>
      </c>
      <c r="H4" s="458"/>
    </row>
    <row r="5" spans="1:11" ht="59.25" customHeight="1" thickBot="1" x14ac:dyDescent="0.3">
      <c r="A5" s="449"/>
      <c r="B5" s="451"/>
      <c r="C5" s="453"/>
      <c r="D5" s="455"/>
      <c r="E5" s="91" t="s">
        <v>128</v>
      </c>
      <c r="F5" s="92" t="s">
        <v>246</v>
      </c>
      <c r="G5" s="91" t="s">
        <v>128</v>
      </c>
      <c r="H5" s="93" t="s">
        <v>247</v>
      </c>
    </row>
    <row r="6" spans="1:11" ht="18" customHeight="1" x14ac:dyDescent="0.25">
      <c r="A6" s="406" t="s">
        <v>129</v>
      </c>
      <c r="B6" s="439"/>
      <c r="C6" s="439"/>
      <c r="D6" s="439"/>
      <c r="E6" s="439"/>
      <c r="F6" s="439"/>
      <c r="G6" s="439"/>
      <c r="H6" s="440"/>
    </row>
    <row r="7" spans="1:11" ht="18" customHeight="1" x14ac:dyDescent="0.25">
      <c r="A7" s="441" t="s">
        <v>130</v>
      </c>
      <c r="B7" s="442"/>
      <c r="C7" s="442"/>
      <c r="D7" s="442"/>
      <c r="E7" s="442"/>
      <c r="F7" s="442"/>
      <c r="G7" s="442"/>
      <c r="H7" s="444"/>
    </row>
    <row r="8" spans="1:11" ht="15" customHeight="1" x14ac:dyDescent="0.25">
      <c r="A8" s="102" t="s">
        <v>412</v>
      </c>
      <c r="B8" s="95">
        <v>2500</v>
      </c>
      <c r="C8" s="96">
        <v>2500</v>
      </c>
      <c r="D8" s="95">
        <v>1480</v>
      </c>
      <c r="E8" s="95">
        <v>1020</v>
      </c>
      <c r="F8" s="96">
        <v>0</v>
      </c>
      <c r="G8" s="258">
        <v>1020</v>
      </c>
      <c r="H8" s="98">
        <v>0</v>
      </c>
    </row>
    <row r="9" spans="1:11" ht="15" customHeight="1" x14ac:dyDescent="0.25">
      <c r="A9" s="94" t="s">
        <v>409</v>
      </c>
      <c r="B9" s="95">
        <v>10300</v>
      </c>
      <c r="C9" s="96">
        <v>550</v>
      </c>
      <c r="D9" s="95">
        <v>550</v>
      </c>
      <c r="E9" s="95">
        <v>0</v>
      </c>
      <c r="F9" s="96">
        <v>0</v>
      </c>
      <c r="G9" s="258">
        <v>0</v>
      </c>
      <c r="H9" s="98">
        <v>0</v>
      </c>
    </row>
    <row r="10" spans="1:11" ht="15" customHeight="1" x14ac:dyDescent="0.25">
      <c r="A10" s="94" t="s">
        <v>411</v>
      </c>
      <c r="B10" s="95">
        <v>10300</v>
      </c>
      <c r="C10" s="96">
        <v>450</v>
      </c>
      <c r="D10" s="95">
        <v>450</v>
      </c>
      <c r="E10" s="95">
        <v>0</v>
      </c>
      <c r="F10" s="96">
        <v>0</v>
      </c>
      <c r="G10" s="258">
        <v>0</v>
      </c>
      <c r="H10" s="98">
        <v>0</v>
      </c>
    </row>
    <row r="11" spans="1:11" ht="24" customHeight="1" x14ac:dyDescent="0.25">
      <c r="A11" s="99" t="s">
        <v>131</v>
      </c>
      <c r="B11" s="100" t="s">
        <v>6</v>
      </c>
      <c r="C11" s="12">
        <f>SUM(C8:C10)</f>
        <v>3500</v>
      </c>
      <c r="D11" s="12">
        <f t="shared" ref="D11:G11" si="0">SUM(D8:D10)</f>
        <v>2480</v>
      </c>
      <c r="E11" s="12">
        <f t="shared" si="0"/>
        <v>1020</v>
      </c>
      <c r="F11" s="12">
        <f t="shared" si="0"/>
        <v>0</v>
      </c>
      <c r="G11" s="12">
        <f t="shared" si="0"/>
        <v>1020</v>
      </c>
      <c r="H11" s="101">
        <f>SUM(H8:H10)</f>
        <v>0</v>
      </c>
    </row>
    <row r="12" spans="1:11" ht="18" customHeight="1" x14ac:dyDescent="0.25">
      <c r="A12" s="459" t="s">
        <v>66</v>
      </c>
      <c r="B12" s="460"/>
      <c r="C12" s="460"/>
      <c r="D12" s="460"/>
      <c r="E12" s="460"/>
      <c r="F12" s="460"/>
      <c r="G12" s="460"/>
      <c r="H12" s="461"/>
    </row>
    <row r="13" spans="1:11" s="106" customFormat="1" ht="15" customHeight="1" x14ac:dyDescent="0.25">
      <c r="A13" s="94" t="s">
        <v>414</v>
      </c>
      <c r="B13" s="105">
        <v>14000</v>
      </c>
      <c r="C13" s="96">
        <v>14000</v>
      </c>
      <c r="D13" s="95">
        <v>10185</v>
      </c>
      <c r="E13" s="95">
        <v>3815</v>
      </c>
      <c r="F13" s="96">
        <v>3615</v>
      </c>
      <c r="G13" s="258">
        <v>3815</v>
      </c>
      <c r="H13" s="98">
        <v>3615</v>
      </c>
      <c r="K13" s="107"/>
    </row>
    <row r="14" spans="1:11" s="106" customFormat="1" ht="15" customHeight="1" x14ac:dyDescent="0.25">
      <c r="A14" s="94" t="s">
        <v>416</v>
      </c>
      <c r="B14" s="105">
        <v>16000</v>
      </c>
      <c r="C14" s="96">
        <v>16000</v>
      </c>
      <c r="D14" s="95">
        <v>12339</v>
      </c>
      <c r="E14" s="95">
        <v>3661</v>
      </c>
      <c r="F14" s="96">
        <v>3461</v>
      </c>
      <c r="G14" s="258">
        <v>3661</v>
      </c>
      <c r="H14" s="98">
        <v>3461</v>
      </c>
      <c r="K14" s="107"/>
    </row>
    <row r="15" spans="1:11" s="106" customFormat="1" ht="15" customHeight="1" x14ac:dyDescent="0.25">
      <c r="A15" s="94" t="s">
        <v>417</v>
      </c>
      <c r="B15" s="105">
        <v>19000</v>
      </c>
      <c r="C15" s="96">
        <v>19000</v>
      </c>
      <c r="D15" s="95">
        <v>14051</v>
      </c>
      <c r="E15" s="95">
        <v>4949</v>
      </c>
      <c r="F15" s="96">
        <v>4749</v>
      </c>
      <c r="G15" s="258">
        <v>4949</v>
      </c>
      <c r="H15" s="98">
        <v>4749</v>
      </c>
      <c r="K15" s="107"/>
    </row>
    <row r="16" spans="1:11" s="106" customFormat="1" ht="15" customHeight="1" x14ac:dyDescent="0.25">
      <c r="A16" s="94" t="s">
        <v>418</v>
      </c>
      <c r="B16" s="105">
        <v>195599.57</v>
      </c>
      <c r="C16" s="96">
        <v>40953</v>
      </c>
      <c r="D16" s="95">
        <v>5207</v>
      </c>
      <c r="E16" s="95">
        <v>35746</v>
      </c>
      <c r="F16" s="96">
        <v>35296</v>
      </c>
      <c r="G16" s="258">
        <v>145632.14000000001</v>
      </c>
      <c r="H16" s="98">
        <v>141178.23000000001</v>
      </c>
      <c r="K16" s="107"/>
    </row>
    <row r="17" spans="1:11" s="106" customFormat="1" ht="15" customHeight="1" x14ac:dyDescent="0.25">
      <c r="A17" s="94" t="s">
        <v>419</v>
      </c>
      <c r="B17" s="105">
        <v>70000.100000000006</v>
      </c>
      <c r="C17" s="96">
        <v>2500</v>
      </c>
      <c r="D17" s="95">
        <v>250</v>
      </c>
      <c r="E17" s="95">
        <v>2250</v>
      </c>
      <c r="F17" s="96">
        <v>2250</v>
      </c>
      <c r="G17" s="258">
        <v>0</v>
      </c>
      <c r="H17" s="98">
        <v>0</v>
      </c>
      <c r="K17" s="107"/>
    </row>
    <row r="18" spans="1:11" s="106" customFormat="1" ht="15" customHeight="1" x14ac:dyDescent="0.25">
      <c r="A18" s="94" t="s">
        <v>217</v>
      </c>
      <c r="B18" s="105">
        <v>118499.58</v>
      </c>
      <c r="C18" s="96">
        <v>12000</v>
      </c>
      <c r="D18" s="95">
        <v>3270</v>
      </c>
      <c r="E18" s="95">
        <v>8730</v>
      </c>
      <c r="F18" s="96">
        <v>8730</v>
      </c>
      <c r="G18" s="258">
        <v>101249.62</v>
      </c>
      <c r="H18" s="98">
        <v>82633.119999999995</v>
      </c>
      <c r="K18" s="107"/>
    </row>
    <row r="19" spans="1:11" s="106" customFormat="1" ht="15" customHeight="1" x14ac:dyDescent="0.25">
      <c r="A19" s="94" t="s">
        <v>420</v>
      </c>
      <c r="B19" s="105">
        <v>71000</v>
      </c>
      <c r="C19" s="96">
        <v>70695</v>
      </c>
      <c r="D19" s="95">
        <v>18611</v>
      </c>
      <c r="E19" s="95">
        <v>52084</v>
      </c>
      <c r="F19" s="96">
        <v>51584</v>
      </c>
      <c r="G19" s="258">
        <v>0</v>
      </c>
      <c r="H19" s="98">
        <v>0</v>
      </c>
      <c r="K19" s="107"/>
    </row>
    <row r="20" spans="1:11" s="106" customFormat="1" ht="15" customHeight="1" x14ac:dyDescent="0.25">
      <c r="A20" s="94" t="s">
        <v>421</v>
      </c>
      <c r="B20" s="105">
        <v>122999.66</v>
      </c>
      <c r="C20" s="96">
        <v>25000</v>
      </c>
      <c r="D20" s="95">
        <v>16000</v>
      </c>
      <c r="E20" s="95">
        <v>9000</v>
      </c>
      <c r="F20" s="96">
        <v>8800</v>
      </c>
      <c r="G20" s="258">
        <v>0</v>
      </c>
      <c r="H20" s="98">
        <v>0</v>
      </c>
      <c r="K20" s="107"/>
    </row>
    <row r="21" spans="1:11" s="106" customFormat="1" ht="15" customHeight="1" x14ac:dyDescent="0.25">
      <c r="A21" s="94" t="s">
        <v>422</v>
      </c>
      <c r="B21" s="105">
        <v>32999.120000000003</v>
      </c>
      <c r="C21" s="96">
        <v>32780</v>
      </c>
      <c r="D21" s="95">
        <v>3512</v>
      </c>
      <c r="E21" s="95">
        <v>29268</v>
      </c>
      <c r="F21" s="96">
        <v>29018</v>
      </c>
      <c r="G21" s="258">
        <v>29465.200000000001</v>
      </c>
      <c r="H21" s="98">
        <v>29018</v>
      </c>
      <c r="K21" s="107"/>
    </row>
    <row r="22" spans="1:11" s="106" customFormat="1" ht="24" customHeight="1" x14ac:dyDescent="0.25">
      <c r="A22" s="94" t="s">
        <v>68</v>
      </c>
      <c r="B22" s="105">
        <v>306000.12</v>
      </c>
      <c r="C22" s="96">
        <v>64000</v>
      </c>
      <c r="D22" s="95">
        <v>17650</v>
      </c>
      <c r="E22" s="95">
        <v>46350</v>
      </c>
      <c r="F22" s="96">
        <v>35350</v>
      </c>
      <c r="G22" s="258">
        <f>124911.47-35200</f>
        <v>89711.47</v>
      </c>
      <c r="H22" s="98">
        <v>67032.709999999992</v>
      </c>
      <c r="K22" s="107"/>
    </row>
    <row r="23" spans="1:11" s="106" customFormat="1" ht="15" customHeight="1" x14ac:dyDescent="0.25">
      <c r="A23" s="94" t="s">
        <v>382</v>
      </c>
      <c r="B23" s="105">
        <v>316000</v>
      </c>
      <c r="C23" s="96">
        <v>800</v>
      </c>
      <c r="D23" s="95">
        <v>120</v>
      </c>
      <c r="E23" s="95">
        <v>680</v>
      </c>
      <c r="F23" s="96">
        <v>0</v>
      </c>
      <c r="G23" s="258">
        <v>0</v>
      </c>
      <c r="H23" s="98">
        <v>0</v>
      </c>
      <c r="K23" s="107"/>
    </row>
    <row r="24" spans="1:11" s="106" customFormat="1" ht="24" customHeight="1" x14ac:dyDescent="0.25">
      <c r="A24" s="94" t="s">
        <v>69</v>
      </c>
      <c r="B24" s="105">
        <v>103000</v>
      </c>
      <c r="C24" s="96">
        <v>500</v>
      </c>
      <c r="D24" s="95">
        <v>50</v>
      </c>
      <c r="E24" s="95">
        <v>450</v>
      </c>
      <c r="F24" s="96">
        <v>0</v>
      </c>
      <c r="G24" s="258">
        <v>0</v>
      </c>
      <c r="H24" s="98">
        <v>0</v>
      </c>
      <c r="K24" s="107"/>
    </row>
    <row r="25" spans="1:11" s="106" customFormat="1" ht="34.5" customHeight="1" x14ac:dyDescent="0.25">
      <c r="A25" s="94" t="s">
        <v>496</v>
      </c>
      <c r="B25" s="105">
        <v>4613.9399999999996</v>
      </c>
      <c r="C25" s="96">
        <v>600</v>
      </c>
      <c r="D25" s="95">
        <v>90</v>
      </c>
      <c r="E25" s="95">
        <v>510</v>
      </c>
      <c r="F25" s="96">
        <v>0</v>
      </c>
      <c r="G25" s="258">
        <v>510</v>
      </c>
      <c r="H25" s="98">
        <v>0</v>
      </c>
      <c r="K25" s="107"/>
    </row>
    <row r="26" spans="1:11" s="106" customFormat="1" ht="24" customHeight="1" x14ac:dyDescent="0.25">
      <c r="A26" s="94" t="s">
        <v>219</v>
      </c>
      <c r="B26" s="105">
        <v>69000</v>
      </c>
      <c r="C26" s="96">
        <v>500</v>
      </c>
      <c r="D26" s="95">
        <v>50</v>
      </c>
      <c r="E26" s="95">
        <v>450</v>
      </c>
      <c r="F26" s="96">
        <v>0</v>
      </c>
      <c r="G26" s="258">
        <v>0</v>
      </c>
      <c r="H26" s="98">
        <v>0</v>
      </c>
      <c r="K26" s="107"/>
    </row>
    <row r="27" spans="1:11" s="106" customFormat="1" ht="24" customHeight="1" x14ac:dyDescent="0.25">
      <c r="A27" s="94" t="s">
        <v>70</v>
      </c>
      <c r="B27" s="105">
        <v>33000</v>
      </c>
      <c r="C27" s="96">
        <v>33000</v>
      </c>
      <c r="D27" s="95">
        <v>33000</v>
      </c>
      <c r="E27" s="95">
        <v>0</v>
      </c>
      <c r="F27" s="96">
        <v>0</v>
      </c>
      <c r="G27" s="258">
        <v>0</v>
      </c>
      <c r="H27" s="98">
        <v>0</v>
      </c>
      <c r="K27" s="107"/>
    </row>
    <row r="28" spans="1:11" s="106" customFormat="1" ht="15" customHeight="1" x14ac:dyDescent="0.25">
      <c r="A28" s="94" t="s">
        <v>67</v>
      </c>
      <c r="B28" s="105">
        <v>133999.99</v>
      </c>
      <c r="C28" s="96">
        <v>0</v>
      </c>
      <c r="D28" s="95">
        <v>0</v>
      </c>
      <c r="E28" s="95">
        <v>0</v>
      </c>
      <c r="F28" s="96">
        <v>0</v>
      </c>
      <c r="G28" s="258">
        <v>110715</v>
      </c>
      <c r="H28" s="98">
        <v>96664</v>
      </c>
      <c r="J28" s="107"/>
      <c r="K28" s="107"/>
    </row>
    <row r="29" spans="1:11" s="106" customFormat="1" ht="15" customHeight="1" x14ac:dyDescent="0.25">
      <c r="A29" s="94" t="s">
        <v>218</v>
      </c>
      <c r="B29" s="105">
        <v>44565.36</v>
      </c>
      <c r="C29" s="104">
        <v>0</v>
      </c>
      <c r="D29" s="95">
        <v>0</v>
      </c>
      <c r="E29" s="95">
        <v>0</v>
      </c>
      <c r="F29" s="96">
        <v>0</v>
      </c>
      <c r="G29" s="258">
        <v>39217.47</v>
      </c>
      <c r="H29" s="98">
        <v>28958.25</v>
      </c>
      <c r="K29" s="107"/>
    </row>
    <row r="30" spans="1:11" s="106" customFormat="1" ht="21" x14ac:dyDescent="0.25">
      <c r="A30" s="94" t="s">
        <v>216</v>
      </c>
      <c r="B30" s="105">
        <v>60800</v>
      </c>
      <c r="C30" s="104">
        <v>0</v>
      </c>
      <c r="D30" s="95">
        <v>0</v>
      </c>
      <c r="E30" s="95">
        <v>0</v>
      </c>
      <c r="F30" s="96">
        <v>0</v>
      </c>
      <c r="G30" s="258">
        <v>54450</v>
      </c>
      <c r="H30" s="98">
        <v>51450</v>
      </c>
      <c r="K30" s="107"/>
    </row>
    <row r="31" spans="1:11" ht="15" customHeight="1" x14ac:dyDescent="0.25">
      <c r="A31" s="99" t="s">
        <v>51</v>
      </c>
      <c r="B31" s="100" t="s">
        <v>6</v>
      </c>
      <c r="C31" s="12">
        <f t="shared" ref="C31:H31" si="1">SUM(C13:C30)</f>
        <v>332328</v>
      </c>
      <c r="D31" s="12">
        <f t="shared" si="1"/>
        <v>134385</v>
      </c>
      <c r="E31" s="12">
        <f t="shared" si="1"/>
        <v>197943</v>
      </c>
      <c r="F31" s="12">
        <f t="shared" si="1"/>
        <v>182853</v>
      </c>
      <c r="G31" s="12">
        <f t="shared" si="1"/>
        <v>583375.9</v>
      </c>
      <c r="H31" s="101">
        <f t="shared" si="1"/>
        <v>508759.30999999994</v>
      </c>
      <c r="I31" s="108"/>
    </row>
    <row r="32" spans="1:11" ht="18" customHeight="1" x14ac:dyDescent="0.25">
      <c r="A32" s="459" t="s">
        <v>52</v>
      </c>
      <c r="B32" s="460"/>
      <c r="C32" s="460"/>
      <c r="D32" s="460"/>
      <c r="E32" s="460"/>
      <c r="F32" s="460"/>
      <c r="G32" s="460"/>
      <c r="H32" s="461"/>
    </row>
    <row r="33" spans="1:9" ht="24" customHeight="1" x14ac:dyDescent="0.25">
      <c r="A33" s="102" t="s">
        <v>424</v>
      </c>
      <c r="B33" s="95">
        <v>70000</v>
      </c>
      <c r="C33" s="96">
        <v>4000</v>
      </c>
      <c r="D33" s="95">
        <v>800</v>
      </c>
      <c r="E33" s="95">
        <v>3200</v>
      </c>
      <c r="F33" s="96">
        <v>0</v>
      </c>
      <c r="G33" s="95">
        <v>0</v>
      </c>
      <c r="H33" s="98">
        <v>0</v>
      </c>
    </row>
    <row r="34" spans="1:9" s="106" customFormat="1" ht="15" customHeight="1" x14ac:dyDescent="0.25">
      <c r="A34" s="102" t="s">
        <v>384</v>
      </c>
      <c r="B34" s="95">
        <v>95000</v>
      </c>
      <c r="C34" s="96">
        <v>200</v>
      </c>
      <c r="D34" s="95">
        <v>20</v>
      </c>
      <c r="E34" s="95">
        <v>180</v>
      </c>
      <c r="F34" s="96">
        <v>0</v>
      </c>
      <c r="G34" s="95">
        <v>0</v>
      </c>
      <c r="H34" s="98">
        <v>0</v>
      </c>
    </row>
    <row r="35" spans="1:9" ht="15" customHeight="1" x14ac:dyDescent="0.25">
      <c r="A35" s="102" t="s">
        <v>386</v>
      </c>
      <c r="B35" s="95">
        <v>100000</v>
      </c>
      <c r="C35" s="96">
        <v>500</v>
      </c>
      <c r="D35" s="95">
        <v>50</v>
      </c>
      <c r="E35" s="95">
        <v>450</v>
      </c>
      <c r="F35" s="96">
        <v>0</v>
      </c>
      <c r="G35" s="95">
        <v>0</v>
      </c>
      <c r="H35" s="98">
        <v>0</v>
      </c>
    </row>
    <row r="36" spans="1:9" ht="15" customHeight="1" x14ac:dyDescent="0.25">
      <c r="A36" s="99" t="s">
        <v>53</v>
      </c>
      <c r="B36" s="100" t="s">
        <v>6</v>
      </c>
      <c r="C36" s="12">
        <f t="shared" ref="C36:H36" si="2">SUM(C33:C35)</f>
        <v>4700</v>
      </c>
      <c r="D36" s="12">
        <f t="shared" si="2"/>
        <v>870</v>
      </c>
      <c r="E36" s="12">
        <f t="shared" si="2"/>
        <v>3830</v>
      </c>
      <c r="F36" s="12">
        <f t="shared" si="2"/>
        <v>0</v>
      </c>
      <c r="G36" s="12">
        <f t="shared" si="2"/>
        <v>0</v>
      </c>
      <c r="H36" s="101">
        <f t="shared" si="2"/>
        <v>0</v>
      </c>
      <c r="I36" s="108"/>
    </row>
    <row r="37" spans="1:9" ht="18" customHeight="1" x14ac:dyDescent="0.25">
      <c r="A37" s="441" t="s">
        <v>54</v>
      </c>
      <c r="B37" s="442"/>
      <c r="C37" s="442"/>
      <c r="D37" s="442"/>
      <c r="E37" s="442"/>
      <c r="F37" s="442"/>
      <c r="G37" s="442"/>
      <c r="H37" s="444"/>
    </row>
    <row r="38" spans="1:9" ht="15" customHeight="1" x14ac:dyDescent="0.25">
      <c r="A38" s="102" t="s">
        <v>71</v>
      </c>
      <c r="B38" s="95">
        <v>171999.69</v>
      </c>
      <c r="C38" s="96">
        <v>148464</v>
      </c>
      <c r="D38" s="95">
        <v>58226</v>
      </c>
      <c r="E38" s="95">
        <v>90238</v>
      </c>
      <c r="F38" s="96">
        <v>90238</v>
      </c>
      <c r="G38" s="95">
        <v>0</v>
      </c>
      <c r="H38" s="98">
        <v>0</v>
      </c>
    </row>
    <row r="39" spans="1:9" ht="15" customHeight="1" x14ac:dyDescent="0.25">
      <c r="A39" s="102" t="s">
        <v>132</v>
      </c>
      <c r="B39" s="95">
        <v>46999.78</v>
      </c>
      <c r="C39" s="96">
        <v>13000</v>
      </c>
      <c r="D39" s="95">
        <v>5020</v>
      </c>
      <c r="E39" s="95">
        <v>7980</v>
      </c>
      <c r="F39" s="96">
        <v>7980</v>
      </c>
      <c r="G39" s="95">
        <v>25424.49</v>
      </c>
      <c r="H39" s="98">
        <v>23992</v>
      </c>
    </row>
    <row r="40" spans="1:9" ht="15" customHeight="1" x14ac:dyDescent="0.25">
      <c r="A40" s="102" t="s">
        <v>73</v>
      </c>
      <c r="B40" s="95">
        <v>117631.69</v>
      </c>
      <c r="C40" s="96">
        <v>4800</v>
      </c>
      <c r="D40" s="95">
        <v>4800</v>
      </c>
      <c r="E40" s="95">
        <v>0</v>
      </c>
      <c r="F40" s="96">
        <v>0</v>
      </c>
      <c r="G40" s="95">
        <v>97705.42</v>
      </c>
      <c r="H40" s="98">
        <v>86993.27</v>
      </c>
    </row>
    <row r="41" spans="1:9" ht="15" customHeight="1" x14ac:dyDescent="0.25">
      <c r="A41" s="102" t="s">
        <v>75</v>
      </c>
      <c r="B41" s="95">
        <v>50999.9</v>
      </c>
      <c r="C41" s="96">
        <v>16955</v>
      </c>
      <c r="D41" s="95">
        <v>1695</v>
      </c>
      <c r="E41" s="95">
        <v>15260</v>
      </c>
      <c r="F41" s="96">
        <v>15160</v>
      </c>
      <c r="G41" s="95">
        <v>0</v>
      </c>
      <c r="H41" s="98">
        <v>0</v>
      </c>
    </row>
    <row r="42" spans="1:9" ht="15" customHeight="1" x14ac:dyDescent="0.25">
      <c r="A42" s="102" t="s">
        <v>76</v>
      </c>
      <c r="B42" s="95">
        <v>27835.279999999999</v>
      </c>
      <c r="C42" s="96">
        <v>10500</v>
      </c>
      <c r="D42" s="95">
        <v>4986</v>
      </c>
      <c r="E42" s="95">
        <v>5514</v>
      </c>
      <c r="F42" s="96">
        <v>5514</v>
      </c>
      <c r="G42" s="95">
        <v>19644.87</v>
      </c>
      <c r="H42" s="98">
        <v>18286.05</v>
      </c>
    </row>
    <row r="43" spans="1:9" ht="15" customHeight="1" x14ac:dyDescent="0.25">
      <c r="A43" s="102" t="s">
        <v>466</v>
      </c>
      <c r="B43" s="95">
        <v>28300.05</v>
      </c>
      <c r="C43" s="96">
        <v>28100</v>
      </c>
      <c r="D43" s="95">
        <v>17426</v>
      </c>
      <c r="E43" s="95">
        <v>10674</v>
      </c>
      <c r="F43" s="96">
        <v>10000</v>
      </c>
      <c r="G43" s="95">
        <v>3500</v>
      </c>
      <c r="H43" s="98">
        <v>3320</v>
      </c>
    </row>
    <row r="44" spans="1:9" ht="15" customHeight="1" x14ac:dyDescent="0.25">
      <c r="A44" s="102" t="s">
        <v>220</v>
      </c>
      <c r="B44" s="95">
        <v>29720.000469999999</v>
      </c>
      <c r="C44" s="96">
        <v>1564</v>
      </c>
      <c r="D44" s="95">
        <v>1564</v>
      </c>
      <c r="E44" s="95">
        <v>0</v>
      </c>
      <c r="F44" s="96">
        <v>0</v>
      </c>
      <c r="G44" s="95">
        <v>0</v>
      </c>
      <c r="H44" s="98">
        <v>0</v>
      </c>
    </row>
    <row r="45" spans="1:9" ht="15" customHeight="1" x14ac:dyDescent="0.25">
      <c r="A45" s="102" t="s">
        <v>72</v>
      </c>
      <c r="B45" s="95">
        <v>33800.18</v>
      </c>
      <c r="C45" s="96">
        <v>0</v>
      </c>
      <c r="D45" s="95">
        <v>0</v>
      </c>
      <c r="E45" s="95">
        <v>0</v>
      </c>
      <c r="F45" s="96">
        <v>0</v>
      </c>
      <c r="G45" s="95">
        <v>28224.05</v>
      </c>
      <c r="H45" s="98">
        <v>26165.919999999998</v>
      </c>
    </row>
    <row r="46" spans="1:9" ht="15" customHeight="1" x14ac:dyDescent="0.25">
      <c r="A46" s="102" t="s">
        <v>74</v>
      </c>
      <c r="B46" s="95">
        <v>52748.600000000006</v>
      </c>
      <c r="C46" s="96">
        <v>0</v>
      </c>
      <c r="D46" s="95">
        <v>0</v>
      </c>
      <c r="E46" s="95">
        <v>0</v>
      </c>
      <c r="F46" s="96">
        <v>0</v>
      </c>
      <c r="G46" s="95">
        <v>47206.879999999997</v>
      </c>
      <c r="H46" s="98">
        <v>42573.599999999999</v>
      </c>
    </row>
    <row r="47" spans="1:9" ht="15" customHeight="1" x14ac:dyDescent="0.25">
      <c r="A47" s="99" t="s">
        <v>55</v>
      </c>
      <c r="B47" s="109" t="s">
        <v>6</v>
      </c>
      <c r="C47" s="109">
        <f t="shared" ref="C47:H47" si="3">SUM(C38:C46)</f>
        <v>223383</v>
      </c>
      <c r="D47" s="109">
        <f t="shared" si="3"/>
        <v>93717</v>
      </c>
      <c r="E47" s="109">
        <f t="shared" si="3"/>
        <v>129666</v>
      </c>
      <c r="F47" s="109">
        <f t="shared" si="3"/>
        <v>128892</v>
      </c>
      <c r="G47" s="109">
        <f t="shared" si="3"/>
        <v>221705.71</v>
      </c>
      <c r="H47" s="110">
        <f t="shared" si="3"/>
        <v>201330.84</v>
      </c>
    </row>
    <row r="48" spans="1:9" ht="18" customHeight="1" x14ac:dyDescent="0.25">
      <c r="A48" s="441" t="s">
        <v>77</v>
      </c>
      <c r="B48" s="442"/>
      <c r="C48" s="442"/>
      <c r="D48" s="442"/>
      <c r="E48" s="442"/>
      <c r="F48" s="442"/>
      <c r="G48" s="442"/>
      <c r="H48" s="443"/>
    </row>
    <row r="49" spans="1:8" ht="15" customHeight="1" x14ac:dyDescent="0.25">
      <c r="A49" s="102" t="s">
        <v>78</v>
      </c>
      <c r="B49" s="111">
        <v>3499.99</v>
      </c>
      <c r="C49" s="96">
        <v>700</v>
      </c>
      <c r="D49" s="95">
        <v>70</v>
      </c>
      <c r="E49" s="95">
        <v>630</v>
      </c>
      <c r="F49" s="96">
        <v>0</v>
      </c>
      <c r="G49" s="95">
        <v>725</v>
      </c>
      <c r="H49" s="98">
        <v>0</v>
      </c>
    </row>
    <row r="50" spans="1:8" ht="15" customHeight="1" x14ac:dyDescent="0.25">
      <c r="A50" s="380" t="s">
        <v>79</v>
      </c>
      <c r="B50" s="111">
        <v>50000</v>
      </c>
      <c r="C50" s="96">
        <v>50000</v>
      </c>
      <c r="D50" s="95">
        <v>50000</v>
      </c>
      <c r="E50" s="95">
        <v>0</v>
      </c>
      <c r="F50" s="96">
        <v>0</v>
      </c>
      <c r="G50" s="95">
        <v>0</v>
      </c>
      <c r="H50" s="98">
        <v>0</v>
      </c>
    </row>
    <row r="51" spans="1:8" ht="24" customHeight="1" x14ac:dyDescent="0.25">
      <c r="A51" s="102" t="s">
        <v>80</v>
      </c>
      <c r="B51" s="111">
        <v>8722.27</v>
      </c>
      <c r="C51" s="96">
        <v>0</v>
      </c>
      <c r="D51" s="95">
        <v>0</v>
      </c>
      <c r="E51" s="95">
        <v>0</v>
      </c>
      <c r="F51" s="96">
        <v>0</v>
      </c>
      <c r="G51" s="95">
        <v>3524</v>
      </c>
      <c r="H51" s="98">
        <v>0</v>
      </c>
    </row>
    <row r="52" spans="1:8" ht="24" customHeight="1" x14ac:dyDescent="0.25">
      <c r="A52" s="102" t="s">
        <v>494</v>
      </c>
      <c r="B52" s="111">
        <v>13400</v>
      </c>
      <c r="C52" s="96">
        <v>6700</v>
      </c>
      <c r="D52" s="95">
        <v>0</v>
      </c>
      <c r="E52" s="95">
        <v>6700</v>
      </c>
      <c r="F52" s="96">
        <v>0</v>
      </c>
      <c r="G52" s="95">
        <v>2200</v>
      </c>
      <c r="H52" s="98">
        <v>0</v>
      </c>
    </row>
    <row r="53" spans="1:8" ht="24" customHeight="1" x14ac:dyDescent="0.25">
      <c r="A53" s="102" t="s">
        <v>81</v>
      </c>
      <c r="B53" s="111">
        <v>1690.08</v>
      </c>
      <c r="C53" s="96">
        <v>419.08000000000004</v>
      </c>
      <c r="D53" s="95">
        <v>41.9</v>
      </c>
      <c r="E53" s="95">
        <v>377.18</v>
      </c>
      <c r="F53" s="96">
        <v>0</v>
      </c>
      <c r="G53" s="95">
        <v>553</v>
      </c>
      <c r="H53" s="98">
        <v>0</v>
      </c>
    </row>
    <row r="54" spans="1:8" ht="15" customHeight="1" x14ac:dyDescent="0.25">
      <c r="A54" s="99" t="s">
        <v>82</v>
      </c>
      <c r="B54" s="112" t="s">
        <v>6</v>
      </c>
      <c r="C54" s="113">
        <f t="shared" ref="C54:H54" si="4">SUM(C49:C53)</f>
        <v>57819.08</v>
      </c>
      <c r="D54" s="113">
        <f t="shared" si="4"/>
        <v>50111.9</v>
      </c>
      <c r="E54" s="113">
        <f t="shared" si="4"/>
        <v>7707.18</v>
      </c>
      <c r="F54" s="113">
        <f t="shared" si="4"/>
        <v>0</v>
      </c>
      <c r="G54" s="113">
        <f t="shared" si="4"/>
        <v>7002</v>
      </c>
      <c r="H54" s="114">
        <f t="shared" si="4"/>
        <v>0</v>
      </c>
    </row>
    <row r="55" spans="1:8" ht="18" customHeight="1" x14ac:dyDescent="0.25">
      <c r="A55" s="441" t="s">
        <v>83</v>
      </c>
      <c r="B55" s="442"/>
      <c r="C55" s="442"/>
      <c r="D55" s="442"/>
      <c r="E55" s="442"/>
      <c r="F55" s="442"/>
      <c r="G55" s="442"/>
      <c r="H55" s="443"/>
    </row>
    <row r="56" spans="1:8" ht="15" customHeight="1" x14ac:dyDescent="0.25">
      <c r="A56" s="102" t="s">
        <v>428</v>
      </c>
      <c r="B56" s="111">
        <v>20100</v>
      </c>
      <c r="C56" s="96">
        <v>200</v>
      </c>
      <c r="D56" s="95">
        <v>20</v>
      </c>
      <c r="E56" s="95">
        <v>180</v>
      </c>
      <c r="F56" s="96">
        <v>0</v>
      </c>
      <c r="G56" s="95">
        <v>0</v>
      </c>
      <c r="H56" s="98">
        <v>0</v>
      </c>
    </row>
    <row r="57" spans="1:8" ht="15" customHeight="1" x14ac:dyDescent="0.25">
      <c r="A57" s="102" t="s">
        <v>429</v>
      </c>
      <c r="B57" s="111">
        <v>10500</v>
      </c>
      <c r="C57" s="96">
        <v>300</v>
      </c>
      <c r="D57" s="95">
        <v>120</v>
      </c>
      <c r="E57" s="95">
        <v>180</v>
      </c>
      <c r="F57" s="96">
        <v>0</v>
      </c>
      <c r="G57" s="95">
        <v>0</v>
      </c>
      <c r="H57" s="98">
        <v>0</v>
      </c>
    </row>
    <row r="58" spans="1:8" ht="15" customHeight="1" x14ac:dyDescent="0.25">
      <c r="A58" s="102" t="s">
        <v>84</v>
      </c>
      <c r="B58" s="111">
        <v>120</v>
      </c>
      <c r="C58" s="96">
        <v>120</v>
      </c>
      <c r="D58" s="95">
        <v>30</v>
      </c>
      <c r="E58" s="95">
        <v>90</v>
      </c>
      <c r="F58" s="96">
        <v>0</v>
      </c>
      <c r="G58" s="95">
        <v>90</v>
      </c>
      <c r="H58" s="98">
        <v>0</v>
      </c>
    </row>
    <row r="59" spans="1:8" ht="15" customHeight="1" x14ac:dyDescent="0.25">
      <c r="A59" s="102" t="s">
        <v>430</v>
      </c>
      <c r="B59" s="111">
        <v>10500</v>
      </c>
      <c r="C59" s="96">
        <v>2000</v>
      </c>
      <c r="D59" s="95">
        <v>200</v>
      </c>
      <c r="E59" s="95">
        <v>1800</v>
      </c>
      <c r="F59" s="96">
        <v>0</v>
      </c>
      <c r="G59" s="95">
        <v>500</v>
      </c>
      <c r="H59" s="98">
        <v>0</v>
      </c>
    </row>
    <row r="60" spans="1:8" ht="15" customHeight="1" x14ac:dyDescent="0.25">
      <c r="A60" s="102" t="s">
        <v>431</v>
      </c>
      <c r="B60" s="111">
        <v>1672.2</v>
      </c>
      <c r="C60" s="96">
        <v>1000</v>
      </c>
      <c r="D60" s="95">
        <v>608</v>
      </c>
      <c r="E60" s="95">
        <v>392</v>
      </c>
      <c r="F60" s="96">
        <v>0</v>
      </c>
      <c r="G60" s="95">
        <v>0</v>
      </c>
      <c r="H60" s="98">
        <v>0</v>
      </c>
    </row>
    <row r="61" spans="1:8" ht="15" customHeight="1" x14ac:dyDescent="0.25">
      <c r="A61" s="102" t="s">
        <v>85</v>
      </c>
      <c r="B61" s="111">
        <v>6450</v>
      </c>
      <c r="C61" s="96">
        <v>0</v>
      </c>
      <c r="D61" s="95">
        <v>0</v>
      </c>
      <c r="E61" s="95">
        <v>0</v>
      </c>
      <c r="F61" s="96">
        <v>0</v>
      </c>
      <c r="G61" s="95">
        <v>3986</v>
      </c>
      <c r="H61" s="98">
        <v>0</v>
      </c>
    </row>
    <row r="62" spans="1:8" ht="15" customHeight="1" x14ac:dyDescent="0.25">
      <c r="A62" s="99" t="s">
        <v>86</v>
      </c>
      <c r="B62" s="113" t="s">
        <v>6</v>
      </c>
      <c r="C62" s="113">
        <f t="shared" ref="C62:H62" si="5">SUM(C56:C61)</f>
        <v>3620</v>
      </c>
      <c r="D62" s="113">
        <f t="shared" si="5"/>
        <v>978</v>
      </c>
      <c r="E62" s="113">
        <f t="shared" si="5"/>
        <v>2642</v>
      </c>
      <c r="F62" s="113">
        <f t="shared" si="5"/>
        <v>0</v>
      </c>
      <c r="G62" s="113">
        <f t="shared" si="5"/>
        <v>4576</v>
      </c>
      <c r="H62" s="114">
        <f t="shared" si="5"/>
        <v>0</v>
      </c>
    </row>
    <row r="63" spans="1:8" ht="18" customHeight="1" x14ac:dyDescent="0.25">
      <c r="A63" s="433" t="s">
        <v>56</v>
      </c>
      <c r="B63" s="434"/>
      <c r="C63" s="434"/>
      <c r="D63" s="434"/>
      <c r="E63" s="434"/>
      <c r="F63" s="434"/>
      <c r="G63" s="434"/>
      <c r="H63" s="435"/>
    </row>
    <row r="64" spans="1:8" s="106" customFormat="1" ht="14.25" customHeight="1" x14ac:dyDescent="0.25">
      <c r="A64" s="102" t="s">
        <v>87</v>
      </c>
      <c r="B64" s="95">
        <v>28000</v>
      </c>
      <c r="C64" s="96">
        <v>26600</v>
      </c>
      <c r="D64" s="95">
        <v>5600</v>
      </c>
      <c r="E64" s="95">
        <v>21000</v>
      </c>
      <c r="F64" s="96">
        <v>19000</v>
      </c>
      <c r="G64" s="95">
        <v>0</v>
      </c>
      <c r="H64" s="98">
        <v>0</v>
      </c>
    </row>
    <row r="65" spans="1:8" s="106" customFormat="1" ht="24" customHeight="1" x14ac:dyDescent="0.25">
      <c r="A65" s="103" t="s">
        <v>88</v>
      </c>
      <c r="B65" s="95">
        <v>57999.519999999997</v>
      </c>
      <c r="C65" s="96">
        <v>56479</v>
      </c>
      <c r="D65" s="95">
        <v>28183</v>
      </c>
      <c r="E65" s="95">
        <v>28296</v>
      </c>
      <c r="F65" s="96">
        <v>27465</v>
      </c>
      <c r="G65" s="95">
        <v>0</v>
      </c>
      <c r="H65" s="98">
        <v>0</v>
      </c>
    </row>
    <row r="66" spans="1:8" s="106" customFormat="1" ht="14.25" customHeight="1" x14ac:dyDescent="0.25">
      <c r="A66" s="102" t="s">
        <v>92</v>
      </c>
      <c r="B66" s="95">
        <v>16000</v>
      </c>
      <c r="C66" s="96">
        <v>15750</v>
      </c>
      <c r="D66" s="95">
        <v>1575</v>
      </c>
      <c r="E66" s="95">
        <v>14175</v>
      </c>
      <c r="F66" s="96">
        <v>13765</v>
      </c>
      <c r="G66" s="95">
        <v>0</v>
      </c>
      <c r="H66" s="98">
        <v>0</v>
      </c>
    </row>
    <row r="67" spans="1:8" s="106" customFormat="1" ht="14.25" customHeight="1" x14ac:dyDescent="0.25">
      <c r="A67" s="103" t="s">
        <v>89</v>
      </c>
      <c r="B67" s="95">
        <v>27470.35</v>
      </c>
      <c r="C67" s="96">
        <v>25846</v>
      </c>
      <c r="D67" s="95">
        <v>12698</v>
      </c>
      <c r="E67" s="95">
        <v>13148</v>
      </c>
      <c r="F67" s="96">
        <v>12905</v>
      </c>
      <c r="G67" s="95">
        <v>0</v>
      </c>
      <c r="H67" s="98">
        <v>0</v>
      </c>
    </row>
    <row r="68" spans="1:8" s="106" customFormat="1" ht="14.25" customHeight="1" x14ac:dyDescent="0.25">
      <c r="A68" s="103" t="s">
        <v>221</v>
      </c>
      <c r="B68" s="95">
        <v>210000.08000000002</v>
      </c>
      <c r="C68" s="96">
        <v>80500</v>
      </c>
      <c r="D68" s="95">
        <v>58750</v>
      </c>
      <c r="E68" s="95">
        <v>21750</v>
      </c>
      <c r="F68" s="96">
        <v>18600</v>
      </c>
      <c r="G68" s="95">
        <v>0</v>
      </c>
      <c r="H68" s="98">
        <v>0</v>
      </c>
    </row>
    <row r="69" spans="1:8" s="106" customFormat="1" ht="24" customHeight="1" x14ac:dyDescent="0.25">
      <c r="A69" s="103" t="s">
        <v>90</v>
      </c>
      <c r="B69" s="95">
        <v>43999.12</v>
      </c>
      <c r="C69" s="96">
        <v>42694</v>
      </c>
      <c r="D69" s="95">
        <v>18170</v>
      </c>
      <c r="E69" s="95">
        <v>24524</v>
      </c>
      <c r="F69" s="96">
        <v>24274</v>
      </c>
      <c r="G69" s="95">
        <v>0</v>
      </c>
      <c r="H69" s="98">
        <v>0</v>
      </c>
    </row>
    <row r="70" spans="1:8" s="106" customFormat="1" ht="24" customHeight="1" x14ac:dyDescent="0.25">
      <c r="A70" s="102" t="s">
        <v>91</v>
      </c>
      <c r="B70" s="95">
        <v>37999.54</v>
      </c>
      <c r="C70" s="96">
        <v>35633</v>
      </c>
      <c r="D70" s="95">
        <v>3563</v>
      </c>
      <c r="E70" s="95">
        <v>32070</v>
      </c>
      <c r="F70" s="96">
        <v>31275</v>
      </c>
      <c r="G70" s="95">
        <v>0</v>
      </c>
      <c r="H70" s="98">
        <v>0</v>
      </c>
    </row>
    <row r="71" spans="1:8" s="106" customFormat="1" ht="24" customHeight="1" x14ac:dyDescent="0.25">
      <c r="A71" s="103" t="s">
        <v>337</v>
      </c>
      <c r="B71" s="95">
        <v>51480</v>
      </c>
      <c r="C71" s="96">
        <v>29150</v>
      </c>
      <c r="D71" s="95">
        <v>26243</v>
      </c>
      <c r="E71" s="95">
        <v>2907</v>
      </c>
      <c r="F71" s="96">
        <v>1857</v>
      </c>
      <c r="G71" s="95">
        <v>0</v>
      </c>
      <c r="H71" s="98">
        <v>0</v>
      </c>
    </row>
    <row r="72" spans="1:8" s="106" customFormat="1" ht="14.25" customHeight="1" x14ac:dyDescent="0.25">
      <c r="A72" s="103" t="s">
        <v>93</v>
      </c>
      <c r="B72" s="95">
        <v>6832</v>
      </c>
      <c r="C72" s="96">
        <v>208</v>
      </c>
      <c r="D72" s="95">
        <v>208</v>
      </c>
      <c r="E72" s="95">
        <v>0</v>
      </c>
      <c r="F72" s="96">
        <v>0</v>
      </c>
      <c r="G72" s="95">
        <v>0</v>
      </c>
      <c r="H72" s="98">
        <v>0</v>
      </c>
    </row>
    <row r="73" spans="1:8" s="106" customFormat="1" ht="14.25" customHeight="1" x14ac:dyDescent="0.25">
      <c r="A73" s="103" t="s">
        <v>432</v>
      </c>
      <c r="B73" s="95">
        <v>28403</v>
      </c>
      <c r="C73" s="96">
        <v>750</v>
      </c>
      <c r="D73" s="95">
        <v>750</v>
      </c>
      <c r="E73" s="95">
        <v>0</v>
      </c>
      <c r="F73" s="96">
        <v>0</v>
      </c>
      <c r="G73" s="95">
        <v>0</v>
      </c>
      <c r="H73" s="98">
        <v>0</v>
      </c>
    </row>
    <row r="74" spans="1:8" s="106" customFormat="1" ht="14.25" customHeight="1" x14ac:dyDescent="0.25">
      <c r="A74" s="103" t="s">
        <v>222</v>
      </c>
      <c r="B74" s="95">
        <v>20200</v>
      </c>
      <c r="C74" s="96">
        <v>650</v>
      </c>
      <c r="D74" s="95">
        <v>650</v>
      </c>
      <c r="E74" s="95">
        <v>0</v>
      </c>
      <c r="F74" s="96">
        <v>0</v>
      </c>
      <c r="G74" s="95">
        <v>0</v>
      </c>
      <c r="H74" s="98">
        <v>0</v>
      </c>
    </row>
    <row r="75" spans="1:8" s="106" customFormat="1" ht="24" customHeight="1" x14ac:dyDescent="0.25">
      <c r="A75" s="103" t="s">
        <v>223</v>
      </c>
      <c r="B75" s="95">
        <v>22004</v>
      </c>
      <c r="C75" s="96">
        <v>150</v>
      </c>
      <c r="D75" s="95">
        <v>150</v>
      </c>
      <c r="E75" s="95">
        <v>0</v>
      </c>
      <c r="F75" s="96">
        <v>0</v>
      </c>
      <c r="G75" s="95">
        <v>1000</v>
      </c>
      <c r="H75" s="98">
        <v>0</v>
      </c>
    </row>
    <row r="76" spans="1:8" s="106" customFormat="1" ht="14.25" customHeight="1" x14ac:dyDescent="0.25">
      <c r="A76" s="103" t="s">
        <v>437</v>
      </c>
      <c r="B76" s="95"/>
      <c r="C76" s="96">
        <v>775</v>
      </c>
      <c r="D76" s="95"/>
      <c r="E76" s="95"/>
      <c r="F76" s="96"/>
      <c r="G76" s="95"/>
      <c r="H76" s="98"/>
    </row>
    <row r="77" spans="1:8" s="106" customFormat="1" ht="14.25" customHeight="1" x14ac:dyDescent="0.25">
      <c r="A77" s="103" t="s">
        <v>224</v>
      </c>
      <c r="B77" s="95">
        <v>23768</v>
      </c>
      <c r="C77" s="96">
        <v>425</v>
      </c>
      <c r="D77" s="95">
        <v>425</v>
      </c>
      <c r="E77" s="95">
        <v>0</v>
      </c>
      <c r="F77" s="96">
        <v>0</v>
      </c>
      <c r="G77" s="95">
        <v>0</v>
      </c>
      <c r="H77" s="98">
        <v>0</v>
      </c>
    </row>
    <row r="78" spans="1:8" s="106" customFormat="1" ht="14.25" customHeight="1" x14ac:dyDescent="0.25">
      <c r="A78" s="103" t="s">
        <v>225</v>
      </c>
      <c r="B78" s="95">
        <v>14581</v>
      </c>
      <c r="C78" s="96">
        <v>250</v>
      </c>
      <c r="D78" s="95">
        <v>250</v>
      </c>
      <c r="E78" s="95">
        <v>0</v>
      </c>
      <c r="F78" s="96">
        <v>0</v>
      </c>
      <c r="G78" s="95">
        <v>0</v>
      </c>
      <c r="H78" s="98">
        <v>0</v>
      </c>
    </row>
    <row r="79" spans="1:8" s="106" customFormat="1" ht="14.25" customHeight="1" x14ac:dyDescent="0.25">
      <c r="A79" s="103" t="s">
        <v>94</v>
      </c>
      <c r="B79" s="95">
        <v>8272</v>
      </c>
      <c r="C79" s="96">
        <v>90</v>
      </c>
      <c r="D79" s="95">
        <v>90</v>
      </c>
      <c r="E79" s="95">
        <v>0</v>
      </c>
      <c r="F79" s="96">
        <v>0</v>
      </c>
      <c r="G79" s="95">
        <v>0</v>
      </c>
      <c r="H79" s="98">
        <v>0</v>
      </c>
    </row>
    <row r="80" spans="1:8" s="106" customFormat="1" ht="14.25" customHeight="1" x14ac:dyDescent="0.25">
      <c r="A80" s="103" t="s">
        <v>433</v>
      </c>
      <c r="B80" s="95">
        <v>498926</v>
      </c>
      <c r="C80" s="96">
        <v>66690</v>
      </c>
      <c r="D80" s="95">
        <v>11690</v>
      </c>
      <c r="E80" s="95">
        <v>55000</v>
      </c>
      <c r="F80" s="96">
        <v>0</v>
      </c>
      <c r="G80" s="95">
        <v>0</v>
      </c>
      <c r="H80" s="98">
        <v>0</v>
      </c>
    </row>
    <row r="81" spans="1:11" s="106" customFormat="1" ht="14.25" customHeight="1" x14ac:dyDescent="0.25">
      <c r="A81" s="103" t="s">
        <v>95</v>
      </c>
      <c r="B81" s="95">
        <v>110150</v>
      </c>
      <c r="C81" s="96">
        <v>39749</v>
      </c>
      <c r="D81" s="95">
        <v>2693</v>
      </c>
      <c r="E81" s="95">
        <v>37056</v>
      </c>
      <c r="F81" s="96">
        <v>0</v>
      </c>
      <c r="G81" s="95">
        <v>37056</v>
      </c>
      <c r="H81" s="98">
        <v>0</v>
      </c>
    </row>
    <row r="82" spans="1:11" s="106" customFormat="1" ht="24" customHeight="1" x14ac:dyDescent="0.25">
      <c r="A82" s="103" t="s">
        <v>434</v>
      </c>
      <c r="B82" s="95">
        <v>18200</v>
      </c>
      <c r="C82" s="96">
        <v>150</v>
      </c>
      <c r="D82" s="95">
        <v>150</v>
      </c>
      <c r="E82" s="95">
        <v>0</v>
      </c>
      <c r="F82" s="96">
        <v>0</v>
      </c>
      <c r="G82" s="95">
        <v>0</v>
      </c>
      <c r="H82" s="98">
        <v>0</v>
      </c>
    </row>
    <row r="83" spans="1:11" s="106" customFormat="1" ht="24" customHeight="1" x14ac:dyDescent="0.25">
      <c r="A83" s="103" t="s">
        <v>226</v>
      </c>
      <c r="B83" s="95">
        <v>16681</v>
      </c>
      <c r="C83" s="96">
        <v>3270</v>
      </c>
      <c r="D83" s="95">
        <v>270</v>
      </c>
      <c r="E83" s="95">
        <v>3000</v>
      </c>
      <c r="F83" s="96">
        <v>0</v>
      </c>
      <c r="G83" s="95">
        <v>3000</v>
      </c>
      <c r="H83" s="98">
        <v>0</v>
      </c>
    </row>
    <row r="84" spans="1:11" s="106" customFormat="1" ht="14.25" customHeight="1" x14ac:dyDescent="0.25">
      <c r="A84" s="103" t="s">
        <v>133</v>
      </c>
      <c r="B84" s="95">
        <v>22197</v>
      </c>
      <c r="C84" s="96">
        <v>515</v>
      </c>
      <c r="D84" s="95">
        <v>515</v>
      </c>
      <c r="E84" s="95">
        <v>0</v>
      </c>
      <c r="F84" s="96">
        <v>0</v>
      </c>
      <c r="G84" s="95">
        <v>0</v>
      </c>
      <c r="H84" s="98">
        <v>0</v>
      </c>
    </row>
    <row r="85" spans="1:11" s="106" customFormat="1" ht="14.25" customHeight="1" x14ac:dyDescent="0.25">
      <c r="A85" s="103" t="s">
        <v>435</v>
      </c>
      <c r="B85" s="95">
        <v>35300</v>
      </c>
      <c r="C85" s="96">
        <v>6000</v>
      </c>
      <c r="D85" s="95">
        <v>1000</v>
      </c>
      <c r="E85" s="95">
        <v>5000</v>
      </c>
      <c r="F85" s="96">
        <v>0</v>
      </c>
      <c r="G85" s="95">
        <v>5000</v>
      </c>
      <c r="H85" s="98">
        <v>0</v>
      </c>
    </row>
    <row r="86" spans="1:11" s="106" customFormat="1" ht="14.25" customHeight="1" x14ac:dyDescent="0.25">
      <c r="A86" s="103" t="s">
        <v>436</v>
      </c>
      <c r="B86" s="95">
        <v>689</v>
      </c>
      <c r="C86" s="96">
        <v>500</v>
      </c>
      <c r="D86" s="95">
        <v>77</v>
      </c>
      <c r="E86" s="95">
        <v>423</v>
      </c>
      <c r="F86" s="96">
        <v>0</v>
      </c>
      <c r="G86" s="95">
        <v>0</v>
      </c>
      <c r="H86" s="98">
        <v>0</v>
      </c>
    </row>
    <row r="87" spans="1:11" s="106" customFormat="1" ht="24" customHeight="1" x14ac:dyDescent="0.25">
      <c r="A87" s="103" t="s">
        <v>227</v>
      </c>
      <c r="B87" s="95">
        <v>13597</v>
      </c>
      <c r="C87" s="96">
        <v>295</v>
      </c>
      <c r="D87" s="95">
        <v>295</v>
      </c>
      <c r="E87" s="95">
        <v>0</v>
      </c>
      <c r="F87" s="96">
        <v>0</v>
      </c>
      <c r="G87" s="95">
        <v>0</v>
      </c>
      <c r="H87" s="98">
        <v>0</v>
      </c>
    </row>
    <row r="88" spans="1:11" s="106" customFormat="1" ht="14.25" customHeight="1" x14ac:dyDescent="0.25">
      <c r="A88" s="103" t="s">
        <v>467</v>
      </c>
      <c r="B88" s="95">
        <v>4586.8</v>
      </c>
      <c r="C88" s="96">
        <v>0</v>
      </c>
      <c r="D88" s="95">
        <v>0</v>
      </c>
      <c r="E88" s="95">
        <v>0</v>
      </c>
      <c r="F88" s="96">
        <v>0</v>
      </c>
      <c r="G88" s="95">
        <v>4128</v>
      </c>
      <c r="H88" s="98">
        <v>0</v>
      </c>
    </row>
    <row r="89" spans="1:11" s="106" customFormat="1" ht="14.25" customHeight="1" x14ac:dyDescent="0.25">
      <c r="A89" s="103" t="s">
        <v>340</v>
      </c>
      <c r="B89" s="95">
        <v>10000.200000000001</v>
      </c>
      <c r="C89" s="96">
        <v>0</v>
      </c>
      <c r="D89" s="95">
        <v>0</v>
      </c>
      <c r="E89" s="95">
        <v>0</v>
      </c>
      <c r="F89" s="96">
        <v>0</v>
      </c>
      <c r="G89" s="95">
        <v>9000</v>
      </c>
      <c r="H89" s="98">
        <v>0</v>
      </c>
    </row>
    <row r="90" spans="1:11" ht="15" customHeight="1" x14ac:dyDescent="0.25">
      <c r="A90" s="99" t="s">
        <v>57</v>
      </c>
      <c r="B90" s="100" t="s">
        <v>6</v>
      </c>
      <c r="C90" s="12">
        <f t="shared" ref="C90:H90" si="6">SUM(C64:C89)</f>
        <v>433119</v>
      </c>
      <c r="D90" s="12">
        <f t="shared" si="6"/>
        <v>173995</v>
      </c>
      <c r="E90" s="12">
        <f t="shared" si="6"/>
        <v>258349</v>
      </c>
      <c r="F90" s="12">
        <f t="shared" si="6"/>
        <v>149141</v>
      </c>
      <c r="G90" s="12">
        <f t="shared" si="6"/>
        <v>59184</v>
      </c>
      <c r="H90" s="101">
        <f t="shared" si="6"/>
        <v>0</v>
      </c>
    </row>
    <row r="91" spans="1:11" ht="18" customHeight="1" x14ac:dyDescent="0.25">
      <c r="A91" s="433" t="s">
        <v>58</v>
      </c>
      <c r="B91" s="434"/>
      <c r="C91" s="434"/>
      <c r="D91" s="434"/>
      <c r="E91" s="434"/>
      <c r="F91" s="434"/>
      <c r="G91" s="434"/>
      <c r="H91" s="435"/>
    </row>
    <row r="92" spans="1:11" s="106" customFormat="1" ht="15" customHeight="1" x14ac:dyDescent="0.25">
      <c r="A92" s="103" t="s">
        <v>438</v>
      </c>
      <c r="B92" s="95">
        <v>54000.19</v>
      </c>
      <c r="C92" s="96">
        <v>35257</v>
      </c>
      <c r="D92" s="95">
        <v>26571</v>
      </c>
      <c r="E92" s="95">
        <v>8686</v>
      </c>
      <c r="F92" s="96">
        <v>8161</v>
      </c>
      <c r="G92" s="95">
        <v>0</v>
      </c>
      <c r="H92" s="98">
        <v>0</v>
      </c>
    </row>
    <row r="93" spans="1:11" s="106" customFormat="1" ht="15" customHeight="1" x14ac:dyDescent="0.25">
      <c r="A93" s="103" t="s">
        <v>439</v>
      </c>
      <c r="B93" s="95">
        <v>5510</v>
      </c>
      <c r="C93" s="96">
        <v>1700</v>
      </c>
      <c r="D93" s="95">
        <v>1105</v>
      </c>
      <c r="E93" s="95">
        <v>595</v>
      </c>
      <c r="F93" s="96">
        <v>495</v>
      </c>
      <c r="G93" s="97">
        <v>0</v>
      </c>
      <c r="H93" s="98">
        <v>0</v>
      </c>
      <c r="J93" s="107"/>
      <c r="K93" s="107"/>
    </row>
    <row r="94" spans="1:11" s="106" customFormat="1" ht="15" customHeight="1" x14ac:dyDescent="0.25">
      <c r="A94" s="103" t="s">
        <v>440</v>
      </c>
      <c r="B94" s="95">
        <v>9745</v>
      </c>
      <c r="C94" s="96">
        <v>3068</v>
      </c>
      <c r="D94" s="95">
        <v>1994</v>
      </c>
      <c r="E94" s="95">
        <v>1074</v>
      </c>
      <c r="F94" s="96">
        <v>874</v>
      </c>
      <c r="G94" s="97">
        <v>0</v>
      </c>
      <c r="H94" s="98">
        <v>0</v>
      </c>
      <c r="J94" s="107"/>
      <c r="K94" s="107"/>
    </row>
    <row r="95" spans="1:11" s="106" customFormat="1" ht="15" customHeight="1" x14ac:dyDescent="0.25">
      <c r="A95" s="103" t="s">
        <v>441</v>
      </c>
      <c r="B95" s="95">
        <v>20550</v>
      </c>
      <c r="C95" s="96">
        <v>6473</v>
      </c>
      <c r="D95" s="95">
        <v>4207</v>
      </c>
      <c r="E95" s="95">
        <v>2266</v>
      </c>
      <c r="F95" s="96">
        <v>2116</v>
      </c>
      <c r="G95" s="97">
        <v>0</v>
      </c>
      <c r="H95" s="98">
        <v>0</v>
      </c>
      <c r="J95" s="107"/>
      <c r="K95" s="107"/>
    </row>
    <row r="96" spans="1:11" s="106" customFormat="1" ht="15" customHeight="1" x14ac:dyDescent="0.25">
      <c r="A96" s="103" t="s">
        <v>442</v>
      </c>
      <c r="B96" s="95">
        <v>48328</v>
      </c>
      <c r="C96" s="96">
        <v>14195</v>
      </c>
      <c r="D96" s="95">
        <v>9227</v>
      </c>
      <c r="E96" s="95">
        <v>4968</v>
      </c>
      <c r="F96" s="96">
        <v>4784</v>
      </c>
      <c r="G96" s="97">
        <v>0</v>
      </c>
      <c r="H96" s="98">
        <v>0</v>
      </c>
      <c r="J96" s="107"/>
      <c r="K96" s="107"/>
    </row>
    <row r="97" spans="1:11" s="106" customFormat="1" ht="15" customHeight="1" x14ac:dyDescent="0.25">
      <c r="A97" s="103" t="s">
        <v>443</v>
      </c>
      <c r="B97" s="95">
        <v>12139</v>
      </c>
      <c r="C97" s="96">
        <v>3823</v>
      </c>
      <c r="D97" s="95">
        <v>2485</v>
      </c>
      <c r="E97" s="95">
        <v>1338</v>
      </c>
      <c r="F97" s="96">
        <v>1188</v>
      </c>
      <c r="G97" s="97">
        <v>0</v>
      </c>
      <c r="H97" s="98">
        <v>0</v>
      </c>
    </row>
    <row r="98" spans="1:11" s="106" customFormat="1" ht="15" customHeight="1" x14ac:dyDescent="0.25">
      <c r="A98" s="103" t="s">
        <v>444</v>
      </c>
      <c r="B98" s="95">
        <v>9441</v>
      </c>
      <c r="C98" s="96">
        <v>2938</v>
      </c>
      <c r="D98" s="95">
        <v>1910</v>
      </c>
      <c r="E98" s="95">
        <v>1028</v>
      </c>
      <c r="F98" s="96">
        <v>928</v>
      </c>
      <c r="G98" s="97">
        <v>0</v>
      </c>
      <c r="H98" s="98">
        <v>0</v>
      </c>
    </row>
    <row r="99" spans="1:11" s="106" customFormat="1" ht="15" customHeight="1" x14ac:dyDescent="0.25">
      <c r="A99" s="103" t="s">
        <v>445</v>
      </c>
      <c r="B99" s="95">
        <v>12389</v>
      </c>
      <c r="C99" s="96">
        <v>3903</v>
      </c>
      <c r="D99" s="95">
        <v>2537</v>
      </c>
      <c r="E99" s="95">
        <v>1366</v>
      </c>
      <c r="F99" s="96">
        <v>1166</v>
      </c>
      <c r="G99" s="97">
        <v>0</v>
      </c>
      <c r="H99" s="98">
        <v>0</v>
      </c>
      <c r="J99" s="107"/>
      <c r="K99" s="107"/>
    </row>
    <row r="100" spans="1:11" s="106" customFormat="1" ht="24" customHeight="1" x14ac:dyDescent="0.25">
      <c r="A100" s="103" t="s">
        <v>446</v>
      </c>
      <c r="B100" s="95">
        <v>10544</v>
      </c>
      <c r="C100" s="96">
        <v>3321</v>
      </c>
      <c r="D100" s="95">
        <v>2159</v>
      </c>
      <c r="E100" s="95">
        <v>1162</v>
      </c>
      <c r="F100" s="96">
        <v>1062</v>
      </c>
      <c r="G100" s="95">
        <v>0</v>
      </c>
      <c r="H100" s="98">
        <v>0</v>
      </c>
    </row>
    <row r="101" spans="1:11" s="106" customFormat="1" ht="15" customHeight="1" x14ac:dyDescent="0.25">
      <c r="A101" s="103" t="s">
        <v>447</v>
      </c>
      <c r="B101" s="95">
        <v>16952</v>
      </c>
      <c r="C101" s="96">
        <v>5341</v>
      </c>
      <c r="D101" s="95">
        <v>3205</v>
      </c>
      <c r="E101" s="95">
        <v>2136</v>
      </c>
      <c r="F101" s="96">
        <v>1936</v>
      </c>
      <c r="G101" s="97">
        <v>0</v>
      </c>
      <c r="H101" s="98">
        <v>0</v>
      </c>
    </row>
    <row r="102" spans="1:11" s="106" customFormat="1" ht="15" customHeight="1" x14ac:dyDescent="0.25">
      <c r="A102" s="103" t="s">
        <v>448</v>
      </c>
      <c r="B102" s="95">
        <v>20000</v>
      </c>
      <c r="C102" s="96">
        <v>200</v>
      </c>
      <c r="D102" s="95">
        <v>20</v>
      </c>
      <c r="E102" s="95">
        <v>180</v>
      </c>
      <c r="F102" s="96">
        <v>0</v>
      </c>
      <c r="G102" s="95">
        <v>0</v>
      </c>
      <c r="H102" s="98">
        <v>0</v>
      </c>
    </row>
    <row r="103" spans="1:11" s="106" customFormat="1" ht="15" customHeight="1" x14ac:dyDescent="0.25">
      <c r="A103" s="103" t="s">
        <v>101</v>
      </c>
      <c r="B103" s="95">
        <v>26347</v>
      </c>
      <c r="C103" s="96">
        <v>298</v>
      </c>
      <c r="D103" s="95">
        <v>298</v>
      </c>
      <c r="E103" s="111">
        <v>0</v>
      </c>
      <c r="F103" s="96">
        <v>0</v>
      </c>
      <c r="G103" s="95">
        <v>0</v>
      </c>
      <c r="H103" s="98">
        <v>0</v>
      </c>
      <c r="J103" s="107"/>
      <c r="K103" s="107"/>
    </row>
    <row r="104" spans="1:11" s="106" customFormat="1" ht="15" customHeight="1" x14ac:dyDescent="0.25">
      <c r="A104" s="103" t="s">
        <v>232</v>
      </c>
      <c r="B104" s="95">
        <v>8000</v>
      </c>
      <c r="C104" s="96">
        <v>7800</v>
      </c>
      <c r="D104" s="95">
        <v>780</v>
      </c>
      <c r="E104" s="95">
        <v>7020</v>
      </c>
      <c r="F104" s="96">
        <v>6400</v>
      </c>
      <c r="G104" s="95">
        <v>0</v>
      </c>
      <c r="H104" s="98">
        <v>0</v>
      </c>
    </row>
    <row r="105" spans="1:11" s="106" customFormat="1" ht="15" customHeight="1" x14ac:dyDescent="0.25">
      <c r="A105" s="103" t="s">
        <v>449</v>
      </c>
      <c r="B105" s="95">
        <v>2493</v>
      </c>
      <c r="C105" s="96">
        <v>1993</v>
      </c>
      <c r="D105" s="95">
        <v>247</v>
      </c>
      <c r="E105" s="95">
        <v>1746</v>
      </c>
      <c r="F105" s="96">
        <v>0</v>
      </c>
      <c r="G105" s="95">
        <v>0</v>
      </c>
      <c r="H105" s="98">
        <v>0</v>
      </c>
      <c r="J105" s="107"/>
      <c r="K105" s="107"/>
    </row>
    <row r="106" spans="1:11" s="106" customFormat="1" ht="15" customHeight="1" x14ac:dyDescent="0.25">
      <c r="A106" s="103" t="s">
        <v>335</v>
      </c>
      <c r="B106" s="95">
        <v>199341</v>
      </c>
      <c r="C106" s="96">
        <v>2824</v>
      </c>
      <c r="D106" s="95">
        <v>2824</v>
      </c>
      <c r="E106" s="95">
        <v>0</v>
      </c>
      <c r="F106" s="96">
        <v>0</v>
      </c>
      <c r="G106" s="95">
        <v>0</v>
      </c>
      <c r="H106" s="98">
        <v>0</v>
      </c>
    </row>
    <row r="107" spans="1:11" s="106" customFormat="1" ht="15" customHeight="1" x14ac:dyDescent="0.25">
      <c r="A107" s="103" t="s">
        <v>248</v>
      </c>
      <c r="B107" s="95">
        <v>34000</v>
      </c>
      <c r="C107" s="96">
        <v>33400</v>
      </c>
      <c r="D107" s="95">
        <v>5140</v>
      </c>
      <c r="E107" s="95">
        <v>28260</v>
      </c>
      <c r="F107" s="96">
        <v>27500</v>
      </c>
      <c r="G107" s="95">
        <v>0</v>
      </c>
      <c r="H107" s="98">
        <v>0</v>
      </c>
    </row>
    <row r="108" spans="1:11" s="106" customFormat="1" ht="24" customHeight="1" x14ac:dyDescent="0.25">
      <c r="A108" s="103" t="s">
        <v>450</v>
      </c>
      <c r="B108" s="95">
        <v>23524.79</v>
      </c>
      <c r="C108" s="96">
        <v>200</v>
      </c>
      <c r="D108" s="95">
        <v>200</v>
      </c>
      <c r="E108" s="95">
        <v>0</v>
      </c>
      <c r="F108" s="96">
        <v>0</v>
      </c>
      <c r="G108" s="95">
        <v>0</v>
      </c>
      <c r="H108" s="98">
        <v>0</v>
      </c>
    </row>
    <row r="109" spans="1:11" s="106" customFormat="1" ht="15" customHeight="1" x14ac:dyDescent="0.25">
      <c r="A109" s="103" t="s">
        <v>233</v>
      </c>
      <c r="B109" s="95">
        <v>10000</v>
      </c>
      <c r="C109" s="96">
        <v>9300</v>
      </c>
      <c r="D109" s="95">
        <v>930</v>
      </c>
      <c r="E109" s="95">
        <v>8370</v>
      </c>
      <c r="F109" s="96">
        <v>7500</v>
      </c>
      <c r="G109" s="95">
        <v>0</v>
      </c>
      <c r="H109" s="98">
        <v>0</v>
      </c>
    </row>
    <row r="110" spans="1:11" s="106" customFormat="1" ht="24" customHeight="1" x14ac:dyDescent="0.25">
      <c r="A110" s="103" t="s">
        <v>451</v>
      </c>
      <c r="B110" s="95">
        <v>10000</v>
      </c>
      <c r="C110" s="96">
        <v>9300</v>
      </c>
      <c r="D110" s="95">
        <v>930</v>
      </c>
      <c r="E110" s="95">
        <v>8370</v>
      </c>
      <c r="F110" s="96">
        <v>7500</v>
      </c>
      <c r="G110" s="95">
        <v>0</v>
      </c>
      <c r="H110" s="98">
        <v>0</v>
      </c>
    </row>
    <row r="111" spans="1:11" s="106" customFormat="1" ht="15" customHeight="1" x14ac:dyDescent="0.25">
      <c r="A111" s="103" t="s">
        <v>452</v>
      </c>
      <c r="B111" s="95">
        <v>20000</v>
      </c>
      <c r="C111" s="96">
        <v>200</v>
      </c>
      <c r="D111" s="95">
        <v>20</v>
      </c>
      <c r="E111" s="95">
        <v>180</v>
      </c>
      <c r="F111" s="96">
        <v>0</v>
      </c>
      <c r="G111" s="95">
        <v>0</v>
      </c>
      <c r="H111" s="98">
        <v>0</v>
      </c>
    </row>
    <row r="112" spans="1:11" s="106" customFormat="1" ht="15" customHeight="1" x14ac:dyDescent="0.25">
      <c r="A112" s="103" t="s">
        <v>102</v>
      </c>
      <c r="B112" s="95">
        <v>5557.89</v>
      </c>
      <c r="C112" s="104">
        <v>0</v>
      </c>
      <c r="D112" s="95">
        <v>0</v>
      </c>
      <c r="E112" s="95">
        <v>0</v>
      </c>
      <c r="F112" s="96">
        <v>0</v>
      </c>
      <c r="G112" s="95">
        <v>5002</v>
      </c>
      <c r="H112" s="98">
        <v>1745</v>
      </c>
    </row>
    <row r="113" spans="1:8" s="106" customFormat="1" ht="24" customHeight="1" x14ac:dyDescent="0.25">
      <c r="A113" s="103" t="s">
        <v>96</v>
      </c>
      <c r="B113" s="95">
        <v>51098.369999999995</v>
      </c>
      <c r="C113" s="104">
        <v>0</v>
      </c>
      <c r="D113" s="95">
        <v>0</v>
      </c>
      <c r="E113" s="95">
        <v>0</v>
      </c>
      <c r="F113" s="96">
        <v>0</v>
      </c>
      <c r="G113" s="95">
        <v>44022.789999999994</v>
      </c>
      <c r="H113" s="98">
        <v>41841.99</v>
      </c>
    </row>
    <row r="114" spans="1:8" s="106" customFormat="1" ht="15" customHeight="1" x14ac:dyDescent="0.25">
      <c r="A114" s="103" t="s">
        <v>97</v>
      </c>
      <c r="B114" s="95">
        <v>9549.33</v>
      </c>
      <c r="C114" s="104">
        <v>0</v>
      </c>
      <c r="D114" s="95">
        <v>0</v>
      </c>
      <c r="E114" s="95">
        <v>0</v>
      </c>
      <c r="F114" s="96">
        <v>0</v>
      </c>
      <c r="G114" s="95">
        <v>2756.98</v>
      </c>
      <c r="H114" s="98">
        <v>1236</v>
      </c>
    </row>
    <row r="115" spans="1:8" s="106" customFormat="1" ht="15" customHeight="1" x14ac:dyDescent="0.25">
      <c r="A115" s="103" t="s">
        <v>229</v>
      </c>
      <c r="B115" s="95">
        <v>6959.4000000000005</v>
      </c>
      <c r="C115" s="104">
        <v>0</v>
      </c>
      <c r="D115" s="95">
        <v>0</v>
      </c>
      <c r="E115" s="95">
        <v>0</v>
      </c>
      <c r="F115" s="96">
        <v>0</v>
      </c>
      <c r="G115" s="95">
        <v>1960.08</v>
      </c>
      <c r="H115" s="98">
        <v>1460</v>
      </c>
    </row>
    <row r="116" spans="1:8" s="106" customFormat="1" ht="24" customHeight="1" x14ac:dyDescent="0.25">
      <c r="A116" s="103" t="s">
        <v>98</v>
      </c>
      <c r="B116" s="95">
        <v>19799.650000000001</v>
      </c>
      <c r="C116" s="104">
        <v>0</v>
      </c>
      <c r="D116" s="95">
        <v>0</v>
      </c>
      <c r="E116" s="95">
        <v>0</v>
      </c>
      <c r="F116" s="96">
        <v>0</v>
      </c>
      <c r="G116" s="95">
        <v>7430.9400000000005</v>
      </c>
      <c r="H116" s="98">
        <v>6994.52</v>
      </c>
    </row>
    <row r="117" spans="1:8" s="106" customFormat="1" ht="15" customHeight="1" x14ac:dyDescent="0.25">
      <c r="A117" s="103" t="s">
        <v>99</v>
      </c>
      <c r="B117" s="95">
        <v>9000.4</v>
      </c>
      <c r="C117" s="104">
        <v>0</v>
      </c>
      <c r="D117" s="95">
        <v>0</v>
      </c>
      <c r="E117" s="95">
        <v>0</v>
      </c>
      <c r="F117" s="96">
        <v>0</v>
      </c>
      <c r="G117" s="95">
        <v>3073.92</v>
      </c>
      <c r="H117" s="98">
        <v>2594</v>
      </c>
    </row>
    <row r="118" spans="1:8" s="106" customFormat="1" ht="15" customHeight="1" x14ac:dyDescent="0.25">
      <c r="A118" s="103" t="s">
        <v>230</v>
      </c>
      <c r="B118" s="95">
        <v>25699.68</v>
      </c>
      <c r="C118" s="104">
        <v>0</v>
      </c>
      <c r="D118" s="95">
        <v>0</v>
      </c>
      <c r="E118" s="95">
        <v>0</v>
      </c>
      <c r="F118" s="96">
        <v>0</v>
      </c>
      <c r="G118" s="95">
        <v>7614.4</v>
      </c>
      <c r="H118" s="98">
        <v>7090</v>
      </c>
    </row>
    <row r="119" spans="1:8" s="106" customFormat="1" ht="15" customHeight="1" x14ac:dyDescent="0.25">
      <c r="A119" s="103" t="s">
        <v>231</v>
      </c>
      <c r="B119" s="95">
        <v>5509.8799999999992</v>
      </c>
      <c r="C119" s="104">
        <v>0</v>
      </c>
      <c r="D119" s="95">
        <v>0</v>
      </c>
      <c r="E119" s="95">
        <v>0</v>
      </c>
      <c r="F119" s="96">
        <v>0</v>
      </c>
      <c r="G119" s="95">
        <v>1532.42</v>
      </c>
      <c r="H119" s="98">
        <v>1200</v>
      </c>
    </row>
    <row r="120" spans="1:8" s="106" customFormat="1" ht="24" customHeight="1" x14ac:dyDescent="0.25">
      <c r="A120" s="103" t="s">
        <v>228</v>
      </c>
      <c r="B120" s="95">
        <v>28499.53</v>
      </c>
      <c r="C120" s="104">
        <v>0</v>
      </c>
      <c r="D120" s="95">
        <v>0</v>
      </c>
      <c r="E120" s="95">
        <v>0</v>
      </c>
      <c r="F120" s="96">
        <v>0</v>
      </c>
      <c r="G120" s="95">
        <v>12366.69</v>
      </c>
      <c r="H120" s="98">
        <v>11829.51</v>
      </c>
    </row>
    <row r="121" spans="1:8" s="106" customFormat="1" ht="15" customHeight="1" x14ac:dyDescent="0.25">
      <c r="A121" s="103" t="s">
        <v>100</v>
      </c>
      <c r="B121" s="95">
        <v>16399.75</v>
      </c>
      <c r="C121" s="104">
        <v>0</v>
      </c>
      <c r="D121" s="95">
        <v>0</v>
      </c>
      <c r="E121" s="95">
        <v>0</v>
      </c>
      <c r="F121" s="96">
        <v>0</v>
      </c>
      <c r="G121" s="95">
        <v>7058.17</v>
      </c>
      <c r="H121" s="98">
        <v>6505.87</v>
      </c>
    </row>
    <row r="122" spans="1:8" ht="15" customHeight="1" x14ac:dyDescent="0.25">
      <c r="A122" s="99" t="s">
        <v>60</v>
      </c>
      <c r="B122" s="100" t="s">
        <v>6</v>
      </c>
      <c r="C122" s="12">
        <f t="shared" ref="C122:H122" si="7">SUM(C92:C121)</f>
        <v>145534</v>
      </c>
      <c r="D122" s="12">
        <f t="shared" si="7"/>
        <v>66789</v>
      </c>
      <c r="E122" s="12">
        <f t="shared" si="7"/>
        <v>78745</v>
      </c>
      <c r="F122" s="12">
        <f t="shared" si="7"/>
        <v>71610</v>
      </c>
      <c r="G122" s="12">
        <f t="shared" si="7"/>
        <v>92818.39</v>
      </c>
      <c r="H122" s="101">
        <f t="shared" si="7"/>
        <v>82496.889999999985</v>
      </c>
    </row>
    <row r="123" spans="1:8" ht="18" customHeight="1" x14ac:dyDescent="0.25">
      <c r="A123" s="433" t="s">
        <v>471</v>
      </c>
      <c r="B123" s="434"/>
      <c r="C123" s="434"/>
      <c r="D123" s="434"/>
      <c r="E123" s="434"/>
      <c r="F123" s="434"/>
      <c r="G123" s="434"/>
      <c r="H123" s="435"/>
    </row>
    <row r="124" spans="1:8" ht="15" customHeight="1" x14ac:dyDescent="0.25">
      <c r="A124" s="102" t="s">
        <v>454</v>
      </c>
      <c r="B124" s="95">
        <v>150000</v>
      </c>
      <c r="C124" s="96">
        <v>500</v>
      </c>
      <c r="D124" s="95">
        <v>75</v>
      </c>
      <c r="E124" s="95">
        <v>425</v>
      </c>
      <c r="F124" s="96">
        <v>0</v>
      </c>
      <c r="G124" s="258">
        <v>0</v>
      </c>
      <c r="H124" s="98">
        <v>0</v>
      </c>
    </row>
    <row r="125" spans="1:8" ht="15" customHeight="1" x14ac:dyDescent="0.25">
      <c r="A125" s="99" t="s">
        <v>468</v>
      </c>
      <c r="B125" s="100" t="s">
        <v>6</v>
      </c>
      <c r="C125" s="12">
        <f t="shared" ref="C125:H125" si="8">SUM(C124:C124)</f>
        <v>500</v>
      </c>
      <c r="D125" s="12">
        <f t="shared" si="8"/>
        <v>75</v>
      </c>
      <c r="E125" s="12">
        <f t="shared" si="8"/>
        <v>425</v>
      </c>
      <c r="F125" s="12">
        <f t="shared" si="8"/>
        <v>0</v>
      </c>
      <c r="G125" s="12">
        <f t="shared" si="8"/>
        <v>0</v>
      </c>
      <c r="H125" s="101">
        <f t="shared" si="8"/>
        <v>0</v>
      </c>
    </row>
    <row r="126" spans="1:8" ht="18" customHeight="1" x14ac:dyDescent="0.25">
      <c r="A126" s="433" t="s">
        <v>61</v>
      </c>
      <c r="B126" s="434"/>
      <c r="C126" s="434"/>
      <c r="D126" s="434"/>
      <c r="E126" s="434"/>
      <c r="F126" s="434"/>
      <c r="G126" s="434"/>
      <c r="H126" s="435"/>
    </row>
    <row r="127" spans="1:8" ht="15" customHeight="1" x14ac:dyDescent="0.25">
      <c r="A127" s="335" t="s">
        <v>456</v>
      </c>
      <c r="B127" s="95">
        <v>74999.600000000006</v>
      </c>
      <c r="C127" s="96">
        <v>1844</v>
      </c>
      <c r="D127" s="95">
        <v>1556</v>
      </c>
      <c r="E127" s="95">
        <v>288</v>
      </c>
      <c r="F127" s="96">
        <v>0</v>
      </c>
      <c r="G127" s="95">
        <v>0</v>
      </c>
      <c r="H127" s="98">
        <v>0</v>
      </c>
    </row>
    <row r="128" spans="1:8" s="106" customFormat="1" ht="21" x14ac:dyDescent="0.25">
      <c r="A128" s="102" t="s">
        <v>234</v>
      </c>
      <c r="B128" s="95">
        <v>82391.53</v>
      </c>
      <c r="C128" s="96">
        <v>55500</v>
      </c>
      <c r="D128" s="95">
        <v>37176</v>
      </c>
      <c r="E128" s="95">
        <v>18324</v>
      </c>
      <c r="F128" s="96">
        <v>17524</v>
      </c>
      <c r="G128" s="95">
        <v>0</v>
      </c>
      <c r="H128" s="98">
        <v>0</v>
      </c>
    </row>
    <row r="129" spans="1:8" s="106" customFormat="1" ht="15" customHeight="1" x14ac:dyDescent="0.25">
      <c r="A129" s="102" t="s">
        <v>457</v>
      </c>
      <c r="B129" s="95">
        <v>51410</v>
      </c>
      <c r="C129" s="96">
        <v>5141</v>
      </c>
      <c r="D129" s="95">
        <v>5141</v>
      </c>
      <c r="E129" s="95">
        <v>0</v>
      </c>
      <c r="F129" s="96">
        <v>0</v>
      </c>
      <c r="G129" s="95">
        <v>0</v>
      </c>
      <c r="H129" s="98">
        <v>0</v>
      </c>
    </row>
    <row r="130" spans="1:8" s="106" customFormat="1" ht="15" customHeight="1" x14ac:dyDescent="0.25">
      <c r="A130" s="102" t="s">
        <v>458</v>
      </c>
      <c r="B130" s="95">
        <v>63921</v>
      </c>
      <c r="C130" s="96">
        <v>6393</v>
      </c>
      <c r="D130" s="95">
        <v>6393</v>
      </c>
      <c r="E130" s="95">
        <v>0</v>
      </c>
      <c r="F130" s="96">
        <v>0</v>
      </c>
      <c r="G130" s="95">
        <v>0</v>
      </c>
      <c r="H130" s="98">
        <v>0</v>
      </c>
    </row>
    <row r="131" spans="1:8" s="106" customFormat="1" ht="21" x14ac:dyDescent="0.25">
      <c r="A131" s="102" t="s">
        <v>459</v>
      </c>
      <c r="B131" s="95">
        <v>51806</v>
      </c>
      <c r="C131" s="96">
        <v>5185</v>
      </c>
      <c r="D131" s="95">
        <v>5185</v>
      </c>
      <c r="E131" s="95">
        <v>0</v>
      </c>
      <c r="F131" s="96">
        <v>0</v>
      </c>
      <c r="G131" s="95">
        <v>0</v>
      </c>
      <c r="H131" s="98">
        <v>0</v>
      </c>
    </row>
    <row r="132" spans="1:8" ht="15" customHeight="1" x14ac:dyDescent="0.25">
      <c r="A132" s="99" t="s">
        <v>62</v>
      </c>
      <c r="B132" s="100" t="s">
        <v>6</v>
      </c>
      <c r="C132" s="12">
        <f t="shared" ref="C132:H132" si="9">SUM(C127:C131)</f>
        <v>74063</v>
      </c>
      <c r="D132" s="12">
        <f t="shared" si="9"/>
        <v>55451</v>
      </c>
      <c r="E132" s="12">
        <f t="shared" si="9"/>
        <v>18612</v>
      </c>
      <c r="F132" s="12">
        <f t="shared" si="9"/>
        <v>17524</v>
      </c>
      <c r="G132" s="12">
        <f t="shared" si="9"/>
        <v>0</v>
      </c>
      <c r="H132" s="101">
        <f t="shared" si="9"/>
        <v>0</v>
      </c>
    </row>
    <row r="133" spans="1:8" ht="18" customHeight="1" x14ac:dyDescent="0.25">
      <c r="A133" s="433" t="s">
        <v>103</v>
      </c>
      <c r="B133" s="434"/>
      <c r="C133" s="434"/>
      <c r="D133" s="434"/>
      <c r="E133" s="434"/>
      <c r="F133" s="434"/>
      <c r="G133" s="434"/>
      <c r="H133" s="435"/>
    </row>
    <row r="134" spans="1:8" ht="15" customHeight="1" x14ac:dyDescent="0.25">
      <c r="A134" s="102" t="s">
        <v>495</v>
      </c>
      <c r="B134" s="95">
        <v>6816.99</v>
      </c>
      <c r="C134" s="96">
        <v>6175</v>
      </c>
      <c r="D134" s="95">
        <v>6175</v>
      </c>
      <c r="E134" s="95">
        <v>0</v>
      </c>
      <c r="F134" s="96">
        <v>0</v>
      </c>
      <c r="G134" s="95">
        <v>0</v>
      </c>
      <c r="H134" s="98">
        <v>0</v>
      </c>
    </row>
    <row r="135" spans="1:8" ht="24" customHeight="1" x14ac:dyDescent="0.25">
      <c r="A135" s="102" t="s">
        <v>235</v>
      </c>
      <c r="B135" s="95">
        <v>11358</v>
      </c>
      <c r="C135" s="96">
        <v>7444</v>
      </c>
      <c r="D135" s="95">
        <v>5318</v>
      </c>
      <c r="E135" s="95">
        <v>2126</v>
      </c>
      <c r="F135" s="96">
        <v>0</v>
      </c>
      <c r="G135" s="95">
        <v>0</v>
      </c>
      <c r="H135" s="98">
        <v>0</v>
      </c>
    </row>
    <row r="136" spans="1:8" ht="24" customHeight="1" x14ac:dyDescent="0.25">
      <c r="A136" s="102" t="s">
        <v>460</v>
      </c>
      <c r="B136" s="95">
        <v>10500</v>
      </c>
      <c r="C136" s="96">
        <v>6000</v>
      </c>
      <c r="D136" s="95">
        <v>900</v>
      </c>
      <c r="E136" s="95">
        <v>5100</v>
      </c>
      <c r="F136" s="96">
        <v>4500</v>
      </c>
      <c r="G136" s="95">
        <v>0</v>
      </c>
      <c r="H136" s="98">
        <v>0</v>
      </c>
    </row>
    <row r="137" spans="1:8" ht="15" customHeight="1" x14ac:dyDescent="0.25">
      <c r="A137" s="260" t="s">
        <v>104</v>
      </c>
      <c r="B137" s="95">
        <v>1030.8399999999999</v>
      </c>
      <c r="C137" s="96">
        <v>14</v>
      </c>
      <c r="D137" s="95">
        <v>4</v>
      </c>
      <c r="E137" s="95">
        <v>10</v>
      </c>
      <c r="F137" s="96">
        <v>0</v>
      </c>
      <c r="G137" s="95">
        <v>10</v>
      </c>
      <c r="H137" s="98">
        <v>0</v>
      </c>
    </row>
    <row r="138" spans="1:8" ht="15" customHeight="1" x14ac:dyDescent="0.25">
      <c r="A138" s="260" t="s">
        <v>105</v>
      </c>
      <c r="B138" s="95">
        <v>2000.2</v>
      </c>
      <c r="C138" s="96">
        <v>911</v>
      </c>
      <c r="D138" s="95">
        <v>100</v>
      </c>
      <c r="E138" s="95">
        <v>811</v>
      </c>
      <c r="F138" s="96">
        <v>0</v>
      </c>
      <c r="G138" s="95">
        <v>1000</v>
      </c>
      <c r="H138" s="98">
        <v>0</v>
      </c>
    </row>
    <row r="139" spans="1:8" ht="15" customHeight="1" x14ac:dyDescent="0.25">
      <c r="A139" s="260" t="s">
        <v>106</v>
      </c>
      <c r="B139" s="95">
        <v>9999.85</v>
      </c>
      <c r="C139" s="96">
        <v>4460</v>
      </c>
      <c r="D139" s="95">
        <v>300</v>
      </c>
      <c r="E139" s="95">
        <v>4160</v>
      </c>
      <c r="F139" s="96">
        <v>0</v>
      </c>
      <c r="G139" s="95">
        <v>3500</v>
      </c>
      <c r="H139" s="98">
        <v>0</v>
      </c>
    </row>
    <row r="140" spans="1:8" ht="15" customHeight="1" x14ac:dyDescent="0.25">
      <c r="A140" s="102" t="s">
        <v>107</v>
      </c>
      <c r="B140" s="95">
        <v>1549.99</v>
      </c>
      <c r="C140" s="96">
        <v>450</v>
      </c>
      <c r="D140" s="95">
        <v>90</v>
      </c>
      <c r="E140" s="95">
        <v>360</v>
      </c>
      <c r="F140" s="96">
        <v>0</v>
      </c>
      <c r="G140" s="95">
        <f>540-510</f>
        <v>30</v>
      </c>
      <c r="H140" s="98">
        <v>0</v>
      </c>
    </row>
    <row r="141" spans="1:8" ht="15" customHeight="1" x14ac:dyDescent="0.25">
      <c r="A141" s="102" t="s">
        <v>461</v>
      </c>
      <c r="B141" s="95">
        <v>437325</v>
      </c>
      <c r="C141" s="96">
        <v>7500</v>
      </c>
      <c r="D141" s="95">
        <v>7500</v>
      </c>
      <c r="E141" s="95">
        <v>0</v>
      </c>
      <c r="F141" s="96">
        <v>0</v>
      </c>
      <c r="G141" s="95">
        <v>0</v>
      </c>
      <c r="H141" s="98">
        <v>0</v>
      </c>
    </row>
    <row r="142" spans="1:8" ht="15" customHeight="1" x14ac:dyDescent="0.25">
      <c r="A142" s="102" t="s">
        <v>108</v>
      </c>
      <c r="B142" s="95">
        <v>47500</v>
      </c>
      <c r="C142" s="96">
        <v>20000</v>
      </c>
      <c r="D142" s="95">
        <v>5770</v>
      </c>
      <c r="E142" s="95">
        <v>14230</v>
      </c>
      <c r="F142" s="96">
        <v>13000</v>
      </c>
      <c r="G142" s="95">
        <v>4900</v>
      </c>
      <c r="H142" s="98">
        <v>4000</v>
      </c>
    </row>
    <row r="143" spans="1:8" ht="15" customHeight="1" x14ac:dyDescent="0.25">
      <c r="A143" s="260" t="s">
        <v>236</v>
      </c>
      <c r="B143" s="95">
        <v>4000</v>
      </c>
      <c r="C143" s="96">
        <v>3500</v>
      </c>
      <c r="D143" s="95">
        <v>618</v>
      </c>
      <c r="E143" s="95">
        <v>2882</v>
      </c>
      <c r="F143" s="96">
        <v>0</v>
      </c>
      <c r="G143" s="95">
        <v>2500</v>
      </c>
      <c r="H143" s="98">
        <v>0</v>
      </c>
    </row>
    <row r="144" spans="1:8" ht="15" customHeight="1" x14ac:dyDescent="0.25">
      <c r="A144" s="260" t="s">
        <v>318</v>
      </c>
      <c r="B144" s="95">
        <v>994658.3777999999</v>
      </c>
      <c r="C144" s="96">
        <v>2817</v>
      </c>
      <c r="D144" s="95">
        <v>2817</v>
      </c>
      <c r="E144" s="95">
        <v>0</v>
      </c>
      <c r="F144" s="96">
        <v>0</v>
      </c>
      <c r="G144" s="95">
        <v>7363.2900000000009</v>
      </c>
      <c r="H144" s="98">
        <v>0</v>
      </c>
    </row>
    <row r="145" spans="1:8" ht="15" customHeight="1" x14ac:dyDescent="0.25">
      <c r="A145" s="260" t="s">
        <v>462</v>
      </c>
      <c r="B145" s="95">
        <v>1124000</v>
      </c>
      <c r="C145" s="96">
        <v>671129.51</v>
      </c>
      <c r="D145" s="95">
        <v>33839.339999999997</v>
      </c>
      <c r="E145" s="95">
        <f>622000+15290.17</f>
        <v>637290.17000000004</v>
      </c>
      <c r="F145" s="96">
        <v>0</v>
      </c>
      <c r="G145" s="95">
        <v>646221</v>
      </c>
      <c r="H145" s="98">
        <v>0</v>
      </c>
    </row>
    <row r="146" spans="1:8" ht="15" customHeight="1" thickBot="1" x14ac:dyDescent="0.3">
      <c r="A146" s="99" t="s">
        <v>109</v>
      </c>
      <c r="B146" s="100" t="s">
        <v>6</v>
      </c>
      <c r="C146" s="12">
        <f t="shared" ref="C146:H146" si="10">SUM(C134:C145)</f>
        <v>730400.51</v>
      </c>
      <c r="D146" s="12">
        <f t="shared" si="10"/>
        <v>63431.34</v>
      </c>
      <c r="E146" s="12">
        <f t="shared" si="10"/>
        <v>666969.17000000004</v>
      </c>
      <c r="F146" s="12">
        <f t="shared" si="10"/>
        <v>17500</v>
      </c>
      <c r="G146" s="12">
        <f t="shared" si="10"/>
        <v>665524.29</v>
      </c>
      <c r="H146" s="101">
        <f t="shared" si="10"/>
        <v>4000</v>
      </c>
    </row>
    <row r="147" spans="1:8" ht="25.5" customHeight="1" thickBot="1" x14ac:dyDescent="0.3">
      <c r="A147" s="115" t="s">
        <v>469</v>
      </c>
      <c r="B147" s="116" t="s">
        <v>6</v>
      </c>
      <c r="C147" s="117">
        <f>C146+C132+C122+C90+C62+C54+C47+C36+C31+C11+C125</f>
        <v>2008966.59</v>
      </c>
      <c r="D147" s="117">
        <f t="shared" ref="D147:G147" si="11">D146+D132+D122+D90+D62+D54+D47+D36+D31+D11+D125</f>
        <v>642283.24</v>
      </c>
      <c r="E147" s="117">
        <f t="shared" si="11"/>
        <v>1365908.35</v>
      </c>
      <c r="F147" s="117">
        <f t="shared" si="11"/>
        <v>567520</v>
      </c>
      <c r="G147" s="117">
        <f t="shared" si="11"/>
        <v>1635206.29</v>
      </c>
      <c r="H147" s="118">
        <f>H146+H132+H122+H90+H62+H54+H47+H36+H31+H11+H125</f>
        <v>796587.03999999992</v>
      </c>
    </row>
    <row r="148" spans="1:8" ht="15" customHeight="1" thickBot="1" x14ac:dyDescent="0.3">
      <c r="A148" s="436"/>
      <c r="B148" s="437"/>
      <c r="C148" s="437"/>
      <c r="D148" s="437"/>
      <c r="E148" s="437"/>
      <c r="F148" s="437"/>
      <c r="G148" s="437"/>
      <c r="H148" s="438"/>
    </row>
    <row r="149" spans="1:8" ht="16.5" customHeight="1" x14ac:dyDescent="0.25">
      <c r="A149" s="406" t="s">
        <v>134</v>
      </c>
      <c r="B149" s="439"/>
      <c r="C149" s="439"/>
      <c r="D149" s="439"/>
      <c r="E149" s="439"/>
      <c r="F149" s="439"/>
      <c r="G149" s="439"/>
      <c r="H149" s="440"/>
    </row>
    <row r="150" spans="1:8" ht="21" x14ac:dyDescent="0.25">
      <c r="A150" s="102" t="s">
        <v>135</v>
      </c>
      <c r="B150" s="95">
        <f>5400+24019</f>
        <v>29419</v>
      </c>
      <c r="C150" s="96">
        <v>5505</v>
      </c>
      <c r="D150" s="95">
        <v>0</v>
      </c>
      <c r="E150" s="95">
        <v>5505</v>
      </c>
      <c r="F150" s="96">
        <v>5505</v>
      </c>
      <c r="G150" s="97">
        <v>28241</v>
      </c>
      <c r="H150" s="98">
        <v>28241</v>
      </c>
    </row>
    <row r="151" spans="1:8" ht="24.75" customHeight="1" thickBot="1" x14ac:dyDescent="0.3">
      <c r="A151" s="335" t="s">
        <v>136</v>
      </c>
      <c r="B151" s="95">
        <v>586088.98016000004</v>
      </c>
      <c r="C151" s="96">
        <v>150423</v>
      </c>
      <c r="D151" s="95">
        <v>0</v>
      </c>
      <c r="E151" s="95">
        <v>150423</v>
      </c>
      <c r="F151" s="96">
        <v>150423</v>
      </c>
      <c r="G151" s="97">
        <v>184935</v>
      </c>
      <c r="H151" s="98">
        <v>184935</v>
      </c>
    </row>
    <row r="152" spans="1:8" ht="36" customHeight="1" thickBot="1" x14ac:dyDescent="0.3">
      <c r="A152" s="115" t="s">
        <v>137</v>
      </c>
      <c r="B152" s="116" t="s">
        <v>470</v>
      </c>
      <c r="C152" s="117">
        <f t="shared" ref="C152:H152" si="12">SUM(C150:C151)</f>
        <v>155928</v>
      </c>
      <c r="D152" s="117">
        <f t="shared" si="12"/>
        <v>0</v>
      </c>
      <c r="E152" s="117">
        <f t="shared" si="12"/>
        <v>155928</v>
      </c>
      <c r="F152" s="117">
        <f t="shared" si="12"/>
        <v>155928</v>
      </c>
      <c r="G152" s="117">
        <f t="shared" si="12"/>
        <v>213176</v>
      </c>
      <c r="H152" s="118">
        <f t="shared" si="12"/>
        <v>213176</v>
      </c>
    </row>
    <row r="153" spans="1:8" ht="15" customHeight="1" thickBot="1" x14ac:dyDescent="0.3">
      <c r="A153" s="436"/>
      <c r="B153" s="437"/>
      <c r="C153" s="437"/>
      <c r="D153" s="437"/>
      <c r="E153" s="437"/>
      <c r="F153" s="437"/>
      <c r="G153" s="437"/>
      <c r="H153" s="438"/>
    </row>
    <row r="154" spans="1:8" ht="22.5" customHeight="1" thickBot="1" x14ac:dyDescent="0.3">
      <c r="A154" s="115" t="s">
        <v>37</v>
      </c>
      <c r="B154" s="116" t="s">
        <v>6</v>
      </c>
      <c r="C154" s="117">
        <f t="shared" ref="C154:H154" si="13">C152+C147</f>
        <v>2164894.59</v>
      </c>
      <c r="D154" s="117">
        <f t="shared" si="13"/>
        <v>642283.24</v>
      </c>
      <c r="E154" s="117">
        <f t="shared" si="13"/>
        <v>1521836.35</v>
      </c>
      <c r="F154" s="117">
        <f t="shared" si="13"/>
        <v>723448</v>
      </c>
      <c r="G154" s="117">
        <f t="shared" si="13"/>
        <v>1848382.29</v>
      </c>
      <c r="H154" s="118">
        <f t="shared" si="13"/>
        <v>1009763.0399999999</v>
      </c>
    </row>
    <row r="156" spans="1:8" x14ac:dyDescent="0.25">
      <c r="A156" s="108"/>
    </row>
  </sheetData>
  <mergeCells count="22">
    <mergeCell ref="A37:H37"/>
    <mergeCell ref="A1:H2"/>
    <mergeCell ref="A4:A5"/>
    <mergeCell ref="B4:B5"/>
    <mergeCell ref="C4:C5"/>
    <mergeCell ref="D4:D5"/>
    <mergeCell ref="E4:F4"/>
    <mergeCell ref="G4:H4"/>
    <mergeCell ref="A6:H6"/>
    <mergeCell ref="A7:H7"/>
    <mergeCell ref="A12:H12"/>
    <mergeCell ref="A32:H32"/>
    <mergeCell ref="A133:H133"/>
    <mergeCell ref="A148:H148"/>
    <mergeCell ref="A149:H149"/>
    <mergeCell ref="A153:H153"/>
    <mergeCell ref="A48:H48"/>
    <mergeCell ref="A55:H55"/>
    <mergeCell ref="A63:H63"/>
    <mergeCell ref="A91:H91"/>
    <mergeCell ref="A123:H123"/>
    <mergeCell ref="A126:H126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99" firstPageNumber="9" fitToHeight="0" orientation="landscape" useFirstPageNumber="1" r:id="rId1"/>
  <headerFooter>
    <oddHeader>&amp;L&amp;"Tahoma,Kurzíva"&amp;9Návrh rozpočtu na rok 2020
Příloha č. 10&amp;R&amp;"Tahoma,Kurzíva"&amp;9Přehled akcí spolufinancovaných z evropských finančních zdrojů z pohledu způsobu financování
a přehled dalších akcí předfinancovaných z úvěru v roce 2020</oddHeader>
    <oddFooter>&amp;C&amp;"Tahoma,Obyčejné"&amp;10&amp;P</oddFooter>
  </headerFooter>
  <rowBreaks count="6" manualBreakCount="6">
    <brk id="25" max="7" man="1"/>
    <brk id="47" max="7" man="1"/>
    <brk id="69" max="7" man="1"/>
    <brk id="92" max="7" man="1"/>
    <brk id="115" max="7" man="1"/>
    <brk id="1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zoomScaleSheetLayoutView="100" workbookViewId="0">
      <selection activeCell="C25" sqref="C25"/>
    </sheetView>
  </sheetViews>
  <sheetFormatPr defaultRowHeight="12.75" x14ac:dyDescent="0.2"/>
  <cols>
    <col min="1" max="1" width="6.5703125" style="64" customWidth="1"/>
    <col min="2" max="2" width="6.140625" style="65" customWidth="1"/>
    <col min="3" max="3" width="36.7109375" style="65" customWidth="1"/>
    <col min="4" max="4" width="10.7109375" style="64" customWidth="1"/>
    <col min="5" max="7" width="9.7109375" style="64" customWidth="1"/>
    <col min="8" max="8" width="24.42578125" style="67" bestFit="1" customWidth="1"/>
    <col min="9" max="16384" width="9.140625" style="64"/>
  </cols>
  <sheetData>
    <row r="1" spans="1:9" ht="42" customHeight="1" x14ac:dyDescent="0.2">
      <c r="A1" s="476" t="s">
        <v>379</v>
      </c>
      <c r="B1" s="476"/>
      <c r="C1" s="476"/>
      <c r="D1" s="476"/>
      <c r="E1" s="476"/>
      <c r="F1" s="476"/>
      <c r="G1" s="476"/>
      <c r="H1" s="476"/>
      <c r="I1" s="81"/>
    </row>
    <row r="2" spans="1:9" ht="13.5" customHeight="1" thickBot="1" x14ac:dyDescent="0.25">
      <c r="H2" s="85" t="s">
        <v>36</v>
      </c>
    </row>
    <row r="3" spans="1:9" ht="21" customHeight="1" x14ac:dyDescent="0.2">
      <c r="A3" s="418" t="s">
        <v>0</v>
      </c>
      <c r="B3" s="477" t="s">
        <v>110</v>
      </c>
      <c r="C3" s="479" t="s">
        <v>111</v>
      </c>
      <c r="D3" s="422" t="s">
        <v>380</v>
      </c>
      <c r="E3" s="481" t="s">
        <v>207</v>
      </c>
      <c r="F3" s="482"/>
      <c r="G3" s="483"/>
      <c r="H3" s="484" t="s">
        <v>45</v>
      </c>
    </row>
    <row r="4" spans="1:9" ht="21" customHeight="1" x14ac:dyDescent="0.2">
      <c r="A4" s="419"/>
      <c r="B4" s="478"/>
      <c r="C4" s="480"/>
      <c r="D4" s="426"/>
      <c r="E4" s="47" t="s">
        <v>47</v>
      </c>
      <c r="F4" s="47" t="s">
        <v>215</v>
      </c>
      <c r="G4" s="47" t="s">
        <v>381</v>
      </c>
      <c r="H4" s="485"/>
    </row>
    <row r="5" spans="1:9" s="65" customFormat="1" ht="18" customHeight="1" x14ac:dyDescent="0.25">
      <c r="A5" s="465" t="s">
        <v>48</v>
      </c>
      <c r="B5" s="466"/>
      <c r="C5" s="466"/>
      <c r="D5" s="466"/>
      <c r="E5" s="466"/>
      <c r="F5" s="466"/>
      <c r="G5" s="466"/>
      <c r="H5" s="467"/>
    </row>
    <row r="6" spans="1:9" s="65" customFormat="1" ht="24" customHeight="1" x14ac:dyDescent="0.25">
      <c r="A6" s="391">
        <v>44</v>
      </c>
      <c r="B6" s="242" t="s">
        <v>112</v>
      </c>
      <c r="C6" s="68" t="s">
        <v>473</v>
      </c>
      <c r="D6" s="82">
        <v>2000</v>
      </c>
      <c r="E6" s="83">
        <v>20000</v>
      </c>
      <c r="F6" s="83">
        <v>20000</v>
      </c>
      <c r="G6" s="83">
        <v>10000</v>
      </c>
      <c r="H6" s="84" t="s">
        <v>472</v>
      </c>
    </row>
    <row r="7" spans="1:9" s="65" customFormat="1" ht="15.75" customHeight="1" x14ac:dyDescent="0.25">
      <c r="A7" s="462" t="s">
        <v>49</v>
      </c>
      <c r="B7" s="463"/>
      <c r="C7" s="464"/>
      <c r="D7" s="247">
        <f>SUM(D6:D6)</f>
        <v>2000</v>
      </c>
      <c r="E7" s="247">
        <f>SUM(E6:E6)</f>
        <v>20000</v>
      </c>
      <c r="F7" s="247">
        <f>SUM(F6:F6)</f>
        <v>20000</v>
      </c>
      <c r="G7" s="247">
        <f>SUM(G6:G6)</f>
        <v>10000</v>
      </c>
      <c r="H7" s="244"/>
    </row>
    <row r="8" spans="1:9" s="65" customFormat="1" ht="18" customHeight="1" x14ac:dyDescent="0.25">
      <c r="A8" s="465" t="s">
        <v>66</v>
      </c>
      <c r="B8" s="466"/>
      <c r="C8" s="466"/>
      <c r="D8" s="466"/>
      <c r="E8" s="466"/>
      <c r="F8" s="466"/>
      <c r="G8" s="466"/>
      <c r="H8" s="467"/>
    </row>
    <row r="9" spans="1:9" s="65" customFormat="1" ht="15" customHeight="1" x14ac:dyDescent="0.25">
      <c r="A9" s="391">
        <v>63</v>
      </c>
      <c r="B9" s="245" t="s">
        <v>114</v>
      </c>
      <c r="C9" s="68" t="s">
        <v>116</v>
      </c>
      <c r="D9" s="82">
        <v>15000</v>
      </c>
      <c r="E9" s="83">
        <v>15000</v>
      </c>
      <c r="F9" s="83">
        <v>15000</v>
      </c>
      <c r="G9" s="83">
        <v>15000</v>
      </c>
      <c r="H9" s="243" t="s">
        <v>50</v>
      </c>
    </row>
    <row r="10" spans="1:9" s="65" customFormat="1" ht="15" customHeight="1" x14ac:dyDescent="0.25">
      <c r="A10" s="391">
        <v>66</v>
      </c>
      <c r="B10" s="245" t="s">
        <v>114</v>
      </c>
      <c r="C10" s="68" t="s">
        <v>238</v>
      </c>
      <c r="D10" s="82">
        <v>25000</v>
      </c>
      <c r="E10" s="83">
        <v>20000</v>
      </c>
      <c r="F10" s="83">
        <v>20000</v>
      </c>
      <c r="G10" s="83">
        <v>30000</v>
      </c>
      <c r="H10" s="243" t="s">
        <v>50</v>
      </c>
    </row>
    <row r="11" spans="1:9" s="65" customFormat="1" ht="45" customHeight="1" x14ac:dyDescent="0.25">
      <c r="A11" s="474">
        <v>68</v>
      </c>
      <c r="B11" s="246" t="s">
        <v>115</v>
      </c>
      <c r="C11" s="68" t="s">
        <v>239</v>
      </c>
      <c r="D11" s="82">
        <v>17299</v>
      </c>
      <c r="E11" s="83">
        <v>17299</v>
      </c>
      <c r="F11" s="83">
        <v>17299</v>
      </c>
      <c r="G11" s="83">
        <v>17299</v>
      </c>
      <c r="H11" s="84" t="s">
        <v>50</v>
      </c>
    </row>
    <row r="12" spans="1:9" s="65" customFormat="1" ht="45" customHeight="1" x14ac:dyDescent="0.25">
      <c r="A12" s="475"/>
      <c r="B12" s="246" t="s">
        <v>115</v>
      </c>
      <c r="C12" s="68" t="s">
        <v>240</v>
      </c>
      <c r="D12" s="82">
        <v>6450</v>
      </c>
      <c r="E12" s="83">
        <v>6450</v>
      </c>
      <c r="F12" s="83">
        <v>6450</v>
      </c>
      <c r="G12" s="83">
        <v>6450</v>
      </c>
      <c r="H12" s="84" t="s">
        <v>50</v>
      </c>
    </row>
    <row r="13" spans="1:9" s="65" customFormat="1" ht="24" customHeight="1" x14ac:dyDescent="0.25">
      <c r="A13" s="391">
        <v>71</v>
      </c>
      <c r="B13" s="245" t="s">
        <v>115</v>
      </c>
      <c r="C13" s="68" t="s">
        <v>241</v>
      </c>
      <c r="D13" s="82">
        <v>19000</v>
      </c>
      <c r="E13" s="83">
        <v>19000</v>
      </c>
      <c r="F13" s="83">
        <v>19000</v>
      </c>
      <c r="G13" s="83">
        <v>19000</v>
      </c>
      <c r="H13" s="243" t="s">
        <v>242</v>
      </c>
    </row>
    <row r="14" spans="1:9" s="65" customFormat="1" ht="24" customHeight="1" x14ac:dyDescent="0.25">
      <c r="A14" s="391">
        <v>72</v>
      </c>
      <c r="B14" s="245" t="s">
        <v>115</v>
      </c>
      <c r="C14" s="68" t="s">
        <v>243</v>
      </c>
      <c r="D14" s="82">
        <v>500</v>
      </c>
      <c r="E14" s="83">
        <v>500</v>
      </c>
      <c r="F14" s="83">
        <v>500</v>
      </c>
      <c r="G14" s="83">
        <v>500</v>
      </c>
      <c r="H14" s="84" t="s">
        <v>50</v>
      </c>
    </row>
    <row r="15" spans="1:9" s="65" customFormat="1" ht="34.5" customHeight="1" x14ac:dyDescent="0.25">
      <c r="A15" s="391">
        <v>77</v>
      </c>
      <c r="B15" s="245" t="s">
        <v>112</v>
      </c>
      <c r="C15" s="68" t="s">
        <v>390</v>
      </c>
      <c r="D15" s="82">
        <v>38000</v>
      </c>
      <c r="E15" s="83">
        <v>0</v>
      </c>
      <c r="F15" s="83">
        <v>0</v>
      </c>
      <c r="G15" s="83">
        <v>0</v>
      </c>
      <c r="H15" s="84" t="s">
        <v>50</v>
      </c>
    </row>
    <row r="16" spans="1:9" s="65" customFormat="1" ht="24" customHeight="1" x14ac:dyDescent="0.25">
      <c r="A16" s="391">
        <v>82</v>
      </c>
      <c r="B16" s="245" t="s">
        <v>112</v>
      </c>
      <c r="C16" s="68" t="s">
        <v>244</v>
      </c>
      <c r="D16" s="82">
        <v>29000</v>
      </c>
      <c r="E16" s="83">
        <v>18000</v>
      </c>
      <c r="F16" s="83">
        <v>139000</v>
      </c>
      <c r="G16" s="83">
        <v>204000</v>
      </c>
      <c r="H16" s="84" t="s">
        <v>403</v>
      </c>
    </row>
    <row r="17" spans="1:8" s="65" customFormat="1" ht="24" customHeight="1" x14ac:dyDescent="0.25">
      <c r="A17" s="391">
        <v>100</v>
      </c>
      <c r="B17" s="246" t="s">
        <v>113</v>
      </c>
      <c r="C17" s="68" t="s">
        <v>382</v>
      </c>
      <c r="D17" s="82">
        <v>800</v>
      </c>
      <c r="E17" s="83">
        <v>1000</v>
      </c>
      <c r="F17" s="83">
        <v>49000</v>
      </c>
      <c r="G17" s="83">
        <v>149000</v>
      </c>
      <c r="H17" s="243" t="s">
        <v>383</v>
      </c>
    </row>
    <row r="18" spans="1:8" s="65" customFormat="1" ht="24" customHeight="1" x14ac:dyDescent="0.25">
      <c r="A18" s="391">
        <v>101</v>
      </c>
      <c r="B18" s="246" t="s">
        <v>113</v>
      </c>
      <c r="C18" s="68" t="s">
        <v>69</v>
      </c>
      <c r="D18" s="82">
        <v>500</v>
      </c>
      <c r="E18" s="83">
        <v>32350</v>
      </c>
      <c r="F18" s="83">
        <v>69550</v>
      </c>
      <c r="G18" s="83">
        <v>0</v>
      </c>
      <c r="H18" s="243" t="s">
        <v>122</v>
      </c>
    </row>
    <row r="19" spans="1:8" s="65" customFormat="1" ht="15.75" customHeight="1" x14ac:dyDescent="0.25">
      <c r="A19" s="462" t="s">
        <v>51</v>
      </c>
      <c r="B19" s="463"/>
      <c r="C19" s="464"/>
      <c r="D19" s="247">
        <f>SUM(D9:D18)</f>
        <v>151549</v>
      </c>
      <c r="E19" s="247">
        <f>SUM(E9:E18)</f>
        <v>129599</v>
      </c>
      <c r="F19" s="247">
        <f>SUM(F9:F18)</f>
        <v>335799</v>
      </c>
      <c r="G19" s="247">
        <f>SUM(G9:G18)</f>
        <v>441249</v>
      </c>
      <c r="H19" s="244"/>
    </row>
    <row r="20" spans="1:8" s="65" customFormat="1" ht="18" customHeight="1" x14ac:dyDescent="0.25">
      <c r="A20" s="465" t="s">
        <v>52</v>
      </c>
      <c r="B20" s="466"/>
      <c r="C20" s="466"/>
      <c r="D20" s="466"/>
      <c r="E20" s="466"/>
      <c r="F20" s="466"/>
      <c r="G20" s="466"/>
      <c r="H20" s="467"/>
    </row>
    <row r="21" spans="1:8" s="65" customFormat="1" ht="15" customHeight="1" x14ac:dyDescent="0.25">
      <c r="A21" s="391">
        <v>139</v>
      </c>
      <c r="B21" s="242" t="s">
        <v>113</v>
      </c>
      <c r="C21" s="68" t="s">
        <v>384</v>
      </c>
      <c r="D21" s="82">
        <v>200</v>
      </c>
      <c r="E21" s="83">
        <v>650</v>
      </c>
      <c r="F21" s="83">
        <v>94000</v>
      </c>
      <c r="G21" s="83">
        <v>0</v>
      </c>
      <c r="H21" s="84" t="s">
        <v>385</v>
      </c>
    </row>
    <row r="22" spans="1:8" s="65" customFormat="1" ht="15" customHeight="1" x14ac:dyDescent="0.25">
      <c r="A22" s="391">
        <v>140</v>
      </c>
      <c r="B22" s="242" t="s">
        <v>113</v>
      </c>
      <c r="C22" s="68" t="s">
        <v>386</v>
      </c>
      <c r="D22" s="82">
        <v>500</v>
      </c>
      <c r="E22" s="83">
        <v>350</v>
      </c>
      <c r="F22" s="83">
        <v>99000</v>
      </c>
      <c r="G22" s="83">
        <v>0</v>
      </c>
      <c r="H22" s="84" t="s">
        <v>245</v>
      </c>
    </row>
    <row r="23" spans="1:8" s="65" customFormat="1" ht="15.75" customHeight="1" x14ac:dyDescent="0.25">
      <c r="A23" s="462" t="s">
        <v>53</v>
      </c>
      <c r="B23" s="463"/>
      <c r="C23" s="464"/>
      <c r="D23" s="247">
        <f>SUM(D21:D22)</f>
        <v>700</v>
      </c>
      <c r="E23" s="247">
        <f>SUM(E21:E22)</f>
        <v>1000</v>
      </c>
      <c r="F23" s="247">
        <f>SUM(F21:F22)</f>
        <v>193000</v>
      </c>
      <c r="G23" s="247">
        <f>SUM(G21:G22)</f>
        <v>0</v>
      </c>
      <c r="H23" s="244"/>
    </row>
    <row r="24" spans="1:8" s="65" customFormat="1" ht="18" customHeight="1" x14ac:dyDescent="0.25">
      <c r="A24" s="465" t="s">
        <v>103</v>
      </c>
      <c r="B24" s="466"/>
      <c r="C24" s="466"/>
      <c r="D24" s="466"/>
      <c r="E24" s="466"/>
      <c r="F24" s="466"/>
      <c r="G24" s="466"/>
      <c r="H24" s="467"/>
    </row>
    <row r="25" spans="1:8" s="65" customFormat="1" ht="24" customHeight="1" x14ac:dyDescent="0.25">
      <c r="A25" s="391">
        <v>580</v>
      </c>
      <c r="B25" s="242" t="s">
        <v>114</v>
      </c>
      <c r="C25" s="248" t="s">
        <v>387</v>
      </c>
      <c r="D25" s="82">
        <v>3000</v>
      </c>
      <c r="E25" s="83">
        <v>3000</v>
      </c>
      <c r="F25" s="83">
        <v>3000</v>
      </c>
      <c r="G25" s="83">
        <v>3000</v>
      </c>
      <c r="H25" s="84" t="s">
        <v>50</v>
      </c>
    </row>
    <row r="26" spans="1:8" s="65" customFormat="1" ht="15" customHeight="1" x14ac:dyDescent="0.25">
      <c r="A26" s="391">
        <v>587</v>
      </c>
      <c r="B26" s="242" t="s">
        <v>114</v>
      </c>
      <c r="C26" s="248" t="s">
        <v>388</v>
      </c>
      <c r="D26" s="82">
        <v>1430</v>
      </c>
      <c r="E26" s="83">
        <v>1430</v>
      </c>
      <c r="F26" s="83">
        <v>1430</v>
      </c>
      <c r="G26" s="83">
        <v>1430</v>
      </c>
      <c r="H26" s="84" t="s">
        <v>50</v>
      </c>
    </row>
    <row r="27" spans="1:8" s="65" customFormat="1" ht="15" customHeight="1" x14ac:dyDescent="0.25">
      <c r="A27" s="391">
        <v>598</v>
      </c>
      <c r="B27" s="242" t="s">
        <v>114</v>
      </c>
      <c r="C27" s="68" t="s">
        <v>389</v>
      </c>
      <c r="D27" s="82">
        <v>400</v>
      </c>
      <c r="E27" s="249">
        <v>400</v>
      </c>
      <c r="F27" s="249">
        <v>400</v>
      </c>
      <c r="G27" s="249">
        <v>400</v>
      </c>
      <c r="H27" s="243" t="s">
        <v>50</v>
      </c>
    </row>
    <row r="28" spans="1:8" s="65" customFormat="1" ht="15.75" customHeight="1" thickBot="1" x14ac:dyDescent="0.3">
      <c r="A28" s="468" t="s">
        <v>109</v>
      </c>
      <c r="B28" s="469"/>
      <c r="C28" s="470"/>
      <c r="D28" s="250">
        <f>SUM(D25:D27)</f>
        <v>4830</v>
      </c>
      <c r="E28" s="250">
        <f>SUM(E25:E27)</f>
        <v>4830</v>
      </c>
      <c r="F28" s="250">
        <f>SUM(F25:F27)</f>
        <v>4830</v>
      </c>
      <c r="G28" s="250">
        <f>SUM(G25:G27)</f>
        <v>4830</v>
      </c>
      <c r="H28" s="251"/>
    </row>
    <row r="29" spans="1:8" s="65" customFormat="1" ht="9" customHeight="1" thickBot="1" x14ac:dyDescent="0.3">
      <c r="A29" s="252"/>
      <c r="B29" s="253"/>
      <c r="C29" s="253"/>
      <c r="D29" s="253"/>
      <c r="E29" s="253"/>
      <c r="F29" s="253"/>
      <c r="G29" s="253"/>
      <c r="H29" s="254"/>
    </row>
    <row r="30" spans="1:8" s="257" customFormat="1" ht="18.75" customHeight="1" thickBot="1" x14ac:dyDescent="0.3">
      <c r="A30" s="471" t="s">
        <v>37</v>
      </c>
      <c r="B30" s="472"/>
      <c r="C30" s="473"/>
      <c r="D30" s="255">
        <f>D7+D19+D23+D28</f>
        <v>159079</v>
      </c>
      <c r="E30" s="255">
        <f>E7+E19+E23+E28</f>
        <v>155429</v>
      </c>
      <c r="F30" s="255">
        <f>F7+F19+F23+F28</f>
        <v>553629</v>
      </c>
      <c r="G30" s="255">
        <f>G7+G19+G23+G28</f>
        <v>456079</v>
      </c>
      <c r="H30" s="256"/>
    </row>
    <row r="31" spans="1:8" ht="12" customHeight="1" x14ac:dyDescent="0.2">
      <c r="A31" s="69"/>
      <c r="B31" s="69"/>
      <c r="C31" s="70"/>
      <c r="D31" s="71"/>
      <c r="E31" s="72"/>
      <c r="F31" s="72"/>
      <c r="G31" s="72"/>
      <c r="H31" s="73"/>
    </row>
    <row r="32" spans="1:8" x14ac:dyDescent="0.2">
      <c r="A32" s="74" t="s">
        <v>117</v>
      </c>
      <c r="B32" s="75"/>
      <c r="C32" s="76"/>
      <c r="D32" s="77"/>
      <c r="E32" s="77"/>
      <c r="F32" s="77"/>
      <c r="G32" s="77"/>
      <c r="H32" s="78"/>
    </row>
    <row r="33" spans="1:8" x14ac:dyDescent="0.2">
      <c r="A33" s="79" t="s">
        <v>113</v>
      </c>
      <c r="B33" s="75" t="s">
        <v>118</v>
      </c>
      <c r="C33" s="75"/>
      <c r="D33" s="77"/>
      <c r="E33" s="77"/>
      <c r="F33" s="77"/>
      <c r="G33" s="77"/>
      <c r="H33" s="78"/>
    </row>
    <row r="34" spans="1:8" x14ac:dyDescent="0.2">
      <c r="A34" s="79" t="s">
        <v>114</v>
      </c>
      <c r="B34" s="75" t="s">
        <v>119</v>
      </c>
      <c r="C34" s="75"/>
      <c r="D34" s="77"/>
      <c r="E34" s="77"/>
      <c r="F34" s="77"/>
      <c r="G34" s="77"/>
      <c r="H34" s="78"/>
    </row>
    <row r="35" spans="1:8" x14ac:dyDescent="0.2">
      <c r="A35" s="79" t="s">
        <v>112</v>
      </c>
      <c r="B35" s="75" t="s">
        <v>120</v>
      </c>
      <c r="C35" s="75"/>
      <c r="D35" s="74"/>
      <c r="E35" s="80"/>
      <c r="F35" s="74"/>
      <c r="G35" s="74"/>
      <c r="H35" s="78"/>
    </row>
    <row r="36" spans="1:8" x14ac:dyDescent="0.2">
      <c r="A36" s="79" t="s">
        <v>115</v>
      </c>
      <c r="B36" s="75" t="s">
        <v>121</v>
      </c>
      <c r="C36" s="75"/>
      <c r="D36" s="74"/>
      <c r="E36" s="80"/>
      <c r="F36" s="74"/>
      <c r="G36" s="74"/>
      <c r="H36" s="78"/>
    </row>
    <row r="37" spans="1:8" x14ac:dyDescent="0.2">
      <c r="E37" s="66"/>
    </row>
    <row r="38" spans="1:8" x14ac:dyDescent="0.2">
      <c r="E38" s="66"/>
    </row>
    <row r="39" spans="1:8" x14ac:dyDescent="0.2">
      <c r="E39" s="66"/>
    </row>
    <row r="40" spans="1:8" x14ac:dyDescent="0.2">
      <c r="E40" s="66"/>
    </row>
    <row r="41" spans="1:8" x14ac:dyDescent="0.2">
      <c r="E41" s="66"/>
    </row>
    <row r="42" spans="1:8" x14ac:dyDescent="0.2">
      <c r="E42" s="66"/>
    </row>
    <row r="43" spans="1:8" x14ac:dyDescent="0.2">
      <c r="E43" s="66"/>
    </row>
    <row r="44" spans="1:8" x14ac:dyDescent="0.2">
      <c r="E44" s="66"/>
    </row>
    <row r="45" spans="1:8" x14ac:dyDescent="0.2">
      <c r="E45" s="66"/>
    </row>
    <row r="46" spans="1:8" x14ac:dyDescent="0.2">
      <c r="E46" s="66"/>
    </row>
    <row r="47" spans="1:8" x14ac:dyDescent="0.2">
      <c r="E47" s="66"/>
    </row>
    <row r="48" spans="1:8" x14ac:dyDescent="0.2">
      <c r="E48" s="66"/>
    </row>
    <row r="49" spans="5:5" x14ac:dyDescent="0.2">
      <c r="E49" s="66"/>
    </row>
    <row r="50" spans="5:5" x14ac:dyDescent="0.2">
      <c r="E50" s="66"/>
    </row>
    <row r="51" spans="5:5" x14ac:dyDescent="0.2">
      <c r="E51" s="66"/>
    </row>
    <row r="52" spans="5:5" x14ac:dyDescent="0.2">
      <c r="E52" s="66"/>
    </row>
    <row r="53" spans="5:5" x14ac:dyDescent="0.2">
      <c r="E53" s="66"/>
    </row>
    <row r="54" spans="5:5" x14ac:dyDescent="0.2">
      <c r="E54" s="66"/>
    </row>
    <row r="55" spans="5:5" x14ac:dyDescent="0.2">
      <c r="E55" s="66"/>
    </row>
    <row r="56" spans="5:5" x14ac:dyDescent="0.2">
      <c r="E56" s="66"/>
    </row>
    <row r="57" spans="5:5" x14ac:dyDescent="0.2">
      <c r="E57" s="66"/>
    </row>
    <row r="58" spans="5:5" x14ac:dyDescent="0.2">
      <c r="E58" s="66"/>
    </row>
    <row r="59" spans="5:5" x14ac:dyDescent="0.2">
      <c r="E59" s="66"/>
    </row>
    <row r="60" spans="5:5" x14ac:dyDescent="0.2">
      <c r="E60" s="66"/>
    </row>
    <row r="61" spans="5:5" x14ac:dyDescent="0.2">
      <c r="E61" s="66"/>
    </row>
    <row r="62" spans="5:5" x14ac:dyDescent="0.2">
      <c r="E62" s="66"/>
    </row>
    <row r="63" spans="5:5" x14ac:dyDescent="0.2">
      <c r="E63" s="66"/>
    </row>
    <row r="64" spans="5:5" x14ac:dyDescent="0.2">
      <c r="E64" s="66"/>
    </row>
    <row r="65" spans="5:5" x14ac:dyDescent="0.2">
      <c r="E65" s="66"/>
    </row>
    <row r="66" spans="5:5" x14ac:dyDescent="0.2">
      <c r="E66" s="66"/>
    </row>
    <row r="67" spans="5:5" x14ac:dyDescent="0.2">
      <c r="E67" s="66"/>
    </row>
    <row r="68" spans="5:5" x14ac:dyDescent="0.2">
      <c r="E68" s="66"/>
    </row>
    <row r="69" spans="5:5" x14ac:dyDescent="0.2">
      <c r="E69" s="66"/>
    </row>
    <row r="70" spans="5:5" x14ac:dyDescent="0.2">
      <c r="E70" s="66"/>
    </row>
    <row r="71" spans="5:5" x14ac:dyDescent="0.2">
      <c r="E71" s="66"/>
    </row>
    <row r="72" spans="5:5" x14ac:dyDescent="0.2">
      <c r="E72" s="66"/>
    </row>
  </sheetData>
  <mergeCells count="17">
    <mergeCell ref="A1:H1"/>
    <mergeCell ref="A3:A4"/>
    <mergeCell ref="B3:B4"/>
    <mergeCell ref="C3:C4"/>
    <mergeCell ref="D3:D4"/>
    <mergeCell ref="E3:G3"/>
    <mergeCell ref="H3:H4"/>
    <mergeCell ref="A23:C23"/>
    <mergeCell ref="A24:H24"/>
    <mergeCell ref="A28:C28"/>
    <mergeCell ref="A30:C30"/>
    <mergeCell ref="A5:H5"/>
    <mergeCell ref="A7:C7"/>
    <mergeCell ref="A8:H8"/>
    <mergeCell ref="A11:A12"/>
    <mergeCell ref="A19:C19"/>
    <mergeCell ref="A20:H20"/>
  </mergeCells>
  <printOptions horizontalCentered="1"/>
  <pageMargins left="0.31496062992125984" right="0.31496062992125984" top="0.59055118110236227" bottom="0.39370078740157483" header="0.31496062992125984" footer="0.11811023622047245"/>
  <pageSetup paperSize="9" scale="85" firstPageNumber="16" fitToHeight="0" orientation="portrait" useFirstPageNumber="1" r:id="rId1"/>
  <headerFooter>
    <oddHeader>&amp;L&amp;"Tahoma,Kurzíva"&amp;10Návrh rozpočtu na rok 2020
Příloha č. 10&amp;R&amp;"Tahoma,Kurzíva"&amp;10Přehled akcí v rámci aktivit chytrého regionu v návrhu rozpočtu kraje na rok 2020</oddHeader>
    <oddFooter>&amp;C&amp;"Tahoma,Obyčejné"&amp;10&amp;P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6"/>
  <sheetViews>
    <sheetView zoomScaleNormal="100" zoomScaleSheetLayoutView="100" workbookViewId="0">
      <selection activeCell="E14" sqref="E14"/>
    </sheetView>
  </sheetViews>
  <sheetFormatPr defaultRowHeight="10.5" x14ac:dyDescent="0.15"/>
  <cols>
    <col min="1" max="1" width="7" style="330" customWidth="1"/>
    <col min="2" max="2" width="30" style="264" customWidth="1"/>
    <col min="3" max="3" width="12.140625" style="265" customWidth="1"/>
    <col min="4" max="4" width="52.7109375" style="266" customWidth="1"/>
    <col min="5" max="5" width="11.7109375" style="267" bestFit="1" customWidth="1"/>
    <col min="6" max="16384" width="9.140625" style="267"/>
  </cols>
  <sheetData>
    <row r="1" spans="1:4" s="261" customFormat="1" ht="21" customHeight="1" x14ac:dyDescent="0.2">
      <c r="A1" s="504" t="s">
        <v>492</v>
      </c>
      <c r="B1" s="504"/>
      <c r="C1" s="504"/>
      <c r="D1" s="504"/>
    </row>
    <row r="2" spans="1:4" s="261" customFormat="1" ht="18" customHeight="1" x14ac:dyDescent="0.2">
      <c r="A2" s="262"/>
      <c r="B2" s="262"/>
      <c r="C2" s="262"/>
      <c r="D2" s="262"/>
    </row>
    <row r="3" spans="1:4" ht="15" customHeight="1" thickBot="1" x14ac:dyDescent="0.2">
      <c r="A3" s="263" t="s">
        <v>138</v>
      </c>
    </row>
    <row r="4" spans="1:4" ht="26.25" customHeight="1" thickBot="1" x14ac:dyDescent="0.2">
      <c r="A4" s="268" t="s">
        <v>251</v>
      </c>
      <c r="B4" s="269" t="s">
        <v>252</v>
      </c>
      <c r="C4" s="270" t="s">
        <v>253</v>
      </c>
      <c r="D4" s="271" t="s">
        <v>254</v>
      </c>
    </row>
    <row r="5" spans="1:4" ht="24.75" customHeight="1" thickTop="1" x14ac:dyDescent="0.15">
      <c r="A5" s="272">
        <v>1111</v>
      </c>
      <c r="B5" s="350" t="s">
        <v>255</v>
      </c>
      <c r="C5" s="273">
        <v>1900000</v>
      </c>
      <c r="D5" s="274" t="s">
        <v>256</v>
      </c>
    </row>
    <row r="6" spans="1:4" ht="24" customHeight="1" x14ac:dyDescent="0.15">
      <c r="A6" s="272">
        <v>1112</v>
      </c>
      <c r="B6" s="350" t="s">
        <v>257</v>
      </c>
      <c r="C6" s="273">
        <v>35000</v>
      </c>
      <c r="D6" s="274" t="s">
        <v>258</v>
      </c>
    </row>
    <row r="7" spans="1:4" ht="24" customHeight="1" x14ac:dyDescent="0.15">
      <c r="A7" s="272">
        <v>1113</v>
      </c>
      <c r="B7" s="350" t="s">
        <v>259</v>
      </c>
      <c r="C7" s="273">
        <v>165000</v>
      </c>
      <c r="D7" s="274" t="s">
        <v>260</v>
      </c>
    </row>
    <row r="8" spans="1:4" ht="24" customHeight="1" x14ac:dyDescent="0.15">
      <c r="A8" s="272">
        <v>1121</v>
      </c>
      <c r="B8" s="350" t="s">
        <v>261</v>
      </c>
      <c r="C8" s="273">
        <v>1500000</v>
      </c>
      <c r="D8" s="274" t="s">
        <v>262</v>
      </c>
    </row>
    <row r="9" spans="1:4" ht="24" customHeight="1" x14ac:dyDescent="0.15">
      <c r="A9" s="272">
        <v>1123</v>
      </c>
      <c r="B9" s="350" t="s">
        <v>263</v>
      </c>
      <c r="C9" s="273">
        <v>35000</v>
      </c>
      <c r="D9" s="274" t="s">
        <v>264</v>
      </c>
    </row>
    <row r="10" spans="1:4" ht="24" customHeight="1" x14ac:dyDescent="0.15">
      <c r="A10" s="272">
        <v>1211</v>
      </c>
      <c r="B10" s="350" t="s">
        <v>265</v>
      </c>
      <c r="C10" s="275">
        <v>3700000</v>
      </c>
      <c r="D10" s="274" t="s">
        <v>266</v>
      </c>
    </row>
    <row r="11" spans="1:4" ht="24" customHeight="1" x14ac:dyDescent="0.15">
      <c r="A11" s="276">
        <v>1332</v>
      </c>
      <c r="B11" s="277" t="s">
        <v>267</v>
      </c>
      <c r="C11" s="273">
        <v>3500</v>
      </c>
      <c r="D11" s="274" t="s">
        <v>268</v>
      </c>
    </row>
    <row r="12" spans="1:4" ht="45.75" customHeight="1" thickBot="1" x14ac:dyDescent="0.2">
      <c r="A12" s="278">
        <v>1361</v>
      </c>
      <c r="B12" s="279" t="s">
        <v>269</v>
      </c>
      <c r="C12" s="280">
        <v>1800</v>
      </c>
      <c r="D12" s="281" t="s">
        <v>270</v>
      </c>
    </row>
    <row r="13" spans="1:4" s="286" customFormat="1" ht="15.75" customHeight="1" thickTop="1" thickBot="1" x14ac:dyDescent="0.2">
      <c r="A13" s="282" t="s">
        <v>271</v>
      </c>
      <c r="B13" s="283"/>
      <c r="C13" s="284">
        <f>SUM(C5:C12)</f>
        <v>7340300</v>
      </c>
      <c r="D13" s="285"/>
    </row>
    <row r="14" spans="1:4" s="286" customFormat="1" ht="15.75" customHeight="1" x14ac:dyDescent="0.15">
      <c r="A14" s="287"/>
      <c r="B14" s="288"/>
      <c r="C14" s="289"/>
      <c r="D14" s="290"/>
    </row>
    <row r="15" spans="1:4" s="286" customFormat="1" ht="15" customHeight="1" x14ac:dyDescent="0.15">
      <c r="A15" s="291"/>
      <c r="B15" s="288"/>
      <c r="C15" s="289"/>
      <c r="D15" s="290"/>
    </row>
    <row r="16" spans="1:4" s="286" customFormat="1" ht="15" customHeight="1" thickBot="1" x14ac:dyDescent="0.2">
      <c r="A16" s="292" t="s">
        <v>139</v>
      </c>
      <c r="B16" s="293"/>
      <c r="C16" s="294"/>
      <c r="D16" s="295"/>
    </row>
    <row r="17" spans="1:4" s="297" customFormat="1" ht="26.25" customHeight="1" thickBot="1" x14ac:dyDescent="0.2">
      <c r="A17" s="268" t="s">
        <v>251</v>
      </c>
      <c r="B17" s="269" t="s">
        <v>252</v>
      </c>
      <c r="C17" s="296" t="s">
        <v>253</v>
      </c>
      <c r="D17" s="271" t="s">
        <v>254</v>
      </c>
    </row>
    <row r="18" spans="1:4" ht="35.25" customHeight="1" thickTop="1" x14ac:dyDescent="0.15">
      <c r="A18" s="505">
        <v>2111</v>
      </c>
      <c r="B18" s="506" t="s">
        <v>272</v>
      </c>
      <c r="C18" s="298">
        <v>1619</v>
      </c>
      <c r="D18" s="299" t="s">
        <v>273</v>
      </c>
    </row>
    <row r="19" spans="1:4" ht="34.5" customHeight="1" x14ac:dyDescent="0.15">
      <c r="A19" s="495"/>
      <c r="B19" s="493"/>
      <c r="C19" s="300">
        <v>870</v>
      </c>
      <c r="D19" s="302" t="s">
        <v>275</v>
      </c>
    </row>
    <row r="20" spans="1:4" ht="15" customHeight="1" x14ac:dyDescent="0.15">
      <c r="A20" s="495"/>
      <c r="B20" s="493"/>
      <c r="C20" s="300">
        <v>201</v>
      </c>
      <c r="D20" s="302" t="s">
        <v>474</v>
      </c>
    </row>
    <row r="21" spans="1:4" ht="24" customHeight="1" x14ac:dyDescent="0.15">
      <c r="A21" s="498"/>
      <c r="B21" s="499"/>
      <c r="C21" s="300">
        <v>242</v>
      </c>
      <c r="D21" s="302" t="s">
        <v>475</v>
      </c>
    </row>
    <row r="22" spans="1:4" ht="15" customHeight="1" x14ac:dyDescent="0.15">
      <c r="A22" s="349">
        <v>2119</v>
      </c>
      <c r="B22" s="350" t="s">
        <v>276</v>
      </c>
      <c r="C22" s="273">
        <v>3000</v>
      </c>
      <c r="D22" s="301" t="s">
        <v>277</v>
      </c>
    </row>
    <row r="23" spans="1:4" ht="57" customHeight="1" x14ac:dyDescent="0.15">
      <c r="A23" s="345">
        <v>2122</v>
      </c>
      <c r="B23" s="347" t="s">
        <v>476</v>
      </c>
      <c r="C23" s="273">
        <v>1645</v>
      </c>
      <c r="D23" s="302" t="s">
        <v>477</v>
      </c>
    </row>
    <row r="24" spans="1:4" ht="24" customHeight="1" x14ac:dyDescent="0.15">
      <c r="A24" s="345">
        <v>2131</v>
      </c>
      <c r="B24" s="347" t="s">
        <v>278</v>
      </c>
      <c r="C24" s="273">
        <v>41</v>
      </c>
      <c r="D24" s="301" t="s">
        <v>279</v>
      </c>
    </row>
    <row r="25" spans="1:4" ht="34.5" customHeight="1" x14ac:dyDescent="0.15">
      <c r="A25" s="503">
        <v>2132</v>
      </c>
      <c r="B25" s="497" t="s">
        <v>336</v>
      </c>
      <c r="C25" s="300">
        <v>8954</v>
      </c>
      <c r="D25" s="301" t="s">
        <v>478</v>
      </c>
    </row>
    <row r="26" spans="1:4" ht="34.5" customHeight="1" x14ac:dyDescent="0.15">
      <c r="A26" s="503"/>
      <c r="B26" s="497"/>
      <c r="C26" s="300">
        <v>17677</v>
      </c>
      <c r="D26" s="301" t="s">
        <v>479</v>
      </c>
    </row>
    <row r="27" spans="1:4" ht="45" customHeight="1" x14ac:dyDescent="0.15">
      <c r="A27" s="503"/>
      <c r="B27" s="497"/>
      <c r="C27" s="300">
        <v>1561</v>
      </c>
      <c r="D27" s="301" t="s">
        <v>280</v>
      </c>
    </row>
    <row r="28" spans="1:4" ht="34.5" customHeight="1" x14ac:dyDescent="0.15">
      <c r="A28" s="346">
        <v>2139</v>
      </c>
      <c r="B28" s="348" t="s">
        <v>281</v>
      </c>
      <c r="C28" s="300">
        <v>8</v>
      </c>
      <c r="D28" s="302" t="s">
        <v>480</v>
      </c>
    </row>
    <row r="29" spans="1:4" ht="24" customHeight="1" x14ac:dyDescent="0.15">
      <c r="A29" s="386">
        <v>2141</v>
      </c>
      <c r="B29" s="387" t="s">
        <v>282</v>
      </c>
      <c r="C29" s="273">
        <v>25000</v>
      </c>
      <c r="D29" s="301" t="s">
        <v>283</v>
      </c>
    </row>
    <row r="30" spans="1:4" ht="24" customHeight="1" x14ac:dyDescent="0.15">
      <c r="A30" s="346">
        <v>2211</v>
      </c>
      <c r="B30" s="348" t="s">
        <v>284</v>
      </c>
      <c r="C30" s="300">
        <v>5</v>
      </c>
      <c r="D30" s="302" t="s">
        <v>285</v>
      </c>
    </row>
    <row r="31" spans="1:4" ht="67.5" customHeight="1" x14ac:dyDescent="0.15">
      <c r="A31" s="503">
        <v>2212</v>
      </c>
      <c r="B31" s="497" t="s">
        <v>286</v>
      </c>
      <c r="C31" s="273">
        <v>30</v>
      </c>
      <c r="D31" s="301" t="s">
        <v>287</v>
      </c>
    </row>
    <row r="32" spans="1:4" ht="57" customHeight="1" x14ac:dyDescent="0.15">
      <c r="A32" s="503"/>
      <c r="B32" s="497"/>
      <c r="C32" s="273">
        <v>5000</v>
      </c>
      <c r="D32" s="301" t="s">
        <v>288</v>
      </c>
    </row>
    <row r="33" spans="1:4" ht="24" customHeight="1" x14ac:dyDescent="0.15">
      <c r="A33" s="490">
        <v>2324</v>
      </c>
      <c r="B33" s="492" t="s">
        <v>289</v>
      </c>
      <c r="C33" s="273">
        <v>15</v>
      </c>
      <c r="D33" s="301" t="s">
        <v>290</v>
      </c>
    </row>
    <row r="34" spans="1:4" ht="24" customHeight="1" x14ac:dyDescent="0.15">
      <c r="A34" s="491"/>
      <c r="B34" s="493"/>
      <c r="C34" s="273">
        <v>50</v>
      </c>
      <c r="D34" s="301" t="s">
        <v>291</v>
      </c>
    </row>
    <row r="35" spans="1:4" ht="34.5" customHeight="1" x14ac:dyDescent="0.15">
      <c r="A35" s="491"/>
      <c r="B35" s="493"/>
      <c r="C35" s="300">
        <v>650</v>
      </c>
      <c r="D35" s="301" t="s">
        <v>274</v>
      </c>
    </row>
    <row r="36" spans="1:4" ht="24" customHeight="1" x14ac:dyDescent="0.15">
      <c r="A36" s="500"/>
      <c r="B36" s="499"/>
      <c r="C36" s="273">
        <v>510</v>
      </c>
      <c r="D36" s="301" t="s">
        <v>292</v>
      </c>
    </row>
    <row r="37" spans="1:4" ht="34.5" customHeight="1" x14ac:dyDescent="0.15">
      <c r="A37" s="490">
        <v>2329</v>
      </c>
      <c r="B37" s="492" t="s">
        <v>293</v>
      </c>
      <c r="C37" s="273">
        <v>4400</v>
      </c>
      <c r="D37" s="301" t="s">
        <v>294</v>
      </c>
    </row>
    <row r="38" spans="1:4" ht="24" customHeight="1" x14ac:dyDescent="0.15">
      <c r="A38" s="500"/>
      <c r="B38" s="499"/>
      <c r="C38" s="273">
        <v>2401</v>
      </c>
      <c r="D38" s="301" t="s">
        <v>481</v>
      </c>
    </row>
    <row r="39" spans="1:4" ht="34.5" customHeight="1" x14ac:dyDescent="0.15">
      <c r="A39" s="349">
        <v>2342</v>
      </c>
      <c r="B39" s="350" t="s">
        <v>295</v>
      </c>
      <c r="C39" s="273">
        <v>15000</v>
      </c>
      <c r="D39" s="301" t="s">
        <v>482</v>
      </c>
    </row>
    <row r="40" spans="1:4" ht="24" customHeight="1" x14ac:dyDescent="0.15">
      <c r="A40" s="490">
        <v>2412</v>
      </c>
      <c r="B40" s="492" t="s">
        <v>296</v>
      </c>
      <c r="C40" s="273">
        <v>11151</v>
      </c>
      <c r="D40" s="301" t="s">
        <v>297</v>
      </c>
    </row>
    <row r="41" spans="1:4" ht="34.5" customHeight="1" x14ac:dyDescent="0.15">
      <c r="A41" s="491"/>
      <c r="B41" s="493"/>
      <c r="C41" s="273">
        <v>2000</v>
      </c>
      <c r="D41" s="301" t="s">
        <v>298</v>
      </c>
    </row>
    <row r="42" spans="1:4" ht="34.5" customHeight="1" x14ac:dyDescent="0.15">
      <c r="A42" s="349" t="s">
        <v>299</v>
      </c>
      <c r="B42" s="350" t="s">
        <v>300</v>
      </c>
      <c r="C42" s="273">
        <v>143754</v>
      </c>
      <c r="D42" s="301" t="s">
        <v>301</v>
      </c>
    </row>
    <row r="43" spans="1:4" ht="24" customHeight="1" x14ac:dyDescent="0.15">
      <c r="A43" s="490">
        <v>2441</v>
      </c>
      <c r="B43" s="492" t="s">
        <v>302</v>
      </c>
      <c r="C43" s="275">
        <v>3302</v>
      </c>
      <c r="D43" s="301" t="s">
        <v>297</v>
      </c>
    </row>
    <row r="44" spans="1:4" ht="15" customHeight="1" x14ac:dyDescent="0.15">
      <c r="A44" s="491"/>
      <c r="B44" s="493"/>
      <c r="C44" s="275">
        <v>843</v>
      </c>
      <c r="D44" s="301" t="s">
        <v>493</v>
      </c>
    </row>
    <row r="45" spans="1:4" ht="15" customHeight="1" x14ac:dyDescent="0.15">
      <c r="A45" s="500"/>
      <c r="B45" s="499"/>
      <c r="C45" s="275">
        <v>700</v>
      </c>
      <c r="D45" s="301" t="s">
        <v>338</v>
      </c>
    </row>
    <row r="46" spans="1:4" ht="24" customHeight="1" x14ac:dyDescent="0.15">
      <c r="A46" s="494">
        <v>2451</v>
      </c>
      <c r="B46" s="492" t="s">
        <v>303</v>
      </c>
      <c r="C46" s="275">
        <v>111500</v>
      </c>
      <c r="D46" s="303" t="s">
        <v>304</v>
      </c>
    </row>
    <row r="47" spans="1:4" ht="45" customHeight="1" x14ac:dyDescent="0.15">
      <c r="A47" s="495"/>
      <c r="B47" s="493"/>
      <c r="C47" s="275">
        <v>28241</v>
      </c>
      <c r="D47" s="303" t="s">
        <v>305</v>
      </c>
    </row>
    <row r="48" spans="1:4" ht="34.5" customHeight="1" x14ac:dyDescent="0.15">
      <c r="A48" s="495"/>
      <c r="B48" s="493"/>
      <c r="C48" s="275">
        <v>193102</v>
      </c>
      <c r="D48" s="303" t="s">
        <v>306</v>
      </c>
    </row>
    <row r="49" spans="1:5" ht="35.25" customHeight="1" thickBot="1" x14ac:dyDescent="0.2">
      <c r="A49" s="501"/>
      <c r="B49" s="502"/>
      <c r="C49" s="304">
        <v>1780</v>
      </c>
      <c r="D49" s="305" t="s">
        <v>307</v>
      </c>
    </row>
    <row r="50" spans="1:5" s="308" customFormat="1" ht="15.75" customHeight="1" thickTop="1" thickBot="1" x14ac:dyDescent="0.2">
      <c r="A50" s="344" t="s">
        <v>308</v>
      </c>
      <c r="B50" s="306"/>
      <c r="C50" s="307">
        <f>SUM(C18:C49)</f>
        <v>585252</v>
      </c>
      <c r="D50" s="307"/>
    </row>
    <row r="51" spans="1:5" s="308" customFormat="1" ht="15.75" customHeight="1" x14ac:dyDescent="0.15">
      <c r="A51" s="287"/>
      <c r="B51" s="288"/>
      <c r="C51" s="309"/>
      <c r="D51" s="310"/>
    </row>
    <row r="52" spans="1:5" ht="15" customHeight="1" x14ac:dyDescent="0.15">
      <c r="A52" s="291"/>
      <c r="B52" s="288"/>
      <c r="C52" s="289"/>
      <c r="D52" s="311"/>
    </row>
    <row r="53" spans="1:5" ht="15" customHeight="1" thickBot="1" x14ac:dyDescent="0.2">
      <c r="A53" s="312" t="s">
        <v>140</v>
      </c>
      <c r="B53" s="313"/>
      <c r="C53" s="314"/>
      <c r="D53" s="315"/>
    </row>
    <row r="54" spans="1:5" ht="26.25" customHeight="1" thickBot="1" x14ac:dyDescent="0.2">
      <c r="A54" s="268" t="s">
        <v>251</v>
      </c>
      <c r="B54" s="269" t="s">
        <v>252</v>
      </c>
      <c r="C54" s="296" t="s">
        <v>253</v>
      </c>
      <c r="D54" s="271" t="s">
        <v>254</v>
      </c>
    </row>
    <row r="55" spans="1:5" ht="24.75" customHeight="1" thickTop="1" x14ac:dyDescent="0.15">
      <c r="A55" s="351">
        <v>3111</v>
      </c>
      <c r="B55" s="352" t="s">
        <v>309</v>
      </c>
      <c r="C55" s="273">
        <v>8000</v>
      </c>
      <c r="D55" s="299" t="s">
        <v>310</v>
      </c>
    </row>
    <row r="56" spans="1:5" ht="24" customHeight="1" x14ac:dyDescent="0.15">
      <c r="A56" s="386">
        <v>3112</v>
      </c>
      <c r="B56" s="387" t="s">
        <v>311</v>
      </c>
      <c r="C56" s="273">
        <v>12000</v>
      </c>
      <c r="D56" s="301" t="s">
        <v>339</v>
      </c>
    </row>
    <row r="57" spans="1:5" ht="35.25" customHeight="1" thickBot="1" x14ac:dyDescent="0.2">
      <c r="A57" s="316">
        <v>3129</v>
      </c>
      <c r="B57" s="317" t="s">
        <v>312</v>
      </c>
      <c r="C57" s="304">
        <v>16450</v>
      </c>
      <c r="D57" s="305" t="s">
        <v>313</v>
      </c>
    </row>
    <row r="58" spans="1:5" s="286" customFormat="1" ht="15.75" customHeight="1" thickTop="1" thickBot="1" x14ac:dyDescent="0.2">
      <c r="A58" s="344" t="s">
        <v>314</v>
      </c>
      <c r="B58" s="306"/>
      <c r="C58" s="307">
        <f>SUM(C55:C57)</f>
        <v>36450</v>
      </c>
      <c r="D58" s="318"/>
    </row>
    <row r="59" spans="1:5" s="297" customFormat="1" ht="15" customHeight="1" x14ac:dyDescent="0.15">
      <c r="A59" s="319"/>
      <c r="B59" s="320"/>
      <c r="C59" s="309"/>
      <c r="D59" s="321"/>
    </row>
    <row r="60" spans="1:5" s="297" customFormat="1" ht="15" customHeight="1" x14ac:dyDescent="0.15">
      <c r="A60" s="291"/>
      <c r="B60" s="288"/>
      <c r="C60" s="289"/>
      <c r="D60" s="311"/>
    </row>
    <row r="61" spans="1:5" s="297" customFormat="1" ht="15" customHeight="1" thickBot="1" x14ac:dyDescent="0.2">
      <c r="A61" s="292" t="s">
        <v>141</v>
      </c>
      <c r="B61" s="293"/>
      <c r="C61" s="289"/>
      <c r="D61" s="311"/>
    </row>
    <row r="62" spans="1:5" s="297" customFormat="1" ht="26.25" customHeight="1" thickBot="1" x14ac:dyDescent="0.2">
      <c r="A62" s="322" t="s">
        <v>251</v>
      </c>
      <c r="B62" s="323" t="s">
        <v>252</v>
      </c>
      <c r="C62" s="324" t="s">
        <v>253</v>
      </c>
      <c r="D62" s="271" t="s">
        <v>254</v>
      </c>
    </row>
    <row r="63" spans="1:5" s="325" customFormat="1" ht="35.25" customHeight="1" thickTop="1" x14ac:dyDescent="0.15">
      <c r="A63" s="383">
        <v>4112</v>
      </c>
      <c r="B63" s="385" t="s">
        <v>315</v>
      </c>
      <c r="C63" s="273">
        <v>156273</v>
      </c>
      <c r="D63" s="301" t="s">
        <v>316</v>
      </c>
    </row>
    <row r="64" spans="1:5" s="325" customFormat="1" ht="15" customHeight="1" x14ac:dyDescent="0.25">
      <c r="A64" s="490">
        <v>4116</v>
      </c>
      <c r="B64" s="492" t="s">
        <v>317</v>
      </c>
      <c r="C64" s="273">
        <v>312465</v>
      </c>
      <c r="D64" s="303" t="s">
        <v>319</v>
      </c>
      <c r="E64" s="381"/>
    </row>
    <row r="65" spans="1:5" s="325" customFormat="1" ht="15" customHeight="1" x14ac:dyDescent="0.25">
      <c r="A65" s="491"/>
      <c r="B65" s="493"/>
      <c r="C65" s="273">
        <v>10</v>
      </c>
      <c r="D65" s="303" t="s">
        <v>104</v>
      </c>
      <c r="E65" s="381"/>
    </row>
    <row r="66" spans="1:5" s="325" customFormat="1" ht="15" customHeight="1" x14ac:dyDescent="0.25">
      <c r="A66" s="491"/>
      <c r="B66" s="493"/>
      <c r="C66" s="273">
        <v>1000</v>
      </c>
      <c r="D66" s="303" t="s">
        <v>105</v>
      </c>
      <c r="E66" s="381"/>
    </row>
    <row r="67" spans="1:5" s="325" customFormat="1" ht="15" customHeight="1" x14ac:dyDescent="0.25">
      <c r="A67" s="491"/>
      <c r="B67" s="493"/>
      <c r="C67" s="273">
        <v>3500</v>
      </c>
      <c r="D67" s="303" t="s">
        <v>106</v>
      </c>
      <c r="E67" s="381"/>
    </row>
    <row r="68" spans="1:5" s="325" customFormat="1" ht="15" customHeight="1" x14ac:dyDescent="0.25">
      <c r="A68" s="491"/>
      <c r="B68" s="493"/>
      <c r="C68" s="273">
        <v>5</v>
      </c>
      <c r="D68" s="303" t="s">
        <v>84</v>
      </c>
      <c r="E68" s="381"/>
    </row>
    <row r="69" spans="1:5" s="325" customFormat="1" ht="15" customHeight="1" x14ac:dyDescent="0.25">
      <c r="A69" s="491"/>
      <c r="B69" s="493"/>
      <c r="C69" s="273">
        <v>30</v>
      </c>
      <c r="D69" s="303" t="s">
        <v>107</v>
      </c>
      <c r="E69" s="381"/>
    </row>
    <row r="70" spans="1:5" s="325" customFormat="1" ht="15" customHeight="1" x14ac:dyDescent="0.25">
      <c r="A70" s="491"/>
      <c r="B70" s="493"/>
      <c r="C70" s="273">
        <v>3549</v>
      </c>
      <c r="D70" s="303" t="s">
        <v>102</v>
      </c>
      <c r="E70" s="381"/>
    </row>
    <row r="71" spans="1:5" s="325" customFormat="1" ht="15" customHeight="1" x14ac:dyDescent="0.25">
      <c r="A71" s="491"/>
      <c r="B71" s="493"/>
      <c r="C71" s="273">
        <v>221</v>
      </c>
      <c r="D71" s="303" t="s">
        <v>85</v>
      </c>
      <c r="E71" s="381"/>
    </row>
    <row r="72" spans="1:5" s="325" customFormat="1" ht="24" customHeight="1" x14ac:dyDescent="0.25">
      <c r="A72" s="491"/>
      <c r="B72" s="493"/>
      <c r="C72" s="273">
        <v>1000</v>
      </c>
      <c r="D72" s="303" t="s">
        <v>223</v>
      </c>
      <c r="E72" s="381"/>
    </row>
    <row r="73" spans="1:5" s="325" customFormat="1" ht="24" customHeight="1" x14ac:dyDescent="0.25">
      <c r="A73" s="491"/>
      <c r="B73" s="493"/>
      <c r="C73" s="273">
        <v>3524</v>
      </c>
      <c r="D73" s="303" t="s">
        <v>80</v>
      </c>
      <c r="E73" s="381"/>
    </row>
    <row r="74" spans="1:5" s="325" customFormat="1" ht="24" customHeight="1" x14ac:dyDescent="0.25">
      <c r="A74" s="491"/>
      <c r="B74" s="493"/>
      <c r="C74" s="273">
        <v>2200</v>
      </c>
      <c r="D74" s="303" t="s">
        <v>494</v>
      </c>
      <c r="E74" s="381"/>
    </row>
    <row r="75" spans="1:5" s="325" customFormat="1" ht="15" x14ac:dyDescent="0.25">
      <c r="A75" s="491"/>
      <c r="B75" s="493"/>
      <c r="C75" s="273">
        <v>37056</v>
      </c>
      <c r="D75" s="301" t="s">
        <v>95</v>
      </c>
      <c r="E75" s="381"/>
    </row>
    <row r="76" spans="1:5" s="325" customFormat="1" ht="24" customHeight="1" x14ac:dyDescent="0.25">
      <c r="A76" s="491"/>
      <c r="B76" s="493"/>
      <c r="C76" s="273">
        <v>3000</v>
      </c>
      <c r="D76" s="301" t="s">
        <v>226</v>
      </c>
      <c r="E76" s="381"/>
    </row>
    <row r="77" spans="1:5" s="325" customFormat="1" ht="15" x14ac:dyDescent="0.25">
      <c r="A77" s="491"/>
      <c r="B77" s="493"/>
      <c r="C77" s="273">
        <v>5000</v>
      </c>
      <c r="D77" s="301" t="s">
        <v>435</v>
      </c>
      <c r="E77" s="381"/>
    </row>
    <row r="78" spans="1:5" s="325" customFormat="1" ht="15" x14ac:dyDescent="0.25">
      <c r="A78" s="491"/>
      <c r="B78" s="493"/>
      <c r="C78" s="273">
        <v>40</v>
      </c>
      <c r="D78" s="301" t="s">
        <v>78</v>
      </c>
      <c r="E78" s="381"/>
    </row>
    <row r="79" spans="1:5" s="325" customFormat="1" ht="15" x14ac:dyDescent="0.25">
      <c r="A79" s="491"/>
      <c r="B79" s="493"/>
      <c r="C79" s="273">
        <v>4900</v>
      </c>
      <c r="D79" s="301" t="s">
        <v>108</v>
      </c>
      <c r="E79" s="381"/>
    </row>
    <row r="80" spans="1:5" s="325" customFormat="1" ht="15" x14ac:dyDescent="0.25">
      <c r="A80" s="491"/>
      <c r="B80" s="493"/>
      <c r="C80" s="273">
        <v>2500</v>
      </c>
      <c r="D80" s="301" t="s">
        <v>236</v>
      </c>
      <c r="E80" s="381"/>
    </row>
    <row r="81" spans="1:5" s="325" customFormat="1" ht="21" x14ac:dyDescent="0.25">
      <c r="A81" s="491"/>
      <c r="B81" s="493"/>
      <c r="C81" s="273">
        <v>31</v>
      </c>
      <c r="D81" s="301" t="s">
        <v>81</v>
      </c>
      <c r="E81" s="381"/>
    </row>
    <row r="82" spans="1:5" s="325" customFormat="1" ht="24" customHeight="1" x14ac:dyDescent="0.25">
      <c r="A82" s="491"/>
      <c r="B82" s="493"/>
      <c r="C82" s="273">
        <v>194</v>
      </c>
      <c r="D82" s="301" t="s">
        <v>483</v>
      </c>
      <c r="E82" s="381"/>
    </row>
    <row r="83" spans="1:5" s="264" customFormat="1" ht="15" customHeight="1" x14ac:dyDescent="0.25">
      <c r="A83" s="382">
        <v>4118</v>
      </c>
      <c r="B83" s="384" t="s">
        <v>320</v>
      </c>
      <c r="C83" s="273">
        <v>522</v>
      </c>
      <c r="D83" s="301" t="s">
        <v>81</v>
      </c>
      <c r="E83" s="381"/>
    </row>
    <row r="84" spans="1:5" s="264" customFormat="1" ht="15" customHeight="1" x14ac:dyDescent="0.25">
      <c r="A84" s="494">
        <v>4121</v>
      </c>
      <c r="B84" s="492" t="s">
        <v>321</v>
      </c>
      <c r="C84" s="273">
        <v>46234</v>
      </c>
      <c r="D84" s="301" t="s">
        <v>322</v>
      </c>
      <c r="E84" s="381"/>
    </row>
    <row r="85" spans="1:5" s="325" customFormat="1" ht="24" customHeight="1" x14ac:dyDescent="0.25">
      <c r="A85" s="498"/>
      <c r="B85" s="499"/>
      <c r="C85" s="273">
        <v>6147</v>
      </c>
      <c r="D85" s="301" t="s">
        <v>323</v>
      </c>
      <c r="E85" s="381"/>
    </row>
    <row r="86" spans="1:5" s="325" customFormat="1" ht="15" customHeight="1" x14ac:dyDescent="0.25">
      <c r="A86" s="496">
        <v>4122</v>
      </c>
      <c r="B86" s="492" t="s">
        <v>333</v>
      </c>
      <c r="C86" s="273">
        <v>16629</v>
      </c>
      <c r="D86" s="301" t="s">
        <v>322</v>
      </c>
      <c r="E86" s="381"/>
    </row>
    <row r="87" spans="1:5" s="325" customFormat="1" ht="15" customHeight="1" x14ac:dyDescent="0.25">
      <c r="A87" s="496"/>
      <c r="B87" s="499"/>
      <c r="C87" s="273">
        <v>4897</v>
      </c>
      <c r="D87" s="301" t="s">
        <v>319</v>
      </c>
      <c r="E87" s="381"/>
    </row>
    <row r="88" spans="1:5" s="325" customFormat="1" ht="15" customHeight="1" x14ac:dyDescent="0.25">
      <c r="A88" s="495">
        <v>4151</v>
      </c>
      <c r="B88" s="492" t="s">
        <v>334</v>
      </c>
      <c r="C88" s="300">
        <v>685</v>
      </c>
      <c r="D88" s="302" t="s">
        <v>78</v>
      </c>
      <c r="E88" s="381"/>
    </row>
    <row r="89" spans="1:5" s="325" customFormat="1" ht="15" customHeight="1" x14ac:dyDescent="0.25">
      <c r="A89" s="498"/>
      <c r="B89" s="499"/>
      <c r="C89" s="273">
        <v>500</v>
      </c>
      <c r="D89" s="302" t="s">
        <v>430</v>
      </c>
      <c r="E89" s="381"/>
    </row>
    <row r="90" spans="1:5" s="264" customFormat="1" ht="34.5" customHeight="1" x14ac:dyDescent="0.25">
      <c r="A90" s="490">
        <v>4152</v>
      </c>
      <c r="B90" s="492" t="s">
        <v>324</v>
      </c>
      <c r="C90" s="273">
        <v>510</v>
      </c>
      <c r="D90" s="301" t="s">
        <v>496</v>
      </c>
      <c r="E90" s="381"/>
    </row>
    <row r="91" spans="1:5" s="264" customFormat="1" ht="15" customHeight="1" x14ac:dyDescent="0.25">
      <c r="A91" s="491"/>
      <c r="B91" s="493"/>
      <c r="C91" s="273">
        <v>85</v>
      </c>
      <c r="D91" s="301" t="s">
        <v>84</v>
      </c>
      <c r="E91" s="381"/>
    </row>
    <row r="92" spans="1:5" s="264" customFormat="1" ht="15" x14ac:dyDescent="0.25">
      <c r="A92" s="491"/>
      <c r="B92" s="493"/>
      <c r="C92" s="273">
        <v>3765</v>
      </c>
      <c r="D92" s="301" t="s">
        <v>85</v>
      </c>
      <c r="E92" s="381"/>
    </row>
    <row r="93" spans="1:5" s="264" customFormat="1" ht="24" customHeight="1" x14ac:dyDescent="0.25">
      <c r="A93" s="491"/>
      <c r="B93" s="493"/>
      <c r="C93" s="273">
        <v>3306</v>
      </c>
      <c r="D93" s="301" t="s">
        <v>483</v>
      </c>
      <c r="E93" s="381"/>
    </row>
    <row r="94" spans="1:5" s="264" customFormat="1" ht="15" x14ac:dyDescent="0.25">
      <c r="A94" s="494">
        <v>4216</v>
      </c>
      <c r="B94" s="492" t="s">
        <v>325</v>
      </c>
      <c r="C94" s="273">
        <v>145632</v>
      </c>
      <c r="D94" s="301" t="s">
        <v>491</v>
      </c>
      <c r="E94" s="381"/>
    </row>
    <row r="95" spans="1:5" s="264" customFormat="1" ht="15" x14ac:dyDescent="0.25">
      <c r="A95" s="495"/>
      <c r="B95" s="493"/>
      <c r="C95" s="273">
        <v>39217</v>
      </c>
      <c r="D95" s="301" t="s">
        <v>218</v>
      </c>
      <c r="E95" s="381"/>
    </row>
    <row r="96" spans="1:5" s="264" customFormat="1" ht="15" x14ac:dyDescent="0.25">
      <c r="A96" s="495"/>
      <c r="B96" s="493"/>
      <c r="C96" s="273">
        <v>110715</v>
      </c>
      <c r="D96" s="301" t="s">
        <v>67</v>
      </c>
      <c r="E96" s="381"/>
    </row>
    <row r="97" spans="1:5" s="264" customFormat="1" ht="24" customHeight="1" x14ac:dyDescent="0.25">
      <c r="A97" s="495"/>
      <c r="B97" s="493"/>
      <c r="C97" s="273">
        <v>89711</v>
      </c>
      <c r="D97" s="301" t="s">
        <v>490</v>
      </c>
      <c r="E97" s="381"/>
    </row>
    <row r="98" spans="1:5" s="264" customFormat="1" ht="24" customHeight="1" x14ac:dyDescent="0.25">
      <c r="A98" s="495"/>
      <c r="B98" s="493"/>
      <c r="C98" s="273">
        <v>44023</v>
      </c>
      <c r="D98" s="301" t="s">
        <v>96</v>
      </c>
      <c r="E98" s="381"/>
    </row>
    <row r="99" spans="1:5" s="264" customFormat="1" ht="15" x14ac:dyDescent="0.25">
      <c r="A99" s="495"/>
      <c r="B99" s="493"/>
      <c r="C99" s="273">
        <v>3815</v>
      </c>
      <c r="D99" s="301" t="s">
        <v>414</v>
      </c>
      <c r="E99" s="381"/>
    </row>
    <row r="100" spans="1:5" s="264" customFormat="1" ht="15" x14ac:dyDescent="0.25">
      <c r="A100" s="495"/>
      <c r="B100" s="493"/>
      <c r="C100" s="273">
        <v>3661</v>
      </c>
      <c r="D100" s="301" t="s">
        <v>416</v>
      </c>
      <c r="E100" s="381"/>
    </row>
    <row r="101" spans="1:5" s="264" customFormat="1" ht="15" x14ac:dyDescent="0.25">
      <c r="A101" s="495"/>
      <c r="B101" s="493"/>
      <c r="C101" s="273">
        <v>4949</v>
      </c>
      <c r="D101" s="326" t="s">
        <v>484</v>
      </c>
      <c r="E101" s="381"/>
    </row>
    <row r="102" spans="1:5" s="264" customFormat="1" ht="24" customHeight="1" x14ac:dyDescent="0.25">
      <c r="A102" s="495"/>
      <c r="B102" s="493"/>
      <c r="C102" s="273">
        <v>12367</v>
      </c>
      <c r="D102" s="301" t="s">
        <v>485</v>
      </c>
      <c r="E102" s="381"/>
    </row>
    <row r="103" spans="1:5" s="264" customFormat="1" ht="15" x14ac:dyDescent="0.25">
      <c r="A103" s="495"/>
      <c r="B103" s="493"/>
      <c r="C103" s="273">
        <v>3074</v>
      </c>
      <c r="D103" s="301" t="s">
        <v>99</v>
      </c>
      <c r="E103" s="381"/>
    </row>
    <row r="104" spans="1:5" s="264" customFormat="1" ht="15" x14ac:dyDescent="0.25">
      <c r="A104" s="495"/>
      <c r="B104" s="493"/>
      <c r="C104" s="273">
        <v>7614</v>
      </c>
      <c r="D104" s="301" t="s">
        <v>486</v>
      </c>
      <c r="E104" s="381"/>
    </row>
    <row r="105" spans="1:5" s="264" customFormat="1" ht="15" x14ac:dyDescent="0.25">
      <c r="A105" s="495"/>
      <c r="B105" s="493"/>
      <c r="C105" s="273">
        <v>1960</v>
      </c>
      <c r="D105" s="301" t="s">
        <v>327</v>
      </c>
      <c r="E105" s="381"/>
    </row>
    <row r="106" spans="1:5" s="264" customFormat="1" ht="15" x14ac:dyDescent="0.25">
      <c r="A106" s="495"/>
      <c r="B106" s="493"/>
      <c r="C106" s="273">
        <v>1532</v>
      </c>
      <c r="D106" s="301" t="s">
        <v>231</v>
      </c>
      <c r="E106" s="381"/>
    </row>
    <row r="107" spans="1:5" s="264" customFormat="1" ht="15" x14ac:dyDescent="0.25">
      <c r="A107" s="495"/>
      <c r="B107" s="493"/>
      <c r="C107" s="273">
        <v>2757</v>
      </c>
      <c r="D107" s="301" t="s">
        <v>326</v>
      </c>
      <c r="E107" s="381"/>
    </row>
    <row r="108" spans="1:5" s="264" customFormat="1" ht="24" customHeight="1" x14ac:dyDescent="0.25">
      <c r="A108" s="495"/>
      <c r="B108" s="493"/>
      <c r="C108" s="273">
        <v>7431</v>
      </c>
      <c r="D108" s="301" t="s">
        <v>98</v>
      </c>
      <c r="E108" s="381"/>
    </row>
    <row r="109" spans="1:5" s="264" customFormat="1" ht="15" x14ac:dyDescent="0.25">
      <c r="A109" s="495"/>
      <c r="B109" s="493"/>
      <c r="C109" s="273">
        <v>7058</v>
      </c>
      <c r="D109" s="301" t="s">
        <v>100</v>
      </c>
      <c r="E109" s="381"/>
    </row>
    <row r="110" spans="1:5" s="264" customFormat="1" ht="15" x14ac:dyDescent="0.25">
      <c r="A110" s="495"/>
      <c r="B110" s="493"/>
      <c r="C110" s="273">
        <v>4128</v>
      </c>
      <c r="D110" s="301" t="s">
        <v>487</v>
      </c>
      <c r="E110" s="381"/>
    </row>
    <row r="111" spans="1:5" s="264" customFormat="1" ht="15" x14ac:dyDescent="0.25">
      <c r="A111" s="495"/>
      <c r="B111" s="493"/>
      <c r="C111" s="273">
        <v>622000</v>
      </c>
      <c r="D111" s="301" t="s">
        <v>237</v>
      </c>
      <c r="E111" s="381"/>
    </row>
    <row r="112" spans="1:5" s="264" customFormat="1" ht="15" x14ac:dyDescent="0.25">
      <c r="A112" s="495"/>
      <c r="B112" s="493"/>
      <c r="C112" s="273">
        <v>1453</v>
      </c>
      <c r="D112" s="301" t="s">
        <v>102</v>
      </c>
      <c r="E112" s="381"/>
    </row>
    <row r="113" spans="1:5" s="264" customFormat="1" ht="15" x14ac:dyDescent="0.25">
      <c r="A113" s="495"/>
      <c r="B113" s="493"/>
      <c r="C113" s="273">
        <v>9000</v>
      </c>
      <c r="D113" s="301" t="s">
        <v>329</v>
      </c>
      <c r="E113" s="381"/>
    </row>
    <row r="114" spans="1:5" s="264" customFormat="1" ht="15" x14ac:dyDescent="0.25">
      <c r="A114" s="495"/>
      <c r="B114" s="493"/>
      <c r="C114" s="273">
        <v>28224</v>
      </c>
      <c r="D114" s="301" t="s">
        <v>72</v>
      </c>
      <c r="E114" s="381"/>
    </row>
    <row r="115" spans="1:5" s="264" customFormat="1" ht="15" x14ac:dyDescent="0.25">
      <c r="A115" s="495"/>
      <c r="B115" s="493"/>
      <c r="C115" s="273">
        <v>25425</v>
      </c>
      <c r="D115" s="301" t="s">
        <v>488</v>
      </c>
      <c r="E115" s="381"/>
    </row>
    <row r="116" spans="1:5" s="264" customFormat="1" ht="15" x14ac:dyDescent="0.25">
      <c r="A116" s="495"/>
      <c r="B116" s="493"/>
      <c r="C116" s="273">
        <v>54450</v>
      </c>
      <c r="D116" s="301" t="s">
        <v>328</v>
      </c>
      <c r="E116" s="381"/>
    </row>
    <row r="117" spans="1:5" s="264" customFormat="1" ht="15" x14ac:dyDescent="0.25">
      <c r="A117" s="495"/>
      <c r="B117" s="493"/>
      <c r="C117" s="273">
        <v>101250</v>
      </c>
      <c r="D117" s="301" t="s">
        <v>217</v>
      </c>
      <c r="E117" s="381"/>
    </row>
    <row r="118" spans="1:5" s="264" customFormat="1" ht="15" x14ac:dyDescent="0.25">
      <c r="A118" s="495"/>
      <c r="B118" s="493"/>
      <c r="C118" s="273">
        <v>1020</v>
      </c>
      <c r="D118" s="301" t="s">
        <v>412</v>
      </c>
      <c r="E118" s="381"/>
    </row>
    <row r="119" spans="1:5" s="264" customFormat="1" ht="15" x14ac:dyDescent="0.25">
      <c r="A119" s="495"/>
      <c r="B119" s="493"/>
      <c r="C119" s="273">
        <v>29465</v>
      </c>
      <c r="D119" s="301" t="s">
        <v>422</v>
      </c>
      <c r="E119" s="381"/>
    </row>
    <row r="120" spans="1:5" s="264" customFormat="1" ht="24" customHeight="1" x14ac:dyDescent="0.25">
      <c r="A120" s="495"/>
      <c r="B120" s="493"/>
      <c r="C120" s="273">
        <v>20342</v>
      </c>
      <c r="D120" s="301" t="s">
        <v>489</v>
      </c>
      <c r="E120" s="381"/>
    </row>
    <row r="121" spans="1:5" s="264" customFormat="1" ht="15" x14ac:dyDescent="0.25">
      <c r="A121" s="495"/>
      <c r="B121" s="493"/>
      <c r="C121" s="273">
        <v>97706</v>
      </c>
      <c r="D121" s="301" t="s">
        <v>73</v>
      </c>
      <c r="E121" s="381"/>
    </row>
    <row r="122" spans="1:5" s="264" customFormat="1" ht="15" x14ac:dyDescent="0.25">
      <c r="A122" s="495"/>
      <c r="B122" s="493"/>
      <c r="C122" s="273">
        <v>47207</v>
      </c>
      <c r="D122" s="301" t="s">
        <v>74</v>
      </c>
      <c r="E122" s="381"/>
    </row>
    <row r="123" spans="1:5" s="264" customFormat="1" ht="15" x14ac:dyDescent="0.25">
      <c r="A123" s="495"/>
      <c r="B123" s="493"/>
      <c r="C123" s="273">
        <v>19645</v>
      </c>
      <c r="D123" s="301" t="s">
        <v>76</v>
      </c>
      <c r="E123" s="381"/>
    </row>
    <row r="124" spans="1:5" s="264" customFormat="1" ht="24" customHeight="1" x14ac:dyDescent="0.25">
      <c r="A124" s="496">
        <v>4221</v>
      </c>
      <c r="B124" s="497" t="s">
        <v>330</v>
      </c>
      <c r="C124" s="273">
        <v>35200</v>
      </c>
      <c r="D124" s="301" t="s">
        <v>490</v>
      </c>
      <c r="E124" s="381"/>
    </row>
    <row r="125" spans="1:5" s="264" customFormat="1" ht="15" x14ac:dyDescent="0.25">
      <c r="A125" s="496"/>
      <c r="B125" s="497"/>
      <c r="C125" s="273">
        <v>7363</v>
      </c>
      <c r="D125" s="301" t="s">
        <v>318</v>
      </c>
      <c r="E125" s="381"/>
    </row>
    <row r="126" spans="1:5" s="264" customFormat="1" ht="15" x14ac:dyDescent="0.25">
      <c r="A126" s="496"/>
      <c r="B126" s="497"/>
      <c r="C126" s="273">
        <v>24221</v>
      </c>
      <c r="D126" s="301" t="s">
        <v>237</v>
      </c>
      <c r="E126" s="381"/>
    </row>
    <row r="127" spans="1:5" ht="15.75" customHeight="1" thickBot="1" x14ac:dyDescent="0.25">
      <c r="A127" s="486" t="s">
        <v>331</v>
      </c>
      <c r="B127" s="487"/>
      <c r="C127" s="307">
        <f>SUM(C63:C126)</f>
        <v>2233393</v>
      </c>
      <c r="D127" s="318"/>
    </row>
    <row r="128" spans="1:5" ht="15.75" customHeight="1" thickBot="1" x14ac:dyDescent="0.25">
      <c r="A128" s="287"/>
      <c r="B128" s="327"/>
      <c r="C128" s="289"/>
      <c r="D128" s="290"/>
    </row>
    <row r="129" spans="1:4" s="286" customFormat="1" ht="16.5" customHeight="1" thickBot="1" x14ac:dyDescent="0.2">
      <c r="A129" s="488" t="s">
        <v>332</v>
      </c>
      <c r="B129" s="489"/>
      <c r="C129" s="328">
        <f>C13+C50+C58+C127</f>
        <v>10195395</v>
      </c>
      <c r="D129" s="329"/>
    </row>
    <row r="130" spans="1:4" s="286" customFormat="1" ht="15.75" customHeight="1" x14ac:dyDescent="0.15">
      <c r="C130" s="265"/>
      <c r="D130" s="266"/>
    </row>
    <row r="134" spans="1:4" x14ac:dyDescent="0.15">
      <c r="B134" s="331"/>
    </row>
    <row r="136" spans="1:4" x14ac:dyDescent="0.15">
      <c r="B136" s="331"/>
    </row>
  </sheetData>
  <mergeCells count="33">
    <mergeCell ref="A31:A32"/>
    <mergeCell ref="B31:B32"/>
    <mergeCell ref="A1:D1"/>
    <mergeCell ref="A25:A27"/>
    <mergeCell ref="B25:B27"/>
    <mergeCell ref="A18:A21"/>
    <mergeCell ref="B18:B21"/>
    <mergeCell ref="A37:A38"/>
    <mergeCell ref="B37:B38"/>
    <mergeCell ref="A40:A41"/>
    <mergeCell ref="B40:B41"/>
    <mergeCell ref="A33:A36"/>
    <mergeCell ref="B33:B36"/>
    <mergeCell ref="A43:A45"/>
    <mergeCell ref="B43:B45"/>
    <mergeCell ref="A46:A49"/>
    <mergeCell ref="B46:B49"/>
    <mergeCell ref="A64:A82"/>
    <mergeCell ref="B64:B82"/>
    <mergeCell ref="A84:A85"/>
    <mergeCell ref="B84:B85"/>
    <mergeCell ref="A86:A87"/>
    <mergeCell ref="B86:B87"/>
    <mergeCell ref="A88:A89"/>
    <mergeCell ref="B88:B89"/>
    <mergeCell ref="A127:B127"/>
    <mergeCell ref="A129:B129"/>
    <mergeCell ref="A90:A93"/>
    <mergeCell ref="B90:B93"/>
    <mergeCell ref="A94:A123"/>
    <mergeCell ref="B94:B123"/>
    <mergeCell ref="A124:A126"/>
    <mergeCell ref="B124:B126"/>
  </mergeCells>
  <pageMargins left="0.39370078740157483" right="0.39370078740157483" top="0.98425196850393704" bottom="0.39370078740157483" header="0.51181102362204722" footer="0.11811023622047245"/>
  <pageSetup paperSize="9" scale="93" firstPageNumber="17" fitToHeight="0" orientation="portrait" useFirstPageNumber="1" r:id="rId1"/>
  <headerFooter scaleWithDoc="0">
    <oddHeader>&amp;L&amp;"Tahoma,Kurzíva"&amp;9Návrh rozpočtu na rok 2020
Příloha č. 10&amp;R&amp;"Tahoma,Kurzíva"&amp;9Přehled příjmů</oddHeader>
    <oddFooter>&amp;C&amp;"Tahoma,Obyčejné"&amp;10&amp;P</oddFooter>
  </headerFooter>
  <rowBreaks count="2" manualBreakCount="2">
    <brk id="29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U31"/>
  <sheetViews>
    <sheetView topLeftCell="F1" workbookViewId="0">
      <selection activeCell="U12" sqref="U12"/>
    </sheetView>
  </sheetViews>
  <sheetFormatPr defaultColWidth="10.28515625" defaultRowHeight="15.75" outlineLevelRow="1" x14ac:dyDescent="0.25"/>
  <cols>
    <col min="1" max="1" width="21" style="119" customWidth="1"/>
    <col min="2" max="3" width="10.28515625" style="120" hidden="1" customWidth="1"/>
    <col min="4" max="4" width="11.28515625" style="120" hidden="1" customWidth="1"/>
    <col min="5" max="5" width="13.28515625" style="120" hidden="1" customWidth="1"/>
    <col min="6" max="6" width="12.85546875" style="120" customWidth="1"/>
    <col min="7" max="8" width="11.28515625" style="120" bestFit="1" customWidth="1"/>
    <col min="9" max="10" width="11" style="119" customWidth="1"/>
    <col min="11" max="11" width="11.7109375" style="119" customWidth="1"/>
    <col min="12" max="17" width="12.5703125" style="119" customWidth="1"/>
    <col min="18" max="18" width="14.140625" style="119" bestFit="1" customWidth="1"/>
    <col min="19" max="20" width="12.5703125" style="119" customWidth="1"/>
    <col min="21" max="21" width="13" style="119" customWidth="1"/>
    <col min="22" max="16384" width="10.28515625" style="119"/>
  </cols>
  <sheetData>
    <row r="2" spans="1:21" x14ac:dyDescent="0.25">
      <c r="A2" s="148" t="s">
        <v>168</v>
      </c>
    </row>
    <row r="3" spans="1:21" s="148" customFormat="1" ht="23.25" customHeight="1" x14ac:dyDescent="0.25">
      <c r="A3" s="143"/>
      <c r="B3" s="145">
        <v>2001</v>
      </c>
      <c r="C3" s="145">
        <v>2002</v>
      </c>
      <c r="D3" s="145">
        <v>2003</v>
      </c>
      <c r="E3" s="145" t="s">
        <v>165</v>
      </c>
      <c r="F3" s="145" t="s">
        <v>164</v>
      </c>
      <c r="G3" s="145"/>
      <c r="H3" s="145"/>
      <c r="I3" s="143"/>
      <c r="J3" s="135"/>
    </row>
    <row r="4" spans="1:21" ht="23.25" customHeight="1" x14ac:dyDescent="0.25">
      <c r="A4" s="143" t="s">
        <v>148</v>
      </c>
      <c r="B4" s="139">
        <v>84275</v>
      </c>
      <c r="C4" s="139">
        <v>3999376</v>
      </c>
      <c r="D4" s="139">
        <v>6078276</v>
      </c>
      <c r="E4" s="139">
        <v>2912785</v>
      </c>
      <c r="F4" s="139">
        <v>3466158</v>
      </c>
      <c r="G4" s="139"/>
      <c r="H4" s="139"/>
      <c r="I4" s="147"/>
      <c r="J4" s="146"/>
    </row>
    <row r="5" spans="1:21" ht="23.25" customHeight="1" x14ac:dyDescent="0.25">
      <c r="A5" s="143" t="s">
        <v>149</v>
      </c>
      <c r="B5" s="139">
        <v>84275</v>
      </c>
      <c r="C5" s="139">
        <v>3999376</v>
      </c>
      <c r="D5" s="139">
        <v>6078276</v>
      </c>
      <c r="E5" s="139"/>
      <c r="F5" s="139"/>
      <c r="G5" s="139"/>
      <c r="H5" s="139"/>
      <c r="I5" s="147"/>
      <c r="J5" s="146"/>
    </row>
    <row r="6" spans="1:21" x14ac:dyDescent="0.25">
      <c r="M6" s="130"/>
      <c r="N6" s="130"/>
      <c r="O6" s="119" t="s">
        <v>167</v>
      </c>
      <c r="Q6" s="119" t="s">
        <v>166</v>
      </c>
    </row>
    <row r="8" spans="1:21" ht="20.25" customHeight="1" x14ac:dyDescent="0.25">
      <c r="A8" s="143"/>
      <c r="B8" s="145">
        <v>2001</v>
      </c>
      <c r="C8" s="145">
        <v>2002</v>
      </c>
      <c r="D8" s="145">
        <v>2003</v>
      </c>
      <c r="E8" s="145" t="s">
        <v>165</v>
      </c>
      <c r="F8" s="145" t="s">
        <v>164</v>
      </c>
      <c r="G8" s="145">
        <v>2006</v>
      </c>
      <c r="H8" s="145" t="s">
        <v>163</v>
      </c>
      <c r="I8" s="145">
        <v>2008</v>
      </c>
      <c r="J8" s="145">
        <v>2009</v>
      </c>
      <c r="K8" s="145" t="s">
        <v>162</v>
      </c>
      <c r="L8" s="145" t="s">
        <v>161</v>
      </c>
      <c r="M8" s="145" t="s">
        <v>160</v>
      </c>
      <c r="N8" s="145" t="s">
        <v>159</v>
      </c>
      <c r="O8" s="145" t="s">
        <v>158</v>
      </c>
      <c r="P8" s="145" t="s">
        <v>157</v>
      </c>
      <c r="Q8" s="145" t="s">
        <v>156</v>
      </c>
      <c r="R8" s="145" t="s">
        <v>155</v>
      </c>
      <c r="S8" s="145" t="s">
        <v>154</v>
      </c>
      <c r="T8" s="145" t="s">
        <v>46</v>
      </c>
      <c r="U8" s="145" t="s">
        <v>64</v>
      </c>
    </row>
    <row r="9" spans="1:21" ht="20.25" customHeight="1" x14ac:dyDescent="0.25">
      <c r="A9" s="143" t="s">
        <v>144</v>
      </c>
      <c r="B9" s="139">
        <v>84275</v>
      </c>
      <c r="C9" s="139">
        <v>3999376</v>
      </c>
      <c r="D9" s="139">
        <v>6078276</v>
      </c>
      <c r="E9" s="139">
        <v>2912785</v>
      </c>
      <c r="F9" s="139">
        <v>3466158</v>
      </c>
      <c r="G9" s="139">
        <v>5192836</v>
      </c>
      <c r="H9" s="139">
        <v>5317944</v>
      </c>
      <c r="I9" s="137">
        <v>7592570</v>
      </c>
      <c r="J9" s="137">
        <v>7540749</v>
      </c>
      <c r="K9" s="137">
        <v>7428164</v>
      </c>
      <c r="L9" s="137">
        <v>8304059</v>
      </c>
      <c r="M9" s="144">
        <v>9019403</v>
      </c>
      <c r="N9" s="144">
        <v>7609322</v>
      </c>
      <c r="O9" s="144">
        <v>8278538</v>
      </c>
      <c r="P9" s="144">
        <v>9696615</v>
      </c>
      <c r="Q9" s="144">
        <v>8053332</v>
      </c>
      <c r="R9" s="144">
        <v>7886430</v>
      </c>
      <c r="S9" s="144">
        <v>9352498</v>
      </c>
      <c r="T9" s="144">
        <v>10284570</v>
      </c>
      <c r="U9" s="144">
        <v>10787896</v>
      </c>
    </row>
    <row r="10" spans="1:21" ht="20.25" customHeight="1" x14ac:dyDescent="0.25">
      <c r="A10" s="143" t="s">
        <v>143</v>
      </c>
      <c r="B10" s="139">
        <v>1725409</v>
      </c>
      <c r="C10" s="139">
        <v>359422</v>
      </c>
      <c r="D10" s="139">
        <v>5867132</v>
      </c>
      <c r="E10" s="139">
        <f>12367232-2912785</f>
        <v>9454447</v>
      </c>
      <c r="F10" s="139">
        <v>10982426.800000001</v>
      </c>
      <c r="G10" s="142">
        <v>11172923.619999999</v>
      </c>
      <c r="H10" s="141">
        <v>10466523.800000001</v>
      </c>
      <c r="I10" s="137">
        <v>10151456.390000001</v>
      </c>
      <c r="J10" s="137">
        <v>11166878</v>
      </c>
      <c r="K10" s="137">
        <v>10908903</v>
      </c>
      <c r="L10" s="136">
        <v>10288015</v>
      </c>
      <c r="M10" s="137">
        <v>9686464</v>
      </c>
      <c r="N10" s="137">
        <v>10919480</v>
      </c>
      <c r="O10" s="137">
        <v>11432941</v>
      </c>
      <c r="P10" s="137">
        <v>12535240</v>
      </c>
      <c r="Q10" s="137">
        <v>12351887</v>
      </c>
      <c r="R10" s="137">
        <v>14595144</v>
      </c>
      <c r="S10" s="137">
        <v>16794678</v>
      </c>
      <c r="T10" s="333">
        <v>19631198</v>
      </c>
      <c r="U10" s="137"/>
    </row>
    <row r="11" spans="1:21" x14ac:dyDescent="0.25">
      <c r="A11" s="140" t="s">
        <v>153</v>
      </c>
      <c r="B11" s="139"/>
      <c r="C11" s="139"/>
      <c r="D11" s="139"/>
      <c r="E11" s="139"/>
      <c r="F11" s="139"/>
      <c r="G11" s="139"/>
      <c r="H11" s="138"/>
      <c r="I11" s="138"/>
      <c r="J11" s="138"/>
      <c r="K11" s="137"/>
      <c r="L11" s="137"/>
      <c r="M11" s="137"/>
      <c r="N11" s="137"/>
      <c r="O11" s="136"/>
      <c r="P11" s="136"/>
      <c r="Q11" s="136"/>
      <c r="R11" s="136"/>
      <c r="S11" s="136"/>
      <c r="T11" s="136"/>
      <c r="U11" s="232">
        <v>21392269</v>
      </c>
    </row>
    <row r="12" spans="1:21" x14ac:dyDescent="0.25">
      <c r="A12" s="135" t="s">
        <v>152</v>
      </c>
      <c r="L12" s="134"/>
    </row>
    <row r="14" spans="1:21" x14ac:dyDescent="0.25">
      <c r="H14" s="133">
        <f>H9+H10</f>
        <v>15784467.800000001</v>
      </c>
      <c r="I14" s="133">
        <f>I9+I10</f>
        <v>17744026.390000001</v>
      </c>
      <c r="J14" s="133"/>
      <c r="K14" s="132"/>
      <c r="L14" s="130"/>
      <c r="M14" s="131" t="s">
        <v>151</v>
      </c>
      <c r="N14" s="130" t="s">
        <v>150</v>
      </c>
    </row>
    <row r="15" spans="1:21" x14ac:dyDescent="0.25">
      <c r="H15" s="129"/>
      <c r="N15" s="233">
        <v>2381378</v>
      </c>
      <c r="O15" s="233">
        <v>18899703</v>
      </c>
      <c r="P15" s="233">
        <v>0</v>
      </c>
      <c r="Q15" s="233">
        <v>111188</v>
      </c>
      <c r="R15" s="128"/>
    </row>
    <row r="16" spans="1:21" ht="22.5" hidden="1" customHeight="1" outlineLevel="1" x14ac:dyDescent="0.25">
      <c r="A16" s="126" t="s">
        <v>147</v>
      </c>
      <c r="B16" s="121"/>
      <c r="C16" s="121"/>
      <c r="D16" s="121"/>
      <c r="E16" s="121"/>
      <c r="F16" s="121"/>
      <c r="G16" s="121"/>
      <c r="H16" s="121"/>
    </row>
    <row r="17" spans="1:8" ht="22.5" hidden="1" customHeight="1" outlineLevel="1" x14ac:dyDescent="0.25">
      <c r="A17" s="127"/>
      <c r="B17" s="125">
        <v>2001</v>
      </c>
      <c r="C17" s="125">
        <v>2002</v>
      </c>
      <c r="D17" s="125">
        <v>2003</v>
      </c>
      <c r="E17" s="125" t="s">
        <v>146</v>
      </c>
      <c r="F17" s="125" t="s">
        <v>145</v>
      </c>
      <c r="G17" s="125"/>
      <c r="H17" s="125"/>
    </row>
    <row r="18" spans="1:8" ht="21.75" hidden="1" customHeight="1" outlineLevel="1" x14ac:dyDescent="0.25">
      <c r="A18" s="124" t="s">
        <v>149</v>
      </c>
      <c r="B18" s="123">
        <v>1809684</v>
      </c>
      <c r="C18" s="123">
        <v>4349169</v>
      </c>
      <c r="D18" s="123">
        <v>10942261</v>
      </c>
      <c r="E18" s="123">
        <v>2908920</v>
      </c>
      <c r="F18" s="123">
        <v>4223860</v>
      </c>
      <c r="G18" s="123"/>
      <c r="H18" s="123"/>
    </row>
    <row r="19" spans="1:8" ht="21.75" hidden="1" customHeight="1" outlineLevel="1" x14ac:dyDescent="0.25">
      <c r="A19" s="124" t="s">
        <v>148</v>
      </c>
      <c r="B19" s="123">
        <v>1809684</v>
      </c>
      <c r="C19" s="123">
        <v>4358798</v>
      </c>
      <c r="D19" s="123">
        <v>11025324</v>
      </c>
      <c r="E19" s="123">
        <v>2908920</v>
      </c>
      <c r="F19" s="123">
        <v>4223860</v>
      </c>
      <c r="G19" s="123"/>
      <c r="H19" s="123"/>
    </row>
    <row r="20" spans="1:8" hidden="1" outlineLevel="1" x14ac:dyDescent="0.25">
      <c r="A20" s="126"/>
      <c r="B20" s="121"/>
      <c r="C20" s="121">
        <f>C18-C19</f>
        <v>-9629</v>
      </c>
      <c r="D20" s="121">
        <f>D18-D19</f>
        <v>-83063</v>
      </c>
      <c r="E20" s="121"/>
      <c r="F20" s="121"/>
      <c r="G20" s="121"/>
      <c r="H20" s="121"/>
    </row>
    <row r="21" spans="1:8" hidden="1" outlineLevel="1" x14ac:dyDescent="0.25">
      <c r="A21" s="126"/>
      <c r="B21" s="121"/>
      <c r="C21" s="121"/>
      <c r="D21" s="121"/>
      <c r="E21" s="121"/>
      <c r="F21" s="121"/>
      <c r="G21" s="121"/>
      <c r="H21" s="121"/>
    </row>
    <row r="22" spans="1:8" ht="24.75" hidden="1" customHeight="1" outlineLevel="1" x14ac:dyDescent="0.25">
      <c r="A22" s="124"/>
      <c r="B22" s="125">
        <v>2001</v>
      </c>
      <c r="C22" s="125">
        <v>2002</v>
      </c>
      <c r="D22" s="125">
        <v>2003</v>
      </c>
      <c r="E22" s="125" t="s">
        <v>146</v>
      </c>
      <c r="F22" s="125" t="s">
        <v>145</v>
      </c>
      <c r="G22" s="125"/>
      <c r="H22" s="125"/>
    </row>
    <row r="23" spans="1:8" ht="24.75" hidden="1" customHeight="1" outlineLevel="1" x14ac:dyDescent="0.25">
      <c r="A23" s="124" t="s">
        <v>144</v>
      </c>
      <c r="B23" s="123">
        <v>84275</v>
      </c>
      <c r="C23" s="123">
        <v>3999376</v>
      </c>
      <c r="D23" s="123">
        <v>6078276</v>
      </c>
      <c r="E23" s="123">
        <v>2911420</v>
      </c>
      <c r="F23" s="123">
        <v>4226360</v>
      </c>
      <c r="G23" s="123"/>
      <c r="H23" s="123"/>
    </row>
    <row r="24" spans="1:8" ht="24.75" hidden="1" customHeight="1" outlineLevel="1" x14ac:dyDescent="0.25">
      <c r="A24" s="124" t="s">
        <v>147</v>
      </c>
      <c r="B24" s="123">
        <v>1809684</v>
      </c>
      <c r="C24" s="123">
        <v>4358798</v>
      </c>
      <c r="D24" s="123">
        <v>11055594</v>
      </c>
      <c r="E24" s="123">
        <v>8367041</v>
      </c>
      <c r="F24" s="123">
        <v>7528049</v>
      </c>
      <c r="G24" s="123"/>
      <c r="H24" s="123"/>
    </row>
    <row r="25" spans="1:8" ht="21" hidden="1" customHeight="1" outlineLevel="1" x14ac:dyDescent="0.25">
      <c r="A25" s="124" t="s">
        <v>143</v>
      </c>
      <c r="B25" s="123">
        <f>B24-B23</f>
        <v>1725409</v>
      </c>
      <c r="C25" s="123">
        <f>C24-C23</f>
        <v>359422</v>
      </c>
      <c r="D25" s="123">
        <f>D24-D23</f>
        <v>4977318</v>
      </c>
      <c r="E25" s="123">
        <v>8367041</v>
      </c>
      <c r="F25" s="123">
        <v>7528049</v>
      </c>
      <c r="G25" s="123"/>
      <c r="H25" s="123"/>
    </row>
    <row r="26" spans="1:8" hidden="1" outlineLevel="1" x14ac:dyDescent="0.25">
      <c r="A26" s="126"/>
      <c r="B26" s="121"/>
      <c r="C26" s="121"/>
      <c r="D26" s="121"/>
      <c r="E26" s="121"/>
      <c r="F26" s="121"/>
      <c r="G26" s="121"/>
      <c r="H26" s="121"/>
    </row>
    <row r="27" spans="1:8" ht="25.5" hidden="1" customHeight="1" outlineLevel="1" x14ac:dyDescent="0.25">
      <c r="A27" s="124"/>
      <c r="B27" s="125">
        <v>2001</v>
      </c>
      <c r="C27" s="125">
        <v>2002</v>
      </c>
      <c r="D27" s="125">
        <v>2003</v>
      </c>
      <c r="E27" s="125" t="s">
        <v>146</v>
      </c>
      <c r="F27" s="125" t="s">
        <v>145</v>
      </c>
      <c r="G27" s="125"/>
      <c r="H27" s="125"/>
    </row>
    <row r="28" spans="1:8" ht="21" hidden="1" customHeight="1" outlineLevel="1" x14ac:dyDescent="0.25">
      <c r="A28" s="124" t="s">
        <v>144</v>
      </c>
      <c r="B28" s="123">
        <v>84275</v>
      </c>
      <c r="C28" s="123">
        <v>3999376</v>
      </c>
      <c r="D28" s="123">
        <v>6078276</v>
      </c>
      <c r="E28" s="123">
        <v>2911420</v>
      </c>
      <c r="F28" s="123">
        <v>4226360</v>
      </c>
      <c r="G28" s="123"/>
      <c r="H28" s="123"/>
    </row>
    <row r="29" spans="1:8" ht="23.25" hidden="1" customHeight="1" outlineLevel="1" x14ac:dyDescent="0.25">
      <c r="A29" s="124" t="s">
        <v>143</v>
      </c>
      <c r="B29" s="123">
        <v>1725409</v>
      </c>
      <c r="C29" s="123">
        <v>359422</v>
      </c>
      <c r="D29" s="123">
        <v>4977318</v>
      </c>
      <c r="E29" s="123">
        <v>8367041</v>
      </c>
      <c r="F29" s="123">
        <v>7528049</v>
      </c>
      <c r="G29" s="123"/>
      <c r="H29" s="123"/>
    </row>
    <row r="30" spans="1:8" hidden="1" outlineLevel="1" x14ac:dyDescent="0.25">
      <c r="A30" s="122" t="s">
        <v>142</v>
      </c>
      <c r="B30" s="121"/>
      <c r="C30" s="121"/>
      <c r="D30" s="121"/>
      <c r="E30" s="121"/>
      <c r="F30" s="121"/>
      <c r="G30" s="121"/>
      <c r="H30" s="121"/>
    </row>
    <row r="31" spans="1:8" collapsed="1" x14ac:dyDescent="0.25"/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U17"/>
  <sheetViews>
    <sheetView zoomScale="85" workbookViewId="0">
      <selection activeCell="AB34" sqref="AB34"/>
    </sheetView>
  </sheetViews>
  <sheetFormatPr defaultColWidth="10.28515625" defaultRowHeight="15.75" x14ac:dyDescent="0.25"/>
  <cols>
    <col min="1" max="1" width="25.140625" style="149" customWidth="1"/>
    <col min="2" max="2" width="11.42578125" style="149" hidden="1" customWidth="1"/>
    <col min="3" max="3" width="14.28515625" style="149" hidden="1" customWidth="1"/>
    <col min="4" max="4" width="13.42578125" style="149" hidden="1" customWidth="1"/>
    <col min="5" max="5" width="12.7109375" style="149" hidden="1" customWidth="1"/>
    <col min="6" max="6" width="13.140625" style="149" customWidth="1"/>
    <col min="7" max="7" width="13" style="149" customWidth="1"/>
    <col min="8" max="8" width="12.7109375" style="149" customWidth="1"/>
    <col min="9" max="10" width="15" style="149" customWidth="1"/>
    <col min="11" max="17" width="14.42578125" style="149" customWidth="1"/>
    <col min="18" max="21" width="14.7109375" style="149" customWidth="1"/>
    <col min="22" max="16384" width="10.28515625" style="149"/>
  </cols>
  <sheetData>
    <row r="1" spans="1:21" x14ac:dyDescent="0.25">
      <c r="A1" s="507" t="s">
        <v>168</v>
      </c>
      <c r="B1" s="507"/>
      <c r="C1" s="507"/>
      <c r="D1" s="507"/>
      <c r="E1" s="507"/>
      <c r="F1" s="507"/>
    </row>
    <row r="2" spans="1:21" ht="22.5" customHeight="1" x14ac:dyDescent="0.25">
      <c r="A2" s="171"/>
      <c r="B2" s="170">
        <v>2001</v>
      </c>
      <c r="C2" s="170">
        <v>2002</v>
      </c>
      <c r="D2" s="170">
        <v>2003</v>
      </c>
      <c r="E2" s="170">
        <v>2004</v>
      </c>
      <c r="F2" s="170">
        <v>2005</v>
      </c>
      <c r="G2" s="170">
        <v>2006</v>
      </c>
      <c r="H2" s="170">
        <v>2007</v>
      </c>
      <c r="I2" s="162">
        <v>2008</v>
      </c>
      <c r="J2" s="161">
        <v>2009</v>
      </c>
      <c r="K2" s="161">
        <v>2010</v>
      </c>
      <c r="L2" s="161">
        <v>2011</v>
      </c>
      <c r="M2" s="161">
        <v>2012</v>
      </c>
      <c r="N2" s="161">
        <v>2013</v>
      </c>
      <c r="O2" s="161">
        <v>2014</v>
      </c>
      <c r="P2" s="161">
        <v>2015</v>
      </c>
      <c r="Q2" s="161">
        <v>2016</v>
      </c>
      <c r="R2" s="161">
        <v>2017</v>
      </c>
      <c r="S2" s="161">
        <v>2018</v>
      </c>
      <c r="T2" s="161">
        <v>2019</v>
      </c>
      <c r="U2" s="161">
        <v>2020</v>
      </c>
    </row>
    <row r="3" spans="1:21" ht="22.5" customHeight="1" x14ac:dyDescent="0.25">
      <c r="A3" s="169" t="s">
        <v>173</v>
      </c>
      <c r="B3" s="168">
        <v>84275</v>
      </c>
      <c r="C3" s="167">
        <v>3960026</v>
      </c>
      <c r="D3" s="167">
        <v>5976481</v>
      </c>
      <c r="E3" s="167">
        <v>2622083</v>
      </c>
      <c r="F3" s="167">
        <v>2804755</v>
      </c>
      <c r="G3" s="167">
        <v>3835304</v>
      </c>
      <c r="H3" s="167">
        <v>3597607</v>
      </c>
      <c r="I3" s="137">
        <v>4148674</v>
      </c>
      <c r="J3" s="144">
        <v>4386633</v>
      </c>
      <c r="K3" s="144">
        <v>4426857</v>
      </c>
      <c r="L3" s="144">
        <v>4548788</v>
      </c>
      <c r="M3" s="144">
        <v>4787612</v>
      </c>
      <c r="N3" s="144">
        <v>4674368</v>
      </c>
      <c r="O3" s="144">
        <v>4749050</v>
      </c>
      <c r="P3" s="144">
        <v>5225653</v>
      </c>
      <c r="Q3" s="144">
        <v>5123867</v>
      </c>
      <c r="R3" s="144">
        <v>5704252</v>
      </c>
      <c r="S3" s="144">
        <v>6456472</v>
      </c>
      <c r="T3" s="144">
        <v>6996283</v>
      </c>
      <c r="U3" s="144">
        <v>7490726</v>
      </c>
    </row>
    <row r="4" spans="1:21" ht="22.5" customHeight="1" x14ac:dyDescent="0.25">
      <c r="A4" s="169" t="s">
        <v>172</v>
      </c>
      <c r="B4" s="168">
        <v>0</v>
      </c>
      <c r="C4" s="167">
        <v>39350</v>
      </c>
      <c r="D4" s="167">
        <v>101795</v>
      </c>
      <c r="E4" s="167">
        <v>290702</v>
      </c>
      <c r="F4" s="167">
        <v>661403</v>
      </c>
      <c r="G4" s="167">
        <v>1357532</v>
      </c>
      <c r="H4" s="167">
        <v>1720337</v>
      </c>
      <c r="I4" s="137">
        <v>3443896</v>
      </c>
      <c r="J4" s="144">
        <v>3154116</v>
      </c>
      <c r="K4" s="144">
        <v>3001307</v>
      </c>
      <c r="L4" s="144">
        <v>3755271</v>
      </c>
      <c r="M4" s="144">
        <v>4231791</v>
      </c>
      <c r="N4" s="144">
        <v>2934954</v>
      </c>
      <c r="O4" s="144">
        <v>3529488</v>
      </c>
      <c r="P4" s="144">
        <v>4470962</v>
      </c>
      <c r="Q4" s="144">
        <v>1689119</v>
      </c>
      <c r="R4" s="144">
        <v>2182178</v>
      </c>
      <c r="S4" s="144">
        <v>2896026</v>
      </c>
      <c r="T4" s="144">
        <v>3288287</v>
      </c>
      <c r="U4" s="144">
        <v>3297170</v>
      </c>
    </row>
    <row r="5" spans="1:21" ht="22.5" customHeight="1" x14ac:dyDescent="0.25">
      <c r="A5" s="166" t="s">
        <v>171</v>
      </c>
      <c r="B5" s="165">
        <f t="shared" ref="B5:S5" si="0">SUM(B3:B4)</f>
        <v>84275</v>
      </c>
      <c r="C5" s="165">
        <f t="shared" si="0"/>
        <v>3999376</v>
      </c>
      <c r="D5" s="165">
        <f t="shared" si="0"/>
        <v>6078276</v>
      </c>
      <c r="E5" s="165">
        <f t="shared" si="0"/>
        <v>2912785</v>
      </c>
      <c r="F5" s="165">
        <f t="shared" si="0"/>
        <v>3466158</v>
      </c>
      <c r="G5" s="165">
        <f t="shared" si="0"/>
        <v>5192836</v>
      </c>
      <c r="H5" s="165">
        <f t="shared" si="0"/>
        <v>5317944</v>
      </c>
      <c r="I5" s="151">
        <f t="shared" si="0"/>
        <v>7592570</v>
      </c>
      <c r="J5" s="150">
        <f t="shared" si="0"/>
        <v>7540749</v>
      </c>
      <c r="K5" s="150">
        <f t="shared" si="0"/>
        <v>7428164</v>
      </c>
      <c r="L5" s="150">
        <f t="shared" si="0"/>
        <v>8304059</v>
      </c>
      <c r="M5" s="150">
        <f t="shared" si="0"/>
        <v>9019403</v>
      </c>
      <c r="N5" s="150">
        <f t="shared" si="0"/>
        <v>7609322</v>
      </c>
      <c r="O5" s="150">
        <f t="shared" si="0"/>
        <v>8278538</v>
      </c>
      <c r="P5" s="150">
        <f t="shared" si="0"/>
        <v>9696615</v>
      </c>
      <c r="Q5" s="150">
        <f t="shared" si="0"/>
        <v>6812986</v>
      </c>
      <c r="R5" s="150">
        <f t="shared" si="0"/>
        <v>7886430</v>
      </c>
      <c r="S5" s="150">
        <f t="shared" si="0"/>
        <v>9352498</v>
      </c>
      <c r="T5" s="150">
        <f>SUM(T3:T4)</f>
        <v>10284570</v>
      </c>
      <c r="U5" s="150">
        <f>SUM(U3:U4)</f>
        <v>10787896</v>
      </c>
    </row>
    <row r="9" spans="1:21" x14ac:dyDescent="0.25">
      <c r="A9" s="164"/>
      <c r="B9" s="163">
        <v>2001</v>
      </c>
      <c r="C9" s="163">
        <v>2002</v>
      </c>
      <c r="D9" s="163">
        <v>2003</v>
      </c>
      <c r="E9" s="163">
        <v>2004</v>
      </c>
      <c r="F9" s="163">
        <v>2005</v>
      </c>
      <c r="G9" s="163">
        <v>2006</v>
      </c>
      <c r="H9" s="163">
        <v>2007</v>
      </c>
      <c r="I9" s="162">
        <v>2008</v>
      </c>
      <c r="J9" s="161">
        <v>2009</v>
      </c>
      <c r="K9" s="161">
        <v>2010</v>
      </c>
      <c r="L9" s="161">
        <v>2011</v>
      </c>
      <c r="M9" s="161">
        <v>2012</v>
      </c>
      <c r="N9" s="161">
        <v>2013</v>
      </c>
      <c r="O9" s="161">
        <v>2014</v>
      </c>
      <c r="P9" s="161">
        <v>2015</v>
      </c>
      <c r="Q9" s="161">
        <v>2016</v>
      </c>
      <c r="R9" s="161">
        <v>2017</v>
      </c>
      <c r="S9" s="161">
        <v>2018</v>
      </c>
      <c r="T9" s="161">
        <v>2019</v>
      </c>
      <c r="U9" s="161">
        <v>2020</v>
      </c>
    </row>
    <row r="10" spans="1:21" x14ac:dyDescent="0.25">
      <c r="A10" s="158" t="s">
        <v>170</v>
      </c>
      <c r="B10" s="157">
        <v>10</v>
      </c>
      <c r="C10" s="156">
        <v>1033100</v>
      </c>
      <c r="D10" s="155">
        <v>1139600</v>
      </c>
      <c r="E10" s="154">
        <v>1152642</v>
      </c>
      <c r="F10" s="154">
        <v>1245018</v>
      </c>
      <c r="G10" s="154">
        <v>3847124</v>
      </c>
      <c r="H10" s="154">
        <v>4045313</v>
      </c>
      <c r="I10" s="137">
        <v>4328690</v>
      </c>
      <c r="J10" s="144">
        <v>4532498</v>
      </c>
      <c r="K10" s="144">
        <v>4121475</v>
      </c>
      <c r="L10" s="144">
        <v>4416300</v>
      </c>
      <c r="M10" s="144">
        <v>4543700</v>
      </c>
      <c r="N10" s="144">
        <v>4302600</v>
      </c>
      <c r="O10" s="144">
        <v>4498900</v>
      </c>
      <c r="P10" s="144">
        <v>4776650</v>
      </c>
      <c r="Q10" s="144">
        <v>5330950</v>
      </c>
      <c r="R10" s="144">
        <v>5771300</v>
      </c>
      <c r="S10" s="144">
        <v>6427050</v>
      </c>
      <c r="T10" s="144">
        <v>7030550</v>
      </c>
      <c r="U10" s="144">
        <v>7340300</v>
      </c>
    </row>
    <row r="11" spans="1:21" x14ac:dyDescent="0.25">
      <c r="A11" s="158" t="s">
        <v>139</v>
      </c>
      <c r="B11" s="157">
        <v>90</v>
      </c>
      <c r="C11" s="156">
        <v>5899</v>
      </c>
      <c r="D11" s="155">
        <v>36891</v>
      </c>
      <c r="E11" s="154">
        <v>45708</v>
      </c>
      <c r="F11" s="154">
        <v>85840</v>
      </c>
      <c r="G11" s="154">
        <v>131499</v>
      </c>
      <c r="H11" s="154">
        <v>208296</v>
      </c>
      <c r="I11" s="137">
        <v>97807</v>
      </c>
      <c r="J11" s="144">
        <v>183697</v>
      </c>
      <c r="K11" s="144">
        <v>169579</v>
      </c>
      <c r="L11" s="144">
        <v>291031</v>
      </c>
      <c r="M11" s="160">
        <v>169400</v>
      </c>
      <c r="N11" s="160">
        <v>184620</v>
      </c>
      <c r="O11" s="160">
        <v>191852</v>
      </c>
      <c r="P11" s="160">
        <v>162937</v>
      </c>
      <c r="Q11" s="160">
        <v>140391</v>
      </c>
      <c r="R11" s="160">
        <v>164820</v>
      </c>
      <c r="S11" s="160">
        <v>613120</v>
      </c>
      <c r="T11" s="160">
        <v>563161</v>
      </c>
      <c r="U11" s="160">
        <v>585252</v>
      </c>
    </row>
    <row r="12" spans="1:21" x14ac:dyDescent="0.25">
      <c r="A12" s="158" t="s">
        <v>140</v>
      </c>
      <c r="B12" s="157">
        <v>0</v>
      </c>
      <c r="C12" s="159">
        <v>0</v>
      </c>
      <c r="D12" s="155">
        <v>20000</v>
      </c>
      <c r="E12" s="154">
        <v>10000</v>
      </c>
      <c r="F12" s="154">
        <v>10300</v>
      </c>
      <c r="G12" s="154">
        <v>40000</v>
      </c>
      <c r="H12" s="154">
        <v>40000</v>
      </c>
      <c r="I12" s="137">
        <v>40500</v>
      </c>
      <c r="J12" s="144">
        <v>58500</v>
      </c>
      <c r="K12" s="144">
        <v>45730</v>
      </c>
      <c r="L12" s="144">
        <v>60230</v>
      </c>
      <c r="M12" s="144">
        <v>79409</v>
      </c>
      <c r="N12" s="144">
        <v>85980</v>
      </c>
      <c r="O12" s="144">
        <v>85980</v>
      </c>
      <c r="P12" s="144">
        <v>55980</v>
      </c>
      <c r="Q12" s="144">
        <v>40980</v>
      </c>
      <c r="R12" s="144">
        <v>55000</v>
      </c>
      <c r="S12" s="144">
        <v>66000</v>
      </c>
      <c r="T12" s="144">
        <v>41450</v>
      </c>
      <c r="U12" s="144">
        <v>36450</v>
      </c>
    </row>
    <row r="13" spans="1:21" x14ac:dyDescent="0.25">
      <c r="A13" s="158" t="s">
        <v>141</v>
      </c>
      <c r="B13" s="157">
        <v>84175</v>
      </c>
      <c r="C13" s="156">
        <v>2960377</v>
      </c>
      <c r="D13" s="155">
        <v>4881785</v>
      </c>
      <c r="E13" s="154">
        <v>1704435</v>
      </c>
      <c r="F13" s="154">
        <v>2089000</v>
      </c>
      <c r="G13" s="154">
        <v>680213</v>
      </c>
      <c r="H13" s="154">
        <v>774335</v>
      </c>
      <c r="I13" s="137">
        <v>1925572.7</v>
      </c>
      <c r="J13" s="144">
        <v>2098388</v>
      </c>
      <c r="K13" s="144">
        <v>1689276</v>
      </c>
      <c r="L13" s="144">
        <v>2313905</v>
      </c>
      <c r="M13" s="144">
        <v>2139590</v>
      </c>
      <c r="N13" s="144">
        <v>1706993</v>
      </c>
      <c r="O13" s="144">
        <v>2169460</v>
      </c>
      <c r="P13" s="144">
        <v>3565454</v>
      </c>
      <c r="Q13" s="144">
        <v>2541011</v>
      </c>
      <c r="R13" s="144">
        <v>974346</v>
      </c>
      <c r="S13" s="144">
        <v>1130957</v>
      </c>
      <c r="T13" s="144">
        <v>1809816</v>
      </c>
      <c r="U13" s="144">
        <v>2233393</v>
      </c>
    </row>
    <row r="14" spans="1:21" ht="20.25" customHeight="1" x14ac:dyDescent="0.25">
      <c r="A14" s="153" t="s">
        <v>169</v>
      </c>
      <c r="B14" s="152">
        <f t="shared" ref="B14:S14" si="1">SUM(B10:B13)</f>
        <v>84275</v>
      </c>
      <c r="C14" s="152">
        <f t="shared" si="1"/>
        <v>3999376</v>
      </c>
      <c r="D14" s="152">
        <f t="shared" si="1"/>
        <v>6078276</v>
      </c>
      <c r="E14" s="143">
        <f t="shared" si="1"/>
        <v>2912785</v>
      </c>
      <c r="F14" s="143">
        <f t="shared" si="1"/>
        <v>3430158</v>
      </c>
      <c r="G14" s="143">
        <f t="shared" si="1"/>
        <v>4698836</v>
      </c>
      <c r="H14" s="143">
        <f t="shared" si="1"/>
        <v>5067944</v>
      </c>
      <c r="I14" s="151">
        <f t="shared" si="1"/>
        <v>6392569.7000000002</v>
      </c>
      <c r="J14" s="150">
        <f t="shared" si="1"/>
        <v>6873083</v>
      </c>
      <c r="K14" s="150">
        <f t="shared" si="1"/>
        <v>6026060</v>
      </c>
      <c r="L14" s="150">
        <f t="shared" si="1"/>
        <v>7081466</v>
      </c>
      <c r="M14" s="150">
        <f t="shared" si="1"/>
        <v>6932099</v>
      </c>
      <c r="N14" s="150">
        <f t="shared" si="1"/>
        <v>6280193</v>
      </c>
      <c r="O14" s="150">
        <f t="shared" si="1"/>
        <v>6946192</v>
      </c>
      <c r="P14" s="150">
        <f t="shared" si="1"/>
        <v>8561021</v>
      </c>
      <c r="Q14" s="150">
        <f t="shared" si="1"/>
        <v>8053332</v>
      </c>
      <c r="R14" s="150">
        <f t="shared" si="1"/>
        <v>6965466</v>
      </c>
      <c r="S14" s="150">
        <f t="shared" si="1"/>
        <v>8237127</v>
      </c>
      <c r="T14" s="150">
        <f>SUM(T10:T13)</f>
        <v>9444977</v>
      </c>
      <c r="U14" s="150">
        <f>SUM(U10:U13)</f>
        <v>10195395</v>
      </c>
    </row>
    <row r="17" spans="2:8" x14ac:dyDescent="0.25">
      <c r="B17" s="119">
        <f>B5-B14</f>
        <v>0</v>
      </c>
      <c r="C17" s="119">
        <f>C5-C14</f>
        <v>0</v>
      </c>
      <c r="D17" s="119">
        <f>D5-D14</f>
        <v>0</v>
      </c>
      <c r="E17" s="119">
        <f>E5-E14</f>
        <v>0</v>
      </c>
      <c r="F17" s="119">
        <f>F5-F14</f>
        <v>36000</v>
      </c>
      <c r="G17" s="119">
        <v>494000</v>
      </c>
      <c r="H17" s="119"/>
    </row>
  </sheetData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AC13"/>
  <sheetViews>
    <sheetView workbookViewId="0">
      <selection activeCell="AB34" sqref="AB34"/>
    </sheetView>
  </sheetViews>
  <sheetFormatPr defaultColWidth="10.28515625" defaultRowHeight="15.75" x14ac:dyDescent="0.25"/>
  <cols>
    <col min="1" max="1" width="39.5703125" style="149" customWidth="1"/>
    <col min="2" max="2" width="21.7109375" style="149" hidden="1" customWidth="1"/>
    <col min="3" max="3" width="10.28515625" style="149" hidden="1" customWidth="1"/>
    <col min="4" max="4" width="22.28515625" style="149" hidden="1" customWidth="1"/>
    <col min="5" max="5" width="10.28515625" style="149" hidden="1" customWidth="1"/>
    <col min="6" max="6" width="17.7109375" style="149" hidden="1" customWidth="1"/>
    <col min="7" max="7" width="10.28515625" style="149" hidden="1" customWidth="1"/>
    <col min="8" max="8" width="17.7109375" style="172" hidden="1" customWidth="1"/>
    <col min="9" max="9" width="10.28515625" style="172" hidden="1" customWidth="1"/>
    <col min="10" max="10" width="17.7109375" style="149" hidden="1" customWidth="1"/>
    <col min="11" max="11" width="10.28515625" style="149" hidden="1" customWidth="1"/>
    <col min="12" max="12" width="17.7109375" style="149" hidden="1" customWidth="1"/>
    <col min="13" max="13" width="10.28515625" style="149" hidden="1" customWidth="1"/>
    <col min="14" max="14" width="17.7109375" style="149" hidden="1" customWidth="1"/>
    <col min="15" max="15" width="10.28515625" style="149" hidden="1" customWidth="1"/>
    <col min="16" max="16" width="17.7109375" style="149" hidden="1" customWidth="1"/>
    <col min="17" max="17" width="0" style="149" hidden="1" customWidth="1"/>
    <col min="18" max="18" width="17.7109375" style="149" hidden="1" customWidth="1"/>
    <col min="19" max="19" width="10.28515625" style="149" hidden="1" customWidth="1"/>
    <col min="20" max="20" width="16.42578125" style="149" hidden="1" customWidth="1"/>
    <col min="21" max="21" width="10.28515625" style="149" hidden="1" customWidth="1"/>
    <col min="22" max="22" width="16.42578125" style="149" customWidth="1"/>
    <col min="23" max="23" width="10.28515625" style="149" customWidth="1"/>
    <col min="24" max="24" width="16.42578125" style="149" customWidth="1"/>
    <col min="25" max="25" width="10.28515625" style="149" customWidth="1"/>
    <col min="26" max="26" width="16.42578125" style="149" customWidth="1"/>
    <col min="27" max="27" width="10.28515625" style="149" customWidth="1"/>
    <col min="28" max="28" width="16.42578125" style="149" customWidth="1"/>
    <col min="29" max="29" width="10.28515625" style="149" customWidth="1"/>
    <col min="30" max="16384" width="10.28515625" style="149"/>
  </cols>
  <sheetData>
    <row r="1" spans="1:29" ht="35.25" customHeight="1" x14ac:dyDescent="0.25">
      <c r="A1" s="199" t="s">
        <v>191</v>
      </c>
      <c r="B1" s="198" t="s">
        <v>190</v>
      </c>
      <c r="C1" s="198"/>
      <c r="D1" s="197" t="s">
        <v>189</v>
      </c>
      <c r="E1" s="197"/>
      <c r="F1" s="197" t="s">
        <v>188</v>
      </c>
      <c r="G1" s="197"/>
      <c r="H1" s="197" t="s">
        <v>187</v>
      </c>
      <c r="I1" s="197"/>
      <c r="J1" s="196" t="s">
        <v>186</v>
      </c>
      <c r="K1" s="196"/>
      <c r="L1" s="196" t="s">
        <v>185</v>
      </c>
      <c r="M1" s="196"/>
      <c r="N1" s="196" t="s">
        <v>184</v>
      </c>
      <c r="O1" s="196"/>
      <c r="P1" s="196" t="s">
        <v>183</v>
      </c>
      <c r="Q1" s="196"/>
      <c r="R1" s="196" t="s">
        <v>182</v>
      </c>
      <c r="S1" s="196"/>
      <c r="T1" s="196" t="s">
        <v>181</v>
      </c>
      <c r="U1" s="196"/>
      <c r="V1" s="196" t="s">
        <v>180</v>
      </c>
      <c r="W1" s="196"/>
      <c r="X1" s="196" t="s">
        <v>179</v>
      </c>
      <c r="Y1" s="196"/>
      <c r="Z1" s="196" t="s">
        <v>249</v>
      </c>
      <c r="AA1" s="196"/>
      <c r="AB1" s="196" t="s">
        <v>341</v>
      </c>
      <c r="AC1" s="196"/>
    </row>
    <row r="2" spans="1:29" x14ac:dyDescent="0.25">
      <c r="A2" s="188" t="s">
        <v>139</v>
      </c>
      <c r="B2" s="187">
        <v>208296</v>
      </c>
      <c r="C2" s="186">
        <f>(B2/$B$10)*100</f>
        <v>4.1100690931075796</v>
      </c>
      <c r="D2" s="185">
        <v>97807</v>
      </c>
      <c r="E2" s="184">
        <f t="shared" ref="E2:E8" si="0">(D2/$D$10)*100</f>
        <v>1.5300091856553601</v>
      </c>
      <c r="F2" s="185">
        <v>183697</v>
      </c>
      <c r="G2" s="184">
        <f t="shared" ref="G2:G8" si="1">(F2/$D$10)*100</f>
        <v>2.8735989998398144</v>
      </c>
      <c r="H2" s="185">
        <v>169579</v>
      </c>
      <c r="I2" s="184">
        <f t="shared" ref="I2:I8" si="2">(H2/$H$10)*100</f>
        <v>2.8140941178813357</v>
      </c>
      <c r="J2" s="183">
        <v>291031</v>
      </c>
      <c r="K2" s="182">
        <f t="shared" ref="K2:K7" si="3">(J2/$J$10)*100</f>
        <v>4.1097563696556616</v>
      </c>
      <c r="L2" s="183">
        <v>169400</v>
      </c>
      <c r="M2" s="182">
        <f t="shared" ref="M2:M7" si="4">(L2/$L$10)*100</f>
        <v>2.4437042806226512</v>
      </c>
      <c r="N2" s="183">
        <v>184620</v>
      </c>
      <c r="O2" s="182">
        <f t="shared" ref="O2:O8" si="5">(N2/$N$10)*100</f>
        <v>2.9397185723432386</v>
      </c>
      <c r="P2" s="183">
        <v>191852</v>
      </c>
      <c r="Q2" s="182">
        <f t="shared" ref="Q2:Q8" si="6">P2/$P$10*100</f>
        <v>2.7619737548285448</v>
      </c>
      <c r="R2" s="183">
        <v>162937</v>
      </c>
      <c r="S2" s="182">
        <f t="shared" ref="S2:S8" si="7">R2/$R$10*100</f>
        <v>1.9032426155712034</v>
      </c>
      <c r="T2" s="183">
        <v>140391</v>
      </c>
      <c r="U2" s="182">
        <f t="shared" ref="U2:U8" si="8">T2/$T$10*100</f>
        <v>1.7432660170970227</v>
      </c>
      <c r="V2" s="183">
        <v>164820</v>
      </c>
      <c r="W2" s="182">
        <f t="shared" ref="W2:W8" si="9">V2/$V$10*100</f>
        <v>2.3662451299022922</v>
      </c>
      <c r="X2" s="183">
        <v>613120</v>
      </c>
      <c r="Y2" s="182">
        <f t="shared" ref="Y2:Y8" si="10">X2/$X$10*100</f>
        <v>7.4433719426688461</v>
      </c>
      <c r="Z2" s="183">
        <v>563161</v>
      </c>
      <c r="AA2" s="182">
        <f>Z2/$Z$10*100</f>
        <v>5.9625449590824839</v>
      </c>
      <c r="AB2" s="183">
        <v>585252</v>
      </c>
      <c r="AC2" s="182">
        <f>AB2/$AB$10*100</f>
        <v>5.7403563079213704</v>
      </c>
    </row>
    <row r="3" spans="1:29" x14ac:dyDescent="0.25">
      <c r="A3" s="188" t="s">
        <v>138</v>
      </c>
      <c r="B3" s="187">
        <v>4045313</v>
      </c>
      <c r="C3" s="186">
        <f>(B3/$B$10)*100</f>
        <v>79.82158050680907</v>
      </c>
      <c r="D3" s="185">
        <v>4328690</v>
      </c>
      <c r="E3" s="184">
        <f t="shared" si="0"/>
        <v>67.714329872652286</v>
      </c>
      <c r="F3" s="185">
        <v>4532498</v>
      </c>
      <c r="G3" s="184">
        <f t="shared" si="1"/>
        <v>70.902528182691924</v>
      </c>
      <c r="H3" s="185">
        <v>4121475</v>
      </c>
      <c r="I3" s="184">
        <f t="shared" si="2"/>
        <v>68.394191229426866</v>
      </c>
      <c r="J3" s="183">
        <v>4416300</v>
      </c>
      <c r="K3" s="182">
        <f t="shared" si="3"/>
        <v>62.364205377813008</v>
      </c>
      <c r="L3" s="183">
        <v>4543700</v>
      </c>
      <c r="M3" s="182">
        <f t="shared" si="4"/>
        <v>65.545803659180294</v>
      </c>
      <c r="N3" s="183">
        <v>4302600</v>
      </c>
      <c r="O3" s="182">
        <f t="shared" si="5"/>
        <v>68.510633351554645</v>
      </c>
      <c r="P3" s="183">
        <v>4498900</v>
      </c>
      <c r="Q3" s="182">
        <f t="shared" si="6"/>
        <v>64.767861297240273</v>
      </c>
      <c r="R3" s="183">
        <v>4776650</v>
      </c>
      <c r="S3" s="182">
        <f t="shared" si="7"/>
        <v>55.795330954099988</v>
      </c>
      <c r="T3" s="183">
        <v>5330950</v>
      </c>
      <c r="U3" s="182">
        <f t="shared" si="8"/>
        <v>66.19558215158645</v>
      </c>
      <c r="V3" s="183">
        <v>5771300</v>
      </c>
      <c r="W3" s="182">
        <f t="shared" si="9"/>
        <v>82.85590655384722</v>
      </c>
      <c r="X3" s="183">
        <v>6427050</v>
      </c>
      <c r="Y3" s="182">
        <f t="shared" si="10"/>
        <v>78.02538433606766</v>
      </c>
      <c r="Z3" s="183">
        <v>7030550</v>
      </c>
      <c r="AA3" s="182">
        <f t="shared" ref="AA3:AA8" si="11">Z3/$Z$10*100</f>
        <v>74.436920280483477</v>
      </c>
      <c r="AB3" s="183">
        <v>7340300</v>
      </c>
      <c r="AC3" s="182">
        <f t="shared" ref="AC3:AC8" si="12">AB3/$AB$10*100</f>
        <v>71.996229670356087</v>
      </c>
    </row>
    <row r="4" spans="1:29" x14ac:dyDescent="0.25">
      <c r="A4" s="195" t="s">
        <v>140</v>
      </c>
      <c r="B4" s="189">
        <v>40000</v>
      </c>
      <c r="C4" s="186">
        <f>(B4/$B$10)*100</f>
        <v>0.78927470390359489</v>
      </c>
      <c r="D4" s="185">
        <v>40500</v>
      </c>
      <c r="E4" s="184">
        <f t="shared" si="0"/>
        <v>0.63354741500140166</v>
      </c>
      <c r="F4" s="185">
        <v>58500</v>
      </c>
      <c r="G4" s="184">
        <f t="shared" si="1"/>
        <v>0.9151240438909134</v>
      </c>
      <c r="H4" s="185">
        <v>45730</v>
      </c>
      <c r="I4" s="184">
        <f t="shared" si="2"/>
        <v>0.75887063852666581</v>
      </c>
      <c r="J4" s="183">
        <v>60230</v>
      </c>
      <c r="K4" s="182">
        <f t="shared" si="3"/>
        <v>0.85053010210032787</v>
      </c>
      <c r="L4" s="183">
        <v>79409</v>
      </c>
      <c r="M4" s="182">
        <f t="shared" si="4"/>
        <v>1.1455260520659039</v>
      </c>
      <c r="N4" s="183">
        <v>85980</v>
      </c>
      <c r="O4" s="182">
        <f t="shared" si="5"/>
        <v>1.3690662054494185</v>
      </c>
      <c r="P4" s="183">
        <v>85980</v>
      </c>
      <c r="Q4" s="182">
        <f t="shared" si="6"/>
        <v>1.2378005099772653</v>
      </c>
      <c r="R4" s="183">
        <v>55980</v>
      </c>
      <c r="S4" s="182">
        <f t="shared" si="7"/>
        <v>0.65389396895533836</v>
      </c>
      <c r="T4" s="183">
        <v>40980</v>
      </c>
      <c r="U4" s="182">
        <f t="shared" si="8"/>
        <v>0.50885770014200338</v>
      </c>
      <c r="V4" s="183">
        <v>55000</v>
      </c>
      <c r="W4" s="182">
        <f t="shared" si="9"/>
        <v>0.78960976910948966</v>
      </c>
      <c r="X4" s="183">
        <v>66000</v>
      </c>
      <c r="Y4" s="182">
        <f t="shared" si="10"/>
        <v>0.80125024174083992</v>
      </c>
      <c r="Z4" s="183">
        <v>41450</v>
      </c>
      <c r="AA4" s="182">
        <f t="shared" si="11"/>
        <v>0.43885760653519856</v>
      </c>
      <c r="AB4" s="183">
        <v>36450</v>
      </c>
      <c r="AC4" s="182">
        <f t="shared" si="12"/>
        <v>0.35751434838964063</v>
      </c>
    </row>
    <row r="5" spans="1:29" x14ac:dyDescent="0.25">
      <c r="A5" s="194" t="s">
        <v>178</v>
      </c>
      <c r="B5" s="193">
        <v>176006</v>
      </c>
      <c r="C5" s="186">
        <f>(B5/$B$10)*100</f>
        <v>3.472927088381403</v>
      </c>
      <c r="D5" s="192">
        <v>1640569</v>
      </c>
      <c r="E5" s="184">
        <f t="shared" si="0"/>
        <v>25.663660471146532</v>
      </c>
      <c r="F5" s="192">
        <v>1647849</v>
      </c>
      <c r="G5" s="184">
        <f t="shared" si="1"/>
        <v>25.777542574386285</v>
      </c>
      <c r="H5" s="192">
        <v>1296585</v>
      </c>
      <c r="I5" s="184">
        <f t="shared" si="2"/>
        <v>21.516297547651366</v>
      </c>
      <c r="J5" s="191">
        <f>1995546+1880</f>
        <v>1997426</v>
      </c>
      <c r="K5" s="182">
        <f t="shared" si="3"/>
        <v>28.206391162507877</v>
      </c>
      <c r="L5" s="191">
        <f>1872536+925</f>
        <v>1873461</v>
      </c>
      <c r="M5" s="182">
        <f t="shared" si="4"/>
        <v>27.025883502240806</v>
      </c>
      <c r="N5" s="191">
        <f>1507801+605</f>
        <v>1508406</v>
      </c>
      <c r="O5" s="182">
        <f t="shared" si="5"/>
        <v>24.018465674542167</v>
      </c>
      <c r="P5" s="191">
        <f>1857309+435</f>
        <v>1857744</v>
      </c>
      <c r="Q5" s="182">
        <f t="shared" si="6"/>
        <v>26.744783328764882</v>
      </c>
      <c r="R5" s="183">
        <v>3199577</v>
      </c>
      <c r="S5" s="182">
        <f t="shared" si="7"/>
        <v>37.373778197717307</v>
      </c>
      <c r="T5" s="183">
        <v>2170452</v>
      </c>
      <c r="U5" s="182">
        <f t="shared" si="8"/>
        <v>26.950981283275048</v>
      </c>
      <c r="V5" s="183">
        <v>591823</v>
      </c>
      <c r="W5" s="182">
        <f t="shared" si="9"/>
        <v>8.4965313160670082</v>
      </c>
      <c r="X5" s="183">
        <v>701761</v>
      </c>
      <c r="Y5" s="182">
        <f t="shared" si="10"/>
        <v>8.5194874377923284</v>
      </c>
      <c r="Z5" s="183">
        <v>1327707</v>
      </c>
      <c r="AA5" s="182">
        <f t="shared" si="11"/>
        <v>14.057281452352926</v>
      </c>
      <c r="AB5" s="183">
        <v>1635206</v>
      </c>
      <c r="AC5" s="182">
        <f t="shared" si="12"/>
        <v>16.038672361394532</v>
      </c>
    </row>
    <row r="6" spans="1:29" x14ac:dyDescent="0.25">
      <c r="A6" s="194" t="s">
        <v>177</v>
      </c>
      <c r="B6" s="193"/>
      <c r="C6" s="186"/>
      <c r="D6" s="192">
        <v>0</v>
      </c>
      <c r="E6" s="184">
        <f t="shared" si="0"/>
        <v>0</v>
      </c>
      <c r="F6" s="192">
        <v>0</v>
      </c>
      <c r="G6" s="184">
        <f t="shared" si="1"/>
        <v>0</v>
      </c>
      <c r="H6" s="192">
        <v>198587</v>
      </c>
      <c r="I6" s="184">
        <f t="shared" si="2"/>
        <v>3.295470008595998</v>
      </c>
      <c r="J6" s="191">
        <v>198587</v>
      </c>
      <c r="K6" s="182">
        <f t="shared" si="3"/>
        <v>2.8043204613282051</v>
      </c>
      <c r="L6" s="191">
        <v>153000</v>
      </c>
      <c r="M6" s="182">
        <f t="shared" si="4"/>
        <v>2.2071237009165623</v>
      </c>
      <c r="N6" s="191">
        <v>198587</v>
      </c>
      <c r="O6" s="182">
        <f t="shared" si="5"/>
        <v>3.1621161961105337</v>
      </c>
      <c r="P6" s="191">
        <v>198587</v>
      </c>
      <c r="Q6" s="182">
        <f t="shared" si="6"/>
        <v>2.8589333551390461</v>
      </c>
      <c r="R6" s="183">
        <v>207979</v>
      </c>
      <c r="S6" s="182">
        <f t="shared" si="7"/>
        <v>2.4293714499707453</v>
      </c>
      <c r="T6" s="183">
        <v>208810</v>
      </c>
      <c r="U6" s="182">
        <f t="shared" si="8"/>
        <v>2.5928398332516278</v>
      </c>
      <c r="V6" s="183">
        <v>209438</v>
      </c>
      <c r="W6" s="182">
        <f t="shared" si="9"/>
        <v>3.0068052876864231</v>
      </c>
      <c r="X6" s="183">
        <v>210904</v>
      </c>
      <c r="Y6" s="182">
        <f t="shared" si="10"/>
        <v>2.5604072876380322</v>
      </c>
      <c r="Z6" s="183">
        <v>216176</v>
      </c>
      <c r="AA6" s="182">
        <f t="shared" si="11"/>
        <v>2.2887932919264919</v>
      </c>
      <c r="AB6" s="183">
        <v>312465</v>
      </c>
      <c r="AC6" s="182">
        <f t="shared" si="12"/>
        <v>3.0647660046521001</v>
      </c>
    </row>
    <row r="7" spans="1:29" ht="31.5" x14ac:dyDescent="0.25">
      <c r="A7" s="190" t="s">
        <v>176</v>
      </c>
      <c r="B7" s="189">
        <v>124479</v>
      </c>
      <c r="C7" s="186">
        <f>(B7/$B$10)*100</f>
        <v>2.4562031466803895</v>
      </c>
      <c r="D7" s="185">
        <v>122010</v>
      </c>
      <c r="E7" s="184">
        <f t="shared" si="0"/>
        <v>1.9086202494894078</v>
      </c>
      <c r="F7" s="185">
        <v>129223</v>
      </c>
      <c r="G7" s="184">
        <f t="shared" si="1"/>
        <v>2.0214542619438549</v>
      </c>
      <c r="H7" s="185">
        <v>128864</v>
      </c>
      <c r="I7" s="184">
        <f t="shared" si="2"/>
        <v>2.1384453523529472</v>
      </c>
      <c r="J7" s="183">
        <v>117892</v>
      </c>
      <c r="K7" s="182">
        <f t="shared" si="3"/>
        <v>1.6647965265949169</v>
      </c>
      <c r="L7" s="183">
        <v>113129</v>
      </c>
      <c r="M7" s="182">
        <f t="shared" si="4"/>
        <v>1.6319588049737894</v>
      </c>
      <c r="N7" s="183">
        <v>0</v>
      </c>
      <c r="O7" s="182">
        <f t="shared" si="5"/>
        <v>0</v>
      </c>
      <c r="P7" s="183">
        <v>113129</v>
      </c>
      <c r="Q7" s="182">
        <f t="shared" si="6"/>
        <v>1.6286477540499888</v>
      </c>
      <c r="R7" s="183">
        <v>114252</v>
      </c>
      <c r="S7" s="182">
        <f t="shared" si="7"/>
        <v>1.3345604455356435</v>
      </c>
      <c r="T7" s="183">
        <v>116831</v>
      </c>
      <c r="U7" s="182">
        <f t="shared" si="8"/>
        <v>1.450716299787467</v>
      </c>
      <c r="V7" s="183">
        <v>123989</v>
      </c>
      <c r="W7" s="182">
        <f t="shared" si="9"/>
        <v>1.7800531938566635</v>
      </c>
      <c r="X7" s="183">
        <v>130188</v>
      </c>
      <c r="Y7" s="182">
        <f t="shared" si="10"/>
        <v>1.5805025222993405</v>
      </c>
      <c r="Z7" s="183">
        <v>143207</v>
      </c>
      <c r="AA7" s="182">
        <f t="shared" si="11"/>
        <v>1.5162239145738523</v>
      </c>
      <c r="AB7" s="183">
        <v>156273</v>
      </c>
      <c r="AC7" s="182">
        <f t="shared" si="12"/>
        <v>1.5327802404909276</v>
      </c>
    </row>
    <row r="8" spans="1:29" x14ac:dyDescent="0.25">
      <c r="A8" s="188" t="s">
        <v>175</v>
      </c>
      <c r="B8" s="187">
        <v>473850</v>
      </c>
      <c r="C8" s="186">
        <f>(B8/$B$10)*100</f>
        <v>9.3499454611179598</v>
      </c>
      <c r="D8" s="185">
        <v>163000</v>
      </c>
      <c r="E8" s="184">
        <f t="shared" si="0"/>
        <v>2.5498328060550239</v>
      </c>
      <c r="F8" s="185">
        <v>321316</v>
      </c>
      <c r="G8" s="184">
        <f t="shared" si="1"/>
        <v>5.0263931160145772</v>
      </c>
      <c r="H8" s="185">
        <v>65240</v>
      </c>
      <c r="I8" s="184">
        <f t="shared" si="2"/>
        <v>1.0826311055648301</v>
      </c>
      <c r="J8" s="183">
        <v>0</v>
      </c>
      <c r="K8" s="182">
        <f>(J8/$H$10)*100</f>
        <v>0</v>
      </c>
      <c r="L8" s="183"/>
      <c r="M8" s="182">
        <f>(L8/$H$10)*100</f>
        <v>0</v>
      </c>
      <c r="N8" s="183"/>
      <c r="O8" s="182">
        <f t="shared" si="5"/>
        <v>0</v>
      </c>
      <c r="P8" s="183"/>
      <c r="Q8" s="182">
        <f t="shared" si="6"/>
        <v>0</v>
      </c>
      <c r="R8" s="183">
        <v>43646</v>
      </c>
      <c r="S8" s="182">
        <f t="shared" si="7"/>
        <v>0.50982236814978021</v>
      </c>
      <c r="T8" s="183">
        <v>44918</v>
      </c>
      <c r="U8" s="182">
        <f t="shared" si="8"/>
        <v>0.55775671486038325</v>
      </c>
      <c r="V8" s="183">
        <v>49096</v>
      </c>
      <c r="W8" s="182">
        <f t="shared" si="9"/>
        <v>0.70484874953090004</v>
      </c>
      <c r="X8" s="183">
        <v>88104</v>
      </c>
      <c r="Y8" s="182">
        <f t="shared" si="10"/>
        <v>1.0695962317929539</v>
      </c>
      <c r="Z8" s="183">
        <v>122726</v>
      </c>
      <c r="AA8" s="182">
        <f t="shared" si="11"/>
        <v>1.2993784950455676</v>
      </c>
      <c r="AB8" s="183">
        <v>129449</v>
      </c>
      <c r="AC8" s="182">
        <f t="shared" si="12"/>
        <v>1.2696810667953522</v>
      </c>
    </row>
    <row r="9" spans="1:29" x14ac:dyDescent="0.25">
      <c r="B9" s="180"/>
      <c r="D9" s="181"/>
      <c r="E9" s="172"/>
      <c r="F9" s="181"/>
      <c r="G9" s="172"/>
      <c r="H9" s="181"/>
      <c r="J9" s="180"/>
      <c r="L9" s="180"/>
      <c r="N9" s="180"/>
      <c r="P9" s="180"/>
      <c r="R9" s="180"/>
      <c r="T9" s="180"/>
      <c r="V9" s="180"/>
      <c r="X9" s="180"/>
      <c r="Z9" s="180"/>
      <c r="AB9" s="180"/>
    </row>
    <row r="10" spans="1:29" x14ac:dyDescent="0.25">
      <c r="A10" s="179" t="s">
        <v>174</v>
      </c>
      <c r="B10" s="178">
        <f t="shared" ref="B10:Y10" si="13">SUM(B2:B9)</f>
        <v>5067944</v>
      </c>
      <c r="C10" s="177">
        <f t="shared" si="13"/>
        <v>100</v>
      </c>
      <c r="D10" s="176">
        <f t="shared" si="13"/>
        <v>6392576</v>
      </c>
      <c r="E10" s="175">
        <f t="shared" si="13"/>
        <v>100</v>
      </c>
      <c r="F10" s="176">
        <f t="shared" si="13"/>
        <v>6873083</v>
      </c>
      <c r="G10" s="175">
        <f t="shared" si="13"/>
        <v>107.51664117876737</v>
      </c>
      <c r="H10" s="176">
        <f t="shared" si="13"/>
        <v>6026060</v>
      </c>
      <c r="I10" s="175">
        <f t="shared" si="13"/>
        <v>100</v>
      </c>
      <c r="J10" s="174">
        <f t="shared" si="13"/>
        <v>7081466</v>
      </c>
      <c r="K10" s="173">
        <f t="shared" si="13"/>
        <v>99.999999999999972</v>
      </c>
      <c r="L10" s="174">
        <f t="shared" si="13"/>
        <v>6932099</v>
      </c>
      <c r="M10" s="173">
        <f t="shared" si="13"/>
        <v>100.00000000000001</v>
      </c>
      <c r="N10" s="174">
        <f t="shared" si="13"/>
        <v>6280193</v>
      </c>
      <c r="O10" s="173">
        <f t="shared" si="13"/>
        <v>100</v>
      </c>
      <c r="P10" s="174">
        <f t="shared" si="13"/>
        <v>6946192</v>
      </c>
      <c r="Q10" s="173">
        <f t="shared" si="13"/>
        <v>100</v>
      </c>
      <c r="R10" s="174">
        <f t="shared" si="13"/>
        <v>8561021</v>
      </c>
      <c r="S10" s="173">
        <f t="shared" si="13"/>
        <v>100</v>
      </c>
      <c r="T10" s="174">
        <f t="shared" si="13"/>
        <v>8053332</v>
      </c>
      <c r="U10" s="173">
        <f t="shared" si="13"/>
        <v>100.00000000000003</v>
      </c>
      <c r="V10" s="174">
        <f t="shared" si="13"/>
        <v>6965466</v>
      </c>
      <c r="W10" s="173">
        <f t="shared" si="13"/>
        <v>99.999999999999986</v>
      </c>
      <c r="X10" s="174">
        <f t="shared" si="13"/>
        <v>8237127</v>
      </c>
      <c r="Y10" s="173">
        <f t="shared" si="13"/>
        <v>100</v>
      </c>
      <c r="Z10" s="174">
        <f>SUM(Z2:Z9)</f>
        <v>9444977</v>
      </c>
      <c r="AA10" s="173">
        <f>SUM(AA2:AA9)</f>
        <v>100</v>
      </c>
      <c r="AB10" s="174">
        <f>SUM(AB2:AB9)</f>
        <v>10195395</v>
      </c>
      <c r="AC10" s="173">
        <f>SUM(AC2:AC9)</f>
        <v>100.00000000000001</v>
      </c>
    </row>
    <row r="11" spans="1:29" x14ac:dyDescent="0.25">
      <c r="B11" s="149">
        <v>4697998</v>
      </c>
    </row>
    <row r="12" spans="1:29" x14ac:dyDescent="0.25">
      <c r="B12" s="119">
        <f>B11-B10</f>
        <v>-369946</v>
      </c>
    </row>
    <row r="13" spans="1:29" x14ac:dyDescent="0.25">
      <c r="D13" s="119">
        <f>D7+D5+D8</f>
        <v>1925579</v>
      </c>
      <c r="E13" s="119"/>
      <c r="F13" s="119"/>
      <c r="G13" s="119"/>
      <c r="H13" s="128">
        <f>H7+H5+H8</f>
        <v>1490689</v>
      </c>
      <c r="J13" s="119">
        <f>J7+J5+J8</f>
        <v>2115318</v>
      </c>
      <c r="L13" s="119">
        <f>L7+L5+L8</f>
        <v>1986590</v>
      </c>
      <c r="N13" s="119">
        <f>N7+N5+N8</f>
        <v>1508406</v>
      </c>
      <c r="P13" s="119">
        <f>P5+P6+P7+P8</f>
        <v>2169460</v>
      </c>
      <c r="R13" s="119">
        <f>R5+R6+R7+R8</f>
        <v>3565454</v>
      </c>
      <c r="T13" s="119">
        <f>T5+T6+T7+T8</f>
        <v>2541011</v>
      </c>
      <c r="V13" s="119">
        <f>V5+V6+V7+V8</f>
        <v>974346</v>
      </c>
      <c r="X13" s="119">
        <f>X5+X6+X7+X8</f>
        <v>1130957</v>
      </c>
      <c r="Z13" s="119">
        <f>Z5+Z6+Z7+Z8</f>
        <v>1809816</v>
      </c>
      <c r="AB13" s="119">
        <f>AB5+AB6+AB7+AB8</f>
        <v>2233393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10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23" baseType="lpstr">
      <vt:lpstr>OBSAH</vt:lpstr>
      <vt:lpstr>Dotační programy</vt:lpstr>
      <vt:lpstr>Akce spolufin. z evr.fin.zdrojů</vt:lpstr>
      <vt:lpstr>Akce EU - úvěr</vt:lpstr>
      <vt:lpstr>Akce Chytrý region</vt:lpstr>
      <vt:lpstr>Přehled příjmů</vt:lpstr>
      <vt:lpstr>Zdrojová data I.s</vt:lpstr>
      <vt:lpstr>Zdrojová data II. a III. s</vt:lpstr>
      <vt:lpstr>Zdrojová data IV.</vt:lpstr>
      <vt:lpstr>Zdrojová data V.a VI.</vt:lpstr>
      <vt:lpstr>Graf 1. Rozpočet 2016 - 2020</vt:lpstr>
      <vt:lpstr>Graf 2. Příjmy 2016 - 2020</vt:lpstr>
      <vt:lpstr>Graf 3. Výdaje B+K 2016 - 2020</vt:lpstr>
      <vt:lpstr>Graf 4. Příjmy 2020</vt:lpstr>
      <vt:lpstr>Graf 5. Výdaje 2020</vt:lpstr>
      <vt:lpstr>Graf 6. Výdaje EU 2020</vt:lpstr>
      <vt:lpstr>'Akce EU - úvěr'!Názvy_tisku</vt:lpstr>
      <vt:lpstr>'Akce spolufin. z evr.fin.zdrojů'!Názvy_tisku</vt:lpstr>
      <vt:lpstr>'Dotační programy'!Názvy_tisku</vt:lpstr>
      <vt:lpstr>'Přehled příjmů'!Názvy_tisku</vt:lpstr>
      <vt:lpstr>'Akce EU - úvěr'!Oblast_tisku</vt:lpstr>
      <vt:lpstr>'Akce spolufin. z evr.fin.zdrojů'!Oblast_tisku</vt:lpstr>
      <vt:lpstr>'Dotační programy'!Oblast_tisku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2019-11-22T07:45:48Z</cp:lastPrinted>
  <dcterms:created xsi:type="dcterms:W3CDTF">2017-09-20T06:24:12Z</dcterms:created>
  <dcterms:modified xsi:type="dcterms:W3CDTF">2019-11-27T10:58:11Z</dcterms:modified>
</cp:coreProperties>
</file>